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8800" windowHeight="12300" tabRatio="750"/>
  </bookViews>
  <sheets>
    <sheet name="README" sheetId="26" r:id="rId1"/>
    <sheet name="Interactive" sheetId="7" r:id="rId2"/>
    <sheet name="Controls" sheetId="6" state="hidden" r:id="rId3"/>
    <sheet name="All data" sheetId="25" state="hidden" r:id="rId4"/>
    <sheet name="Reading the charts" sheetId="36" r:id="rId5"/>
    <sheet name="Copy tables and charts" sheetId="28" r:id="rId6"/>
    <sheet name="illness rates" sheetId="29" r:id="rId7"/>
    <sheet name="lifestyle rates" sheetId="30" r:id="rId8"/>
    <sheet name="service use rates" sheetId="31" r:id="rId9"/>
    <sheet name="illness CIs" sheetId="32" r:id="rId10"/>
    <sheet name="lifestyle CIs" sheetId="33" r:id="rId11"/>
    <sheet name="service use CIs" sheetId="34" r:id="rId12"/>
    <sheet name="USOA lookup" sheetId="24" state="hidden" r:id="rId13"/>
  </sheets>
  <externalReferences>
    <externalReference r:id="rId14"/>
    <externalReference r:id="rId15"/>
  </externalReferences>
  <definedNames>
    <definedName name="_____MY01" localSheetId="4">#REF!</definedName>
    <definedName name="_____MY01">#REF!</definedName>
    <definedName name="_____RC05S1RD" localSheetId="4">#REF!</definedName>
    <definedName name="_____RC05S1RD">#REF!</definedName>
    <definedName name="____MY01" localSheetId="4">#REF!</definedName>
    <definedName name="____MY01">#REF!</definedName>
    <definedName name="____RC05S1RD">#REF!</definedName>
    <definedName name="___MY01">#REF!</definedName>
    <definedName name="___RC05S1RD">#REF!</definedName>
    <definedName name="__MY01">#REF!</definedName>
    <definedName name="__RC05S1RD">#REF!</definedName>
    <definedName name="_xlnm._FilterDatabase" localSheetId="1" hidden="1">Interactive!$A$36:$D$58</definedName>
    <definedName name="_MY01" localSheetId="4">#REF!</definedName>
    <definedName name="_MY01">#REF!</definedName>
    <definedName name="_P02" localSheetId="5">#REF!</definedName>
    <definedName name="_P02" localSheetId="0">#REF!</definedName>
    <definedName name="_P02">#REF!</definedName>
    <definedName name="_P03" localSheetId="5">#REF!</definedName>
    <definedName name="_P03" localSheetId="0">#REF!</definedName>
    <definedName name="_P03">#REF!</definedName>
    <definedName name="_RC05S1RD">#REF!</definedName>
    <definedName name="_S02" localSheetId="5">#REF!</definedName>
    <definedName name="_S02" localSheetId="0">#REF!</definedName>
    <definedName name="_S02">#REF!</definedName>
    <definedName name="_S03" localSheetId="5">#REF!</definedName>
    <definedName name="_S03" localSheetId="0">#REF!</definedName>
    <definedName name="_S03">#REF!</definedName>
    <definedName name="_S04" localSheetId="5">#REF!</definedName>
    <definedName name="_S04" localSheetId="0">#REF!</definedName>
    <definedName name="_S04">#REF!</definedName>
    <definedName name="ANGL" localSheetId="5">#REF!</definedName>
    <definedName name="ANGL" localSheetId="0">#REF!</definedName>
    <definedName name="ANGL">#REF!</definedName>
    <definedName name="AXIS" localSheetId="4">OFFSET([1]Controls!$M$40,0,0,[1]Controls!$D$35,1)</definedName>
    <definedName name="AXIS">OFFSET(Controls!$M$40,0,0,Controls!$D$35,1)</definedName>
    <definedName name="BLAEN" localSheetId="5">#REF!</definedName>
    <definedName name="BLAEN" localSheetId="4">#REF!</definedName>
    <definedName name="BLAEN" localSheetId="0">#REF!</definedName>
    <definedName name="BLAEN">#REF!</definedName>
    <definedName name="BRIDG" localSheetId="5">#REF!</definedName>
    <definedName name="BRIDG" localSheetId="4">#REF!</definedName>
    <definedName name="BRIDG" localSheetId="0">#REF!</definedName>
    <definedName name="BRIDG">#REF!</definedName>
    <definedName name="CAERP" localSheetId="5">#REF!</definedName>
    <definedName name="CAERP" localSheetId="4">#REF!</definedName>
    <definedName name="CAERP" localSheetId="0">#REF!</definedName>
    <definedName name="CAERP">#REF!</definedName>
    <definedName name="CARDF" localSheetId="5">#REF!</definedName>
    <definedName name="CARDF" localSheetId="0">#REF!</definedName>
    <definedName name="CARDF">#REF!</definedName>
    <definedName name="CARMS" localSheetId="5">#REF!</definedName>
    <definedName name="CARMS" localSheetId="0">#REF!</definedName>
    <definedName name="CARMS">#REF!</definedName>
    <definedName name="CERED" localSheetId="5">#REF!</definedName>
    <definedName name="CERED" localSheetId="0">#REF!</definedName>
    <definedName name="CERED">#REF!</definedName>
    <definedName name="ChartLabels" localSheetId="4">OFFSET([1]Controls!$H$40,0,0,[1]Controls!$D$35,1)</definedName>
    <definedName name="ChartLabels">OFFSET(Controls!$H$40,0,0,Controls!$D$35,1)</definedName>
    <definedName name="ChartlabelsReordered" localSheetId="4">OFFSET([1]Controls!$O$40,0,0,[1]Controls!$D$35,1)</definedName>
    <definedName name="ChartlabelsReordered">OFFSET(Controls!$O$40,0,0,Controls!$D$35,1)</definedName>
    <definedName name="CHARTUSOApercent" localSheetId="4">OFFSET([1]Controls!$I$40,0,0,[1]Controls!$D$35,1)</definedName>
    <definedName name="CHARTUSOApercent">OFFSET(Controls!$I$40,0,0,Controls!$D$35,1)</definedName>
    <definedName name="CONWY" localSheetId="5">#REF!</definedName>
    <definedName name="CONWY" localSheetId="4">#REF!</definedName>
    <definedName name="CONWY" localSheetId="0">#REF!</definedName>
    <definedName name="CONWY">#REF!</definedName>
    <definedName name="_xlnm.Database" localSheetId="5">[2]CFDATA!$A$1:$L$952</definedName>
    <definedName name="_xlnm.Database">[2]CFDATA!$A$1:$L$952</definedName>
    <definedName name="DENBI" localSheetId="5">#REF!</definedName>
    <definedName name="DENBI" localSheetId="4">#REF!</definedName>
    <definedName name="DENBI" localSheetId="0">#REF!</definedName>
    <definedName name="DENBI">#REF!</definedName>
    <definedName name="FLINT" localSheetId="5">#REF!</definedName>
    <definedName name="FLINT" localSheetId="4">#REF!</definedName>
    <definedName name="FLINT" localSheetId="0">#REF!</definedName>
    <definedName name="FLINT">#REF!</definedName>
    <definedName name="GWYN" localSheetId="5">#REF!</definedName>
    <definedName name="GWYN" localSheetId="4">#REF!</definedName>
    <definedName name="GWYN" localSheetId="0">#REF!</definedName>
    <definedName name="GWYN">#REF!</definedName>
    <definedName name="HBpercent" localSheetId="4">OFFSET([1]Controls!$K$40,0,0,[1]Controls!$D$35,1)</definedName>
    <definedName name="HBpercent">OFFSET(Controls!$K$40,0,0,Controls!$D$35,1)</definedName>
    <definedName name="MERTH" localSheetId="5">#REF!</definedName>
    <definedName name="MERTH" localSheetId="4">#REF!</definedName>
    <definedName name="MERTH" localSheetId="0">#REF!</definedName>
    <definedName name="MERTH">#REF!</definedName>
    <definedName name="MONS" localSheetId="5">#REF!</definedName>
    <definedName name="MONS" localSheetId="4">#REF!</definedName>
    <definedName name="MONS" localSheetId="0">#REF!</definedName>
    <definedName name="MONS">#REF!</definedName>
    <definedName name="NEATH" localSheetId="5">#REF!</definedName>
    <definedName name="NEATH" localSheetId="4">#REF!</definedName>
    <definedName name="NEATH" localSheetId="0">#REF!</definedName>
    <definedName name="NEATH">#REF!</definedName>
    <definedName name="NEWPT" localSheetId="5">#REF!</definedName>
    <definedName name="NEWPT" localSheetId="0">#REF!</definedName>
    <definedName name="NEWPT">#REF!</definedName>
    <definedName name="PEMBS" localSheetId="5">#REF!</definedName>
    <definedName name="PEMBS" localSheetId="0">#REF!</definedName>
    <definedName name="PEMBS">#REF!</definedName>
    <definedName name="POWYS" localSheetId="5">#REF!</definedName>
    <definedName name="POWYS" localSheetId="0">#REF!</definedName>
    <definedName name="POWYS">#REF!</definedName>
    <definedName name="_xlnm.Print_Area" localSheetId="1">Interactive!$A$1:$I$65</definedName>
    <definedName name="RCT" localSheetId="5">#REF!</definedName>
    <definedName name="RCT" localSheetId="4">#REF!</definedName>
    <definedName name="RCT" localSheetId="0">#REF!</definedName>
    <definedName name="RCT">#REF!</definedName>
    <definedName name="SWANS" localSheetId="5">#REF!</definedName>
    <definedName name="SWANS" localSheetId="0">#REF!</definedName>
    <definedName name="SWANS">#REF!</definedName>
    <definedName name="SY04S1RD" localSheetId="5">#REF!</definedName>
    <definedName name="SY04S1RD" localSheetId="0">#REF!</definedName>
    <definedName name="SY04S1RD">#REF!</definedName>
    <definedName name="SY05PCT" localSheetId="5">#REF!</definedName>
    <definedName name="SY05PCT" localSheetId="0">#REF!</definedName>
    <definedName name="SY05PCT">#REF!</definedName>
    <definedName name="TableRange" localSheetId="4">OFFSET([1]Controls!$D$68,0,0+[1]Controls!$D$35,0)&amp;[1]Controls!$A$92</definedName>
    <definedName name="TableRange">OFFSET(Controls!$D$68,0,0+Controls!$D$35,0)&amp;Controls!$A$92</definedName>
    <definedName name="TORFA" localSheetId="5">#REF!</definedName>
    <definedName name="TORFA" localSheetId="4">#REF!</definedName>
    <definedName name="TORFA" localSheetId="0">#REF!</definedName>
    <definedName name="TORFA">#REF!</definedName>
    <definedName name="USOAReordered" localSheetId="4">OFFSET([1]Controls!$Q$40,0,0,[1]Controls!$D$35,1)</definedName>
    <definedName name="USOAReordered">OFFSET(Controls!$Q$40,0,0,Controls!$D$35,1)</definedName>
    <definedName name="VALEG" localSheetId="5">#REF!</definedName>
    <definedName name="VALEG" localSheetId="4">#REF!</definedName>
    <definedName name="VALEG" localSheetId="0">#REF!</definedName>
    <definedName name="VALEG">#REF!</definedName>
    <definedName name="WALESpercent" localSheetId="4">OFFSET([1]Controls!$J$40,0,0,[1]Controls!$D$35,1)</definedName>
    <definedName name="WALESpercent">OFFSET(Controls!$J$40,0,0,Controls!$D$35,1)</definedName>
    <definedName name="WARDS102" localSheetId="5">#REF!</definedName>
    <definedName name="WARDS102" localSheetId="4">#REF!</definedName>
    <definedName name="WARDS102" localSheetId="0">#REF!</definedName>
    <definedName name="WARDS102">#REF!</definedName>
    <definedName name="WARDS112" localSheetId="5">#REF!</definedName>
    <definedName name="WARDS112" localSheetId="4">#REF!</definedName>
    <definedName name="WARDS112" localSheetId="0">#REF!</definedName>
    <definedName name="WARDS112">#REF!</definedName>
    <definedName name="WREXH" localSheetId="5">#REF!</definedName>
    <definedName name="WREXH" localSheetId="4">#REF!</definedName>
    <definedName name="WREXH" localSheetId="0">#REF!</definedName>
    <definedName name="WREXH">#REF!</definedName>
    <definedName name="XY" localSheetId="4">OFFSET([1]Controls!$L$40,0,0,[1]Controls!$D$35,1)</definedName>
    <definedName name="XY">OFFSET(Controls!$L$40,0,0,Controls!$D$35,1)</definedName>
  </definedNames>
  <calcPr calcId="162913"/>
</workbook>
</file>

<file path=xl/calcChain.xml><?xml version="1.0" encoding="utf-8"?>
<calcChain xmlns="http://schemas.openxmlformats.org/spreadsheetml/2006/main">
  <c r="B33" i="6" l="1"/>
  <c r="E61" i="6" s="1"/>
  <c r="E43" i="6"/>
  <c r="B35" i="6"/>
  <c r="D35" i="6" s="1"/>
  <c r="D37" i="6" s="1"/>
  <c r="B21" i="6"/>
  <c r="B11" i="6"/>
  <c r="B10" i="6"/>
  <c r="F17" i="6"/>
  <c r="F16" i="6"/>
  <c r="F15" i="6"/>
  <c r="F14" i="6"/>
  <c r="F13" i="6"/>
  <c r="F12" i="6"/>
  <c r="F11" i="6"/>
  <c r="F10" i="6"/>
  <c r="F25" i="6"/>
  <c r="F3" i="6"/>
  <c r="C36" i="7" s="1"/>
  <c r="F2" i="6"/>
  <c r="F26" i="6"/>
  <c r="F24" i="6"/>
  <c r="F23" i="6"/>
  <c r="F22" i="6"/>
  <c r="F21" i="6"/>
  <c r="F20" i="6"/>
  <c r="F19" i="6"/>
  <c r="F18" i="6"/>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4" i="24"/>
  <c r="G4" i="24"/>
  <c r="G5" i="24"/>
  <c r="G6" i="24"/>
  <c r="G7" i="24"/>
  <c r="G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3" i="24"/>
  <c r="C34" i="6"/>
  <c r="B34" i="6"/>
  <c r="B12" i="6"/>
  <c r="B13" i="6"/>
  <c r="B14" i="6"/>
  <c r="C33" i="6" s="1"/>
  <c r="B15" i="6"/>
  <c r="B16" i="6"/>
  <c r="B17" i="6"/>
  <c r="B18" i="6"/>
  <c r="B19" i="6"/>
  <c r="B20" i="6"/>
  <c r="B22" i="6"/>
  <c r="B23" i="6"/>
  <c r="B24" i="6"/>
  <c r="B25" i="6"/>
  <c r="B26" i="6"/>
  <c r="B3" i="6" l="1"/>
  <c r="E47" i="6"/>
  <c r="E51" i="6"/>
  <c r="P2" i="6"/>
  <c r="E55" i="6"/>
  <c r="E59" i="6"/>
  <c r="E41" i="6"/>
  <c r="F41" i="6" s="1"/>
  <c r="E45" i="6"/>
  <c r="F45" i="6" s="1"/>
  <c r="E49" i="6"/>
  <c r="E53" i="6"/>
  <c r="E57" i="6"/>
  <c r="B2" i="6"/>
  <c r="A34" i="7" s="1"/>
  <c r="E40" i="6"/>
  <c r="F40" i="6" s="1"/>
  <c r="G95" i="6" s="1"/>
  <c r="E42" i="6"/>
  <c r="E44" i="6"/>
  <c r="F44" i="6" s="1"/>
  <c r="E46" i="6"/>
  <c r="F46" i="6" s="1"/>
  <c r="E48" i="6"/>
  <c r="E50" i="6"/>
  <c r="E52" i="6"/>
  <c r="F52" i="6" s="1"/>
  <c r="E54" i="6"/>
  <c r="F54" i="6" s="1"/>
  <c r="E56" i="6"/>
  <c r="F56" i="6" s="1"/>
  <c r="E58" i="6"/>
  <c r="E60" i="6"/>
  <c r="F60" i="6" s="1"/>
  <c r="F48" i="6"/>
  <c r="H48" i="6" s="1"/>
  <c r="N53" i="6" s="1"/>
  <c r="M40" i="6"/>
  <c r="M41" i="6" s="1"/>
  <c r="M42" i="6" s="1"/>
  <c r="M43" i="6" s="1"/>
  <c r="M44" i="6" s="1"/>
  <c r="M45" i="6" s="1"/>
  <c r="M46" i="6" s="1"/>
  <c r="M47" i="6" s="1"/>
  <c r="M48" i="6" s="1"/>
  <c r="M49" i="6" s="1"/>
  <c r="M50" i="6" s="1"/>
  <c r="M51" i="6" s="1"/>
  <c r="M52" i="6" s="1"/>
  <c r="M53" i="6" s="1"/>
  <c r="M54" i="6" s="1"/>
  <c r="M55" i="6" s="1"/>
  <c r="M56" i="6" s="1"/>
  <c r="M57" i="6" s="1"/>
  <c r="M58" i="6" s="1"/>
  <c r="M59" i="6" s="1"/>
  <c r="M60" i="6" s="1"/>
  <c r="M61" i="6" s="1"/>
  <c r="D63" i="7"/>
  <c r="B98" i="6" s="1"/>
  <c r="F61" i="6"/>
  <c r="I61" i="6" s="1"/>
  <c r="P40" i="6" s="1"/>
  <c r="J40" i="6"/>
  <c r="B4" i="6" s="1"/>
  <c r="F42" i="6"/>
  <c r="G42" i="6" s="1"/>
  <c r="F50" i="6"/>
  <c r="G50" i="6" s="1"/>
  <c r="F58" i="6"/>
  <c r="G58" i="6" s="1"/>
  <c r="B86" i="6" s="1"/>
  <c r="I40" i="6"/>
  <c r="P61" i="6" s="1"/>
  <c r="Q61" i="6" s="1"/>
  <c r="F43" i="6"/>
  <c r="F47" i="6"/>
  <c r="F49" i="6"/>
  <c r="F51" i="6"/>
  <c r="F53" i="6"/>
  <c r="F55" i="6"/>
  <c r="F57" i="6"/>
  <c r="F59" i="6"/>
  <c r="G46" i="6" l="1"/>
  <c r="K46" i="6"/>
  <c r="G54" i="6"/>
  <c r="I54" i="6"/>
  <c r="P47" i="6" s="1"/>
  <c r="L56" i="6"/>
  <c r="U56" i="6" s="1"/>
  <c r="K56" i="6"/>
  <c r="I48" i="6"/>
  <c r="P53" i="6" s="1"/>
  <c r="B119" i="6"/>
  <c r="H40" i="6"/>
  <c r="N61" i="6" s="1"/>
  <c r="O61" i="6" s="1"/>
  <c r="G61" i="6"/>
  <c r="B89" i="6" s="1"/>
  <c r="H61" i="6"/>
  <c r="N40" i="6" s="1"/>
  <c r="L48" i="6"/>
  <c r="K61" i="6"/>
  <c r="S61" i="6" s="1"/>
  <c r="H95" i="6"/>
  <c r="B103" i="6"/>
  <c r="B110" i="6"/>
  <c r="B102" i="6"/>
  <c r="B111" i="6"/>
  <c r="B120" i="6"/>
  <c r="B107" i="6"/>
  <c r="B115" i="6"/>
  <c r="B123" i="6"/>
  <c r="B106" i="6"/>
  <c r="B116" i="6"/>
  <c r="L60" i="6"/>
  <c r="J60" i="6"/>
  <c r="G60" i="6"/>
  <c r="I60" i="6"/>
  <c r="P41" i="6" s="1"/>
  <c r="H60" i="6"/>
  <c r="N41" i="6" s="1"/>
  <c r="K60" i="6"/>
  <c r="L52" i="6"/>
  <c r="H52" i="6"/>
  <c r="N49" i="6" s="1"/>
  <c r="I52" i="6"/>
  <c r="P49" i="6" s="1"/>
  <c r="G52" i="6"/>
  <c r="J52" i="6"/>
  <c r="K52" i="6"/>
  <c r="K44" i="6"/>
  <c r="R57" i="6" s="1"/>
  <c r="I44" i="6"/>
  <c r="P57" i="6" s="1"/>
  <c r="L44" i="6"/>
  <c r="J44" i="6"/>
  <c r="H44" i="6"/>
  <c r="N57" i="6" s="1"/>
  <c r="O57" i="6" s="1"/>
  <c r="G44" i="6"/>
  <c r="O53" i="6"/>
  <c r="L61" i="6"/>
  <c r="J61" i="6"/>
  <c r="I56" i="6"/>
  <c r="P45" i="6" s="1"/>
  <c r="J56" i="6"/>
  <c r="J48" i="6"/>
  <c r="W58" i="6"/>
  <c r="W61" i="6"/>
  <c r="G48" i="6"/>
  <c r="B76" i="6" s="1"/>
  <c r="G56" i="6"/>
  <c r="K40" i="6"/>
  <c r="L40" i="6"/>
  <c r="K48" i="6"/>
  <c r="H56" i="6"/>
  <c r="N45" i="6" s="1"/>
  <c r="G40" i="6"/>
  <c r="F95" i="6"/>
  <c r="B99" i="6"/>
  <c r="B101" i="6"/>
  <c r="B109" i="6"/>
  <c r="B117" i="6"/>
  <c r="B100" i="6"/>
  <c r="B108" i="6"/>
  <c r="B118" i="6"/>
  <c r="A107" i="6"/>
  <c r="A108" i="6"/>
  <c r="A102" i="6"/>
  <c r="A104" i="6"/>
  <c r="A111" i="6"/>
  <c r="A119" i="6"/>
  <c r="A112" i="6"/>
  <c r="A114" i="6"/>
  <c r="A113" i="6"/>
  <c r="A103" i="6"/>
  <c r="A110" i="6"/>
  <c r="A115" i="6"/>
  <c r="A120" i="6"/>
  <c r="A123" i="6"/>
  <c r="B112" i="6"/>
  <c r="B105" i="6"/>
  <c r="B113" i="6"/>
  <c r="B121" i="6"/>
  <c r="B104" i="6"/>
  <c r="B114" i="6"/>
  <c r="B122" i="6"/>
  <c r="A101" i="6"/>
  <c r="A100" i="6"/>
  <c r="A117" i="6"/>
  <c r="A99" i="6"/>
  <c r="A105" i="6"/>
  <c r="A118" i="6"/>
  <c r="A109" i="6"/>
  <c r="A106" i="6"/>
  <c r="A116" i="6"/>
  <c r="A121" i="6"/>
  <c r="C121" i="6" s="1"/>
  <c r="A122" i="6"/>
  <c r="A98" i="6"/>
  <c r="S44" i="6"/>
  <c r="Q57" i="6"/>
  <c r="Q53" i="6"/>
  <c r="L58" i="6"/>
  <c r="K58" i="6"/>
  <c r="H58" i="6"/>
  <c r="N43" i="6" s="1"/>
  <c r="I58" i="6"/>
  <c r="P43" i="6" s="1"/>
  <c r="J58" i="6"/>
  <c r="L50" i="6"/>
  <c r="I50" i="6"/>
  <c r="P51" i="6" s="1"/>
  <c r="K50" i="6"/>
  <c r="J50" i="6"/>
  <c r="H50" i="6"/>
  <c r="N51" i="6" s="1"/>
  <c r="L42" i="6"/>
  <c r="I42" i="6"/>
  <c r="P59" i="6" s="1"/>
  <c r="H42" i="6"/>
  <c r="N59" i="6" s="1"/>
  <c r="J42" i="6"/>
  <c r="K42" i="6"/>
  <c r="S56" i="6"/>
  <c r="R45" i="6"/>
  <c r="L54" i="6"/>
  <c r="K54" i="6"/>
  <c r="H54" i="6"/>
  <c r="N47" i="6" s="1"/>
  <c r="J54" i="6"/>
  <c r="L46" i="6"/>
  <c r="J46" i="6"/>
  <c r="I46" i="6"/>
  <c r="P55" i="6" s="1"/>
  <c r="H46" i="6"/>
  <c r="N55" i="6" s="1"/>
  <c r="I57" i="6"/>
  <c r="P44" i="6" s="1"/>
  <c r="J57" i="6"/>
  <c r="H57" i="6"/>
  <c r="N44" i="6" s="1"/>
  <c r="L57" i="6"/>
  <c r="G57" i="6"/>
  <c r="K57" i="6"/>
  <c r="G53" i="6"/>
  <c r="I53" i="6"/>
  <c r="P48" i="6" s="1"/>
  <c r="K53" i="6"/>
  <c r="H53" i="6"/>
  <c r="N48" i="6" s="1"/>
  <c r="L53" i="6"/>
  <c r="J53" i="6"/>
  <c r="G49" i="6"/>
  <c r="H49" i="6"/>
  <c r="N52" i="6" s="1"/>
  <c r="L49" i="6"/>
  <c r="I49" i="6"/>
  <c r="P52" i="6" s="1"/>
  <c r="K49" i="6"/>
  <c r="J49" i="6"/>
  <c r="G45" i="6"/>
  <c r="H45" i="6"/>
  <c r="N56" i="6" s="1"/>
  <c r="J45" i="6"/>
  <c r="L45" i="6"/>
  <c r="I45" i="6"/>
  <c r="P56" i="6" s="1"/>
  <c r="K45" i="6"/>
  <c r="G41" i="6"/>
  <c r="I41" i="6"/>
  <c r="P60" i="6" s="1"/>
  <c r="K41" i="6"/>
  <c r="J41" i="6"/>
  <c r="L41" i="6"/>
  <c r="H41" i="6"/>
  <c r="N60" i="6" s="1"/>
  <c r="I59" i="6"/>
  <c r="P42" i="6" s="1"/>
  <c r="H59" i="6"/>
  <c r="N42" i="6" s="1"/>
  <c r="J59" i="6"/>
  <c r="L59" i="6"/>
  <c r="G59" i="6"/>
  <c r="K59" i="6"/>
  <c r="G55" i="6"/>
  <c r="I55" i="6"/>
  <c r="P46" i="6" s="1"/>
  <c r="H55" i="6"/>
  <c r="N46" i="6" s="1"/>
  <c r="J55" i="6"/>
  <c r="L55" i="6"/>
  <c r="K55" i="6"/>
  <c r="G51" i="6"/>
  <c r="I51" i="6"/>
  <c r="P50" i="6" s="1"/>
  <c r="J51" i="6"/>
  <c r="L51" i="6"/>
  <c r="K51" i="6"/>
  <c r="H51" i="6"/>
  <c r="N50" i="6" s="1"/>
  <c r="G47" i="6"/>
  <c r="I47" i="6"/>
  <c r="P54" i="6" s="1"/>
  <c r="H47" i="6"/>
  <c r="N54" i="6" s="1"/>
  <c r="L47" i="6"/>
  <c r="K47" i="6"/>
  <c r="J47" i="6"/>
  <c r="G43" i="6"/>
  <c r="I43" i="6"/>
  <c r="P58" i="6" s="1"/>
  <c r="K43" i="6"/>
  <c r="J43" i="6"/>
  <c r="H43" i="6"/>
  <c r="N58" i="6" s="1"/>
  <c r="L43" i="6"/>
  <c r="B70" i="6"/>
  <c r="W42" i="6"/>
  <c r="B74" i="6"/>
  <c r="W46" i="6"/>
  <c r="B78" i="6"/>
  <c r="W50" i="6"/>
  <c r="B82" i="6"/>
  <c r="W54" i="6"/>
  <c r="R49" i="6"/>
  <c r="S52" i="6"/>
  <c r="U61" i="6"/>
  <c r="T40" i="6"/>
  <c r="B72" i="6"/>
  <c r="W44" i="6"/>
  <c r="W48" i="6"/>
  <c r="B80" i="6"/>
  <c r="W52" i="6"/>
  <c r="S40" i="6"/>
  <c r="R61" i="6"/>
  <c r="R55" i="6"/>
  <c r="S46" i="6"/>
  <c r="R40" i="6"/>
  <c r="U48" i="6" l="1"/>
  <c r="T53" i="6"/>
  <c r="T45" i="6"/>
  <c r="O50" i="6"/>
  <c r="U44" i="6"/>
  <c r="T57" i="6"/>
  <c r="U52" i="6"/>
  <c r="T49" i="6"/>
  <c r="B88" i="6"/>
  <c r="W60" i="6"/>
  <c r="U60" i="6"/>
  <c r="T41" i="6"/>
  <c r="O46" i="6"/>
  <c r="Q42" i="6"/>
  <c r="D121" i="6"/>
  <c r="R41" i="6"/>
  <c r="S60" i="6"/>
  <c r="Q50" i="6"/>
  <c r="Q46" i="6"/>
  <c r="O42" i="6"/>
  <c r="R53" i="6"/>
  <c r="S48" i="6"/>
  <c r="U40" i="6"/>
  <c r="T61" i="6"/>
  <c r="B84" i="6"/>
  <c r="W56" i="6"/>
  <c r="W40" i="6"/>
  <c r="B68" i="6"/>
  <c r="C122" i="6"/>
  <c r="D122" i="6"/>
  <c r="C116" i="6"/>
  <c r="D116" i="6"/>
  <c r="C109" i="6"/>
  <c r="D109" i="6"/>
  <c r="C105" i="6"/>
  <c r="D105" i="6"/>
  <c r="C117" i="6"/>
  <c r="D117" i="6"/>
  <c r="C101" i="6"/>
  <c r="D101" i="6"/>
  <c r="C123" i="6"/>
  <c r="D123" i="6"/>
  <c r="C115" i="6"/>
  <c r="D115" i="6"/>
  <c r="C103" i="6"/>
  <c r="D103" i="6"/>
  <c r="C114" i="6"/>
  <c r="D114" i="6"/>
  <c r="C119" i="6"/>
  <c r="D119" i="6"/>
  <c r="C104" i="6"/>
  <c r="D104" i="6"/>
  <c r="C108" i="6"/>
  <c r="D108" i="6"/>
  <c r="C98" i="6"/>
  <c r="D98" i="6"/>
  <c r="D106" i="6"/>
  <c r="C106" i="6"/>
  <c r="C118" i="6"/>
  <c r="D118" i="6"/>
  <c r="C99" i="6"/>
  <c r="D99" i="6"/>
  <c r="C100" i="6"/>
  <c r="D100" i="6"/>
  <c r="C120" i="6"/>
  <c r="D120" i="6"/>
  <c r="C110" i="6"/>
  <c r="D110" i="6"/>
  <c r="D113" i="6"/>
  <c r="C113" i="6"/>
  <c r="D112" i="6"/>
  <c r="C112" i="6"/>
  <c r="C111" i="6"/>
  <c r="D111" i="6"/>
  <c r="C102" i="6"/>
  <c r="D102" i="6"/>
  <c r="C107" i="6"/>
  <c r="D107" i="6"/>
  <c r="Q47" i="6"/>
  <c r="Q58" i="6"/>
  <c r="Q43" i="6"/>
  <c r="Q54" i="6"/>
  <c r="O49" i="6"/>
  <c r="O60" i="6"/>
  <c r="Q49" i="6"/>
  <c r="Q60" i="6"/>
  <c r="O45" i="6"/>
  <c r="O56" i="6"/>
  <c r="Q41" i="6"/>
  <c r="Q52" i="6"/>
  <c r="O41" i="6"/>
  <c r="O52" i="6"/>
  <c r="O44" i="6"/>
  <c r="O55" i="6"/>
  <c r="O48" i="6"/>
  <c r="O59" i="6"/>
  <c r="Q40" i="6"/>
  <c r="Q51" i="6"/>
  <c r="O47" i="6"/>
  <c r="O58" i="6"/>
  <c r="O43" i="6"/>
  <c r="O54" i="6"/>
  <c r="Q45" i="6"/>
  <c r="Q56" i="6"/>
  <c r="Q44" i="6"/>
  <c r="Q55" i="6"/>
  <c r="Q48" i="6"/>
  <c r="Q59" i="6"/>
  <c r="O40" i="6"/>
  <c r="O51" i="6"/>
  <c r="S54" i="6"/>
  <c r="R47" i="6"/>
  <c r="R59" i="6"/>
  <c r="S42" i="6"/>
  <c r="U42" i="6"/>
  <c r="T59" i="6"/>
  <c r="U58" i="6"/>
  <c r="T43" i="6"/>
  <c r="U46" i="6"/>
  <c r="T55" i="6"/>
  <c r="U54" i="6"/>
  <c r="T47" i="6"/>
  <c r="S50" i="6"/>
  <c r="R51" i="6"/>
  <c r="U50" i="6"/>
  <c r="T51" i="6"/>
  <c r="S58" i="6"/>
  <c r="R43" i="6"/>
  <c r="S43" i="6"/>
  <c r="R58" i="6"/>
  <c r="B71" i="6"/>
  <c r="W43" i="6"/>
  <c r="R54" i="6"/>
  <c r="S47" i="6"/>
  <c r="B75" i="6"/>
  <c r="W47" i="6"/>
  <c r="S51" i="6"/>
  <c r="R50" i="6"/>
  <c r="B79" i="6"/>
  <c r="W51" i="6"/>
  <c r="U55" i="6"/>
  <c r="T46" i="6"/>
  <c r="B83" i="6"/>
  <c r="W55" i="6"/>
  <c r="B87" i="6"/>
  <c r="W59" i="6"/>
  <c r="U41" i="6"/>
  <c r="T60" i="6"/>
  <c r="S41" i="6"/>
  <c r="R60" i="6"/>
  <c r="B69" i="6"/>
  <c r="W41" i="6"/>
  <c r="B73" i="6"/>
  <c r="W45" i="6"/>
  <c r="R52" i="6"/>
  <c r="S49" i="6"/>
  <c r="U49" i="6"/>
  <c r="T52" i="6"/>
  <c r="B77" i="6"/>
  <c r="W49" i="6"/>
  <c r="U53" i="6"/>
  <c r="T48" i="6"/>
  <c r="S53" i="6"/>
  <c r="R48" i="6"/>
  <c r="B81" i="6"/>
  <c r="W53" i="6"/>
  <c r="B85" i="6"/>
  <c r="W57" i="6"/>
  <c r="A80" i="6"/>
  <c r="A76" i="6"/>
  <c r="A72" i="6"/>
  <c r="A82" i="6"/>
  <c r="A78" i="6"/>
  <c r="A74" i="6"/>
  <c r="A70" i="6"/>
  <c r="U43" i="6"/>
  <c r="T58" i="6"/>
  <c r="U47" i="6"/>
  <c r="T54" i="6"/>
  <c r="U51" i="6"/>
  <c r="T50" i="6"/>
  <c r="R46" i="6"/>
  <c r="S55" i="6"/>
  <c r="R42" i="6"/>
  <c r="S59" i="6"/>
  <c r="U59" i="6"/>
  <c r="T42" i="6"/>
  <c r="S45" i="6"/>
  <c r="R56" i="6"/>
  <c r="U45" i="6"/>
  <c r="T56" i="6"/>
  <c r="R44" i="6"/>
  <c r="S57" i="6"/>
  <c r="U57" i="6"/>
  <c r="T44" i="6"/>
  <c r="A68" i="6" l="1"/>
  <c r="A85" i="6"/>
  <c r="A81" i="6"/>
  <c r="A86" i="6"/>
  <c r="A84" i="6"/>
  <c r="A89" i="6"/>
  <c r="A88" i="6"/>
  <c r="A77" i="6"/>
  <c r="A73" i="6"/>
  <c r="A69" i="6"/>
  <c r="A87" i="6"/>
  <c r="A83" i="6"/>
  <c r="A79" i="6"/>
  <c r="A75" i="6"/>
  <c r="A71" i="6"/>
  <c r="D68" i="6" l="1"/>
  <c r="H68" i="6" s="1"/>
  <c r="D91" i="6"/>
  <c r="D69" i="6"/>
  <c r="D73" i="6"/>
  <c r="D77" i="6"/>
  <c r="D81" i="6"/>
  <c r="D85" i="6"/>
  <c r="D89" i="6"/>
  <c r="D70" i="6"/>
  <c r="D74" i="6"/>
  <c r="D78" i="6"/>
  <c r="D82" i="6"/>
  <c r="D86" i="6"/>
  <c r="D94" i="6"/>
  <c r="D90" i="6"/>
  <c r="D71" i="6"/>
  <c r="D75" i="6"/>
  <c r="D79" i="6"/>
  <c r="D83" i="6"/>
  <c r="D87" i="6"/>
  <c r="D93" i="6"/>
  <c r="D72" i="6"/>
  <c r="D76" i="6"/>
  <c r="D80" i="6"/>
  <c r="D84" i="6"/>
  <c r="D88" i="6"/>
  <c r="D92" i="6"/>
  <c r="F68" i="6" l="1"/>
  <c r="I68" i="6" s="1"/>
  <c r="A37" i="7"/>
  <c r="E68" i="6"/>
  <c r="B37" i="7" s="1"/>
  <c r="G68" i="6"/>
  <c r="J68" i="6" s="1"/>
  <c r="D37" i="7" s="1"/>
  <c r="G76" i="6"/>
  <c r="F76" i="6"/>
  <c r="H76" i="6"/>
  <c r="A45" i="7"/>
  <c r="E76" i="6"/>
  <c r="B45" i="7" s="1"/>
  <c r="E88" i="6"/>
  <c r="B57" i="7" s="1"/>
  <c r="F88" i="6"/>
  <c r="H88" i="6"/>
  <c r="A57" i="7"/>
  <c r="G88" i="6"/>
  <c r="G80" i="6"/>
  <c r="E80" i="6"/>
  <c r="B49" i="7" s="1"/>
  <c r="F80" i="6"/>
  <c r="H80" i="6"/>
  <c r="A49" i="7"/>
  <c r="F72" i="6"/>
  <c r="G72" i="6"/>
  <c r="E72" i="6"/>
  <c r="B41" i="7" s="1"/>
  <c r="A41" i="7"/>
  <c r="H72" i="6"/>
  <c r="G87" i="6"/>
  <c r="E87" i="6"/>
  <c r="B56" i="7" s="1"/>
  <c r="H87" i="6"/>
  <c r="A56" i="7"/>
  <c r="F87" i="6"/>
  <c r="F79" i="6"/>
  <c r="A48" i="7"/>
  <c r="G79" i="6"/>
  <c r="E79" i="6"/>
  <c r="B48" i="7" s="1"/>
  <c r="H79" i="6"/>
  <c r="H71" i="6"/>
  <c r="G71" i="6"/>
  <c r="E71" i="6"/>
  <c r="B40" i="7" s="1"/>
  <c r="F71" i="6"/>
  <c r="A40" i="7"/>
  <c r="H94" i="6"/>
  <c r="F94" i="6"/>
  <c r="E94" i="6"/>
  <c r="G94" i="6"/>
  <c r="A51" i="7"/>
  <c r="H82" i="6"/>
  <c r="F82" i="6"/>
  <c r="G82" i="6"/>
  <c r="E82" i="6"/>
  <c r="B51" i="7" s="1"/>
  <c r="G74" i="6"/>
  <c r="A43" i="7"/>
  <c r="H74" i="6"/>
  <c r="F74" i="6"/>
  <c r="E74" i="6"/>
  <c r="B43" i="7" s="1"/>
  <c r="H89" i="6"/>
  <c r="G89" i="6"/>
  <c r="E89" i="6"/>
  <c r="B58" i="7" s="1"/>
  <c r="F89" i="6"/>
  <c r="A58" i="7"/>
  <c r="H81" i="6"/>
  <c r="G81" i="6"/>
  <c r="E81" i="6"/>
  <c r="B50" i="7" s="1"/>
  <c r="A50" i="7"/>
  <c r="F81" i="6"/>
  <c r="A42" i="7"/>
  <c r="G73" i="6"/>
  <c r="E73" i="6"/>
  <c r="B42" i="7" s="1"/>
  <c r="F73" i="6"/>
  <c r="H73" i="6"/>
  <c r="H91" i="6"/>
  <c r="A60" i="7"/>
  <c r="G91" i="6"/>
  <c r="F91" i="6"/>
  <c r="E91" i="6"/>
  <c r="B60" i="7" s="1"/>
  <c r="F92" i="6"/>
  <c r="A61" i="7"/>
  <c r="H92" i="6"/>
  <c r="G92" i="6"/>
  <c r="E92" i="6"/>
  <c r="B61" i="7" s="1"/>
  <c r="F84" i="6"/>
  <c r="G84" i="6"/>
  <c r="E84" i="6"/>
  <c r="B53" i="7" s="1"/>
  <c r="A53" i="7"/>
  <c r="H84" i="6"/>
  <c r="F93" i="6"/>
  <c r="G93" i="6"/>
  <c r="H93" i="6"/>
  <c r="E93" i="6"/>
  <c r="B62" i="7" s="1"/>
  <c r="A62" i="7"/>
  <c r="G83" i="6"/>
  <c r="E83" i="6"/>
  <c r="B52" i="7" s="1"/>
  <c r="H83" i="6"/>
  <c r="F83" i="6"/>
  <c r="A52" i="7"/>
  <c r="A44" i="7"/>
  <c r="G75" i="6"/>
  <c r="E75" i="6"/>
  <c r="B44" i="7" s="1"/>
  <c r="F75" i="6"/>
  <c r="H75" i="6"/>
  <c r="A59" i="7"/>
  <c r="H90" i="6"/>
  <c r="G90" i="6"/>
  <c r="E90" i="6"/>
  <c r="B59" i="7" s="1"/>
  <c r="F90" i="6"/>
  <c r="H86" i="6"/>
  <c r="F86" i="6"/>
  <c r="G86" i="6"/>
  <c r="E86" i="6"/>
  <c r="B55" i="7" s="1"/>
  <c r="A55" i="7"/>
  <c r="F78" i="6"/>
  <c r="G78" i="6"/>
  <c r="E78" i="6"/>
  <c r="B47" i="7" s="1"/>
  <c r="H78" i="6"/>
  <c r="A47" i="7"/>
  <c r="E70" i="6"/>
  <c r="B39" i="7" s="1"/>
  <c r="H70" i="6"/>
  <c r="A39" i="7"/>
  <c r="G70" i="6"/>
  <c r="F70" i="6"/>
  <c r="H85" i="6"/>
  <c r="G85" i="6"/>
  <c r="E85" i="6"/>
  <c r="B54" i="7" s="1"/>
  <c r="A54" i="7"/>
  <c r="F85" i="6"/>
  <c r="A46" i="7"/>
  <c r="G77" i="6"/>
  <c r="E77" i="6"/>
  <c r="B46" i="7" s="1"/>
  <c r="F77" i="6"/>
  <c r="H77" i="6"/>
  <c r="G69" i="6"/>
  <c r="F69" i="6"/>
  <c r="H69" i="6"/>
  <c r="A38" i="7"/>
  <c r="E69" i="6"/>
  <c r="B38" i="7" s="1"/>
  <c r="C37" i="7" l="1"/>
  <c r="J69" i="6"/>
  <c r="I69" i="6"/>
  <c r="C38" i="7"/>
  <c r="C46" i="7"/>
  <c r="I77" i="6"/>
  <c r="J77" i="6"/>
  <c r="C54" i="7"/>
  <c r="I85" i="6"/>
  <c r="J85" i="6"/>
  <c r="C47" i="7"/>
  <c r="J78" i="6"/>
  <c r="I78" i="6"/>
  <c r="I86" i="6"/>
  <c r="C55" i="7"/>
  <c r="J86" i="6"/>
  <c r="J90" i="6"/>
  <c r="C59" i="7"/>
  <c r="I90" i="6"/>
  <c r="D59" i="7" s="1"/>
  <c r="I75" i="6"/>
  <c r="C44" i="7"/>
  <c r="J75" i="6"/>
  <c r="I84" i="6"/>
  <c r="C53" i="7"/>
  <c r="J84" i="6"/>
  <c r="J73" i="6"/>
  <c r="C42" i="7"/>
  <c r="I73" i="6"/>
  <c r="D42" i="7" s="1"/>
  <c r="C50" i="7"/>
  <c r="I81" i="6"/>
  <c r="J81" i="6"/>
  <c r="I89" i="6"/>
  <c r="J89" i="6"/>
  <c r="C58" i="7"/>
  <c r="I94" i="6"/>
  <c r="J94" i="6"/>
  <c r="I87" i="6"/>
  <c r="J87" i="6"/>
  <c r="C56" i="7"/>
  <c r="J80" i="6"/>
  <c r="C49" i="7"/>
  <c r="I80" i="6"/>
  <c r="C57" i="7"/>
  <c r="I88" i="6"/>
  <c r="J88" i="6"/>
  <c r="C39" i="7"/>
  <c r="I70" i="6"/>
  <c r="J70" i="6"/>
  <c r="J83" i="6"/>
  <c r="C52" i="7"/>
  <c r="I83" i="6"/>
  <c r="D52" i="7" s="1"/>
  <c r="J93" i="6"/>
  <c r="I93" i="6"/>
  <c r="C62" i="7"/>
  <c r="J92" i="6"/>
  <c r="C61" i="7"/>
  <c r="I92" i="6"/>
  <c r="I91" i="6"/>
  <c r="J91" i="6"/>
  <c r="C60" i="7"/>
  <c r="I74" i="6"/>
  <c r="C43" i="7"/>
  <c r="J74" i="6"/>
  <c r="I82" i="6"/>
  <c r="J82" i="6"/>
  <c r="C51" i="7"/>
  <c r="J71" i="6"/>
  <c r="C40" i="7"/>
  <c r="I71" i="6"/>
  <c r="J79" i="6"/>
  <c r="C48" i="7"/>
  <c r="I79" i="6"/>
  <c r="D48" i="7" s="1"/>
  <c r="C41" i="7"/>
  <c r="J72" i="6"/>
  <c r="I72" i="6"/>
  <c r="I76" i="6"/>
  <c r="J76" i="6"/>
  <c r="C45" i="7"/>
  <c r="D40" i="7" l="1"/>
  <c r="D61" i="7"/>
  <c r="D49" i="7"/>
  <c r="D41" i="7"/>
  <c r="D62" i="7"/>
  <c r="D39" i="7"/>
  <c r="D56" i="7"/>
  <c r="D47" i="7"/>
  <c r="D54" i="7"/>
  <c r="D38" i="7"/>
  <c r="D53" i="7"/>
  <c r="D45" i="7"/>
  <c r="D51" i="7"/>
  <c r="D60" i="7"/>
  <c r="D57" i="7"/>
  <c r="D58" i="7"/>
  <c r="D50" i="7"/>
  <c r="D44" i="7"/>
  <c r="D55" i="7"/>
  <c r="D46" i="7"/>
  <c r="D43" i="7"/>
</calcChain>
</file>

<file path=xl/sharedStrings.xml><?xml version="1.0" encoding="utf-8"?>
<sst xmlns="http://schemas.openxmlformats.org/spreadsheetml/2006/main" count="8903" uniqueCount="2202">
  <si>
    <t>Powys</t>
  </si>
  <si>
    <t>Hywel Dda</t>
  </si>
  <si>
    <t>Cwm Taf</t>
  </si>
  <si>
    <t>Aneurin Bevan</t>
  </si>
  <si>
    <t>Source master</t>
  </si>
  <si>
    <t>Choose procedure</t>
  </si>
  <si>
    <t>Current selection (list number)</t>
  </si>
  <si>
    <t>Current selection</t>
  </si>
  <si>
    <t>lookup</t>
  </si>
  <si>
    <t>Betsi Cadwaladr</t>
  </si>
  <si>
    <t>Abertawe Bro Morgannwg</t>
  </si>
  <si>
    <t>Cardiff and Vale</t>
  </si>
  <si>
    <t>ABM</t>
  </si>
  <si>
    <t>area of residence</t>
  </si>
  <si>
    <t>Current selection for title</t>
  </si>
  <si>
    <t>Table title</t>
  </si>
  <si>
    <t>Choose provider (for list)</t>
  </si>
  <si>
    <t>Choose provider (for titles)</t>
  </si>
  <si>
    <t>Choose provider (for conditional formatting of table titles)</t>
  </si>
  <si>
    <t>Current selection for formatting</t>
  </si>
  <si>
    <t>Notes</t>
  </si>
  <si>
    <t>LA %</t>
  </si>
  <si>
    <t>health board %</t>
  </si>
  <si>
    <t>Wales %</t>
  </si>
  <si>
    <t>Adults who reported key illnesses or health status (age-standardised), by USOA, 2003/04-2009</t>
  </si>
  <si>
    <t>Per cent</t>
  </si>
  <si>
    <t>Currently being treated for</t>
  </si>
  <si>
    <t>USOA code</t>
  </si>
  <si>
    <t>High blood pressure</t>
  </si>
  <si>
    <t>Any heart condition (excluding high blood pressure)</t>
  </si>
  <si>
    <t>Any respiratory illness</t>
  </si>
  <si>
    <t>Any mental illness</t>
  </si>
  <si>
    <t>Arthritis</t>
  </si>
  <si>
    <t>Diabetes</t>
  </si>
  <si>
    <t>Any chronic illness</t>
  </si>
  <si>
    <t>Limiting long term illness</t>
  </si>
  <si>
    <t>General health status: fair or poor health</t>
  </si>
  <si>
    <t>SF-36 Physical component summary score</t>
  </si>
  <si>
    <t>SF-36 Mental component summary score</t>
  </si>
  <si>
    <t>Unweighted base (a)</t>
  </si>
  <si>
    <t>WALES</t>
  </si>
  <si>
    <t xml:space="preserve">(a) Bases vary - those shown are for the whole sample. </t>
  </si>
  <si>
    <t>Source: Welsh Health Survey. See WHS reports and webpages for full details of survey, methods and questions.</t>
  </si>
  <si>
    <t>http://wales.gov.uk/topics/statistics/theme/health/health-survey/?lang=en</t>
  </si>
  <si>
    <t>Adults who reported key health related lifestyles (age-standardised), by USOA, 2003/04-2009</t>
  </si>
  <si>
    <t>Smoker</t>
  </si>
  <si>
    <t>Physical activity: meets guidelines</t>
  </si>
  <si>
    <t>BMI: Overweight or obese</t>
  </si>
  <si>
    <t>BMI: Obese</t>
  </si>
  <si>
    <t>Adults who reported using selected health services (age-standardised), by USOA, 2003/04-2009</t>
  </si>
  <si>
    <t>Talked to GP in past two weeks</t>
  </si>
  <si>
    <t>Attended hospital because of accident in past 3 months (a)</t>
  </si>
  <si>
    <t>Unweighted base (b)</t>
  </si>
  <si>
    <t>(a) Accident, injury or poisoning needing hospital treatment or a visit to casualty.</t>
  </si>
  <si>
    <t xml:space="preserve">(b) Bases vary - those shown are for the whole sample. </t>
  </si>
  <si>
    <t>Approximate 95% confidence intervals for age standardised percentages for selected illnesses, by USOA, 2003/04-2009</t>
  </si>
  <si>
    <t>Lower CI</t>
  </si>
  <si>
    <t>Higher CI</t>
  </si>
  <si>
    <t>Approximate 95% confidence intervals for age standardised percentages for selected lifestyles by USOA, 2003/04-2009</t>
  </si>
  <si>
    <t>Approximate 95% confidence intervals for age standardised percentages for selected service use by USOA, 2003/04-2009</t>
  </si>
  <si>
    <t>Heart conditions</t>
  </si>
  <si>
    <t>Respiratory illness</t>
  </si>
  <si>
    <t>Mental illness</t>
  </si>
  <si>
    <t>Chronic illness</t>
  </si>
  <si>
    <t>Health status</t>
  </si>
  <si>
    <t>Physical component summary score</t>
  </si>
  <si>
    <t>Mental component summary score</t>
  </si>
  <si>
    <t>Smoking</t>
  </si>
  <si>
    <t>Physical activity</t>
  </si>
  <si>
    <t>Overweight or obese</t>
  </si>
  <si>
    <t>Obese</t>
  </si>
  <si>
    <t>Contact with GP</t>
  </si>
  <si>
    <t>Hospital attendance from accidents</t>
  </si>
  <si>
    <t>Select indicator</t>
  </si>
  <si>
    <t>Select health board</t>
  </si>
  <si>
    <t>OLD_USOA_CODE</t>
  </si>
  <si>
    <t>OLD_USOA_NAME</t>
  </si>
  <si>
    <t>LA_CODE</t>
  </si>
  <si>
    <t>LA_NAME</t>
  </si>
  <si>
    <t>USOA_CODE</t>
  </si>
  <si>
    <t>USOA_NAME</t>
  </si>
  <si>
    <t>Anglesey01</t>
  </si>
  <si>
    <t>Isle of Anglesey 01</t>
  </si>
  <si>
    <t>00NA</t>
  </si>
  <si>
    <t>Isle of Anglesey</t>
  </si>
  <si>
    <t>W03000001</t>
  </si>
  <si>
    <t>Isle of Anglesey U001</t>
  </si>
  <si>
    <t>Anglesey02</t>
  </si>
  <si>
    <t>Isle of Anglesey 02</t>
  </si>
  <si>
    <t>W03000002</t>
  </si>
  <si>
    <t>Isle of Anglesey U002</t>
  </si>
  <si>
    <t>Blaenau01</t>
  </si>
  <si>
    <t>Blaenau Gwent 01</t>
  </si>
  <si>
    <t>00PL</t>
  </si>
  <si>
    <t>Blaenau Gwent</t>
  </si>
  <si>
    <t>W03000074</t>
  </si>
  <si>
    <t>Blaenau Gwent U001</t>
  </si>
  <si>
    <t>Blaenau02</t>
  </si>
  <si>
    <t>Blaenau Gwent 02</t>
  </si>
  <si>
    <t>W03000075</t>
  </si>
  <si>
    <t>Blaenau Gwent U002</t>
  </si>
  <si>
    <t>Bridgend01</t>
  </si>
  <si>
    <t>Bridgend 01</t>
  </si>
  <si>
    <t>00PB</t>
  </si>
  <si>
    <t>Bridgend</t>
  </si>
  <si>
    <t>W03000051</t>
  </si>
  <si>
    <t>Bridgend U001</t>
  </si>
  <si>
    <t>Bridgend02</t>
  </si>
  <si>
    <t>Bridgend 02</t>
  </si>
  <si>
    <t>W03000052</t>
  </si>
  <si>
    <t>Bridgend U002</t>
  </si>
  <si>
    <t>Bridgend03</t>
  </si>
  <si>
    <t>Bridgend 03</t>
  </si>
  <si>
    <t>W03000053</t>
  </si>
  <si>
    <t>Bridgend U003</t>
  </si>
  <si>
    <t>Bridgend04</t>
  </si>
  <si>
    <t>Bridgend 04</t>
  </si>
  <si>
    <t>W03000054</t>
  </si>
  <si>
    <t>Bridgend U004</t>
  </si>
  <si>
    <t>Caerphilly01</t>
  </si>
  <si>
    <t>Caerphilly 01</t>
  </si>
  <si>
    <t>00PK</t>
  </si>
  <si>
    <t>Caerphilly</t>
  </si>
  <si>
    <t>W03000068</t>
  </si>
  <si>
    <t>Caerphilly U001</t>
  </si>
  <si>
    <t>Caerphilly02</t>
  </si>
  <si>
    <t>Caerphilly 02</t>
  </si>
  <si>
    <t>W03000069</t>
  </si>
  <si>
    <t>Caerphilly U002</t>
  </si>
  <si>
    <t>Caerphilly03</t>
  </si>
  <si>
    <t>Caerphilly 03</t>
  </si>
  <si>
    <t>W03000070</t>
  </si>
  <si>
    <t>Caerphilly U003</t>
  </si>
  <si>
    <t>Caerphilly04</t>
  </si>
  <si>
    <t>Caerphilly 04</t>
  </si>
  <si>
    <t>W03000071</t>
  </si>
  <si>
    <t>Caerphilly U004</t>
  </si>
  <si>
    <t>Caerphilly05</t>
  </si>
  <si>
    <t>Caerphilly 05</t>
  </si>
  <si>
    <t>W03000072</t>
  </si>
  <si>
    <t>Caerphilly U005</t>
  </si>
  <si>
    <t>Caerphilly06</t>
  </si>
  <si>
    <t>Caerphilly 06</t>
  </si>
  <si>
    <t>W03000073</t>
  </si>
  <si>
    <t>Caerphilly U006</t>
  </si>
  <si>
    <t>Cardiff01</t>
  </si>
  <si>
    <t>Cardiff 01</t>
  </si>
  <si>
    <t>00PT</t>
  </si>
  <si>
    <t>Cardiff</t>
  </si>
  <si>
    <t>W03000085</t>
  </si>
  <si>
    <t>Cardiff U001</t>
  </si>
  <si>
    <t>Cardiff02</t>
  </si>
  <si>
    <t>Cardiff 02</t>
  </si>
  <si>
    <t>W03000086</t>
  </si>
  <si>
    <t>Cardiff U002</t>
  </si>
  <si>
    <t>Cardiff03</t>
  </si>
  <si>
    <t>Cardiff 03</t>
  </si>
  <si>
    <t>W03000087</t>
  </si>
  <si>
    <t>Cardiff U003</t>
  </si>
  <si>
    <t>Cardiff04</t>
  </si>
  <si>
    <t>Cardiff 04</t>
  </si>
  <si>
    <t>W03000088</t>
  </si>
  <si>
    <t>Cardiff U004</t>
  </si>
  <si>
    <t>Cardiff05</t>
  </si>
  <si>
    <t>Cardiff 05</t>
  </si>
  <si>
    <t>W03000089</t>
  </si>
  <si>
    <t>Cardiff U005</t>
  </si>
  <si>
    <t>Cardiff06</t>
  </si>
  <si>
    <t>Cardiff 06</t>
  </si>
  <si>
    <t>W03000090</t>
  </si>
  <si>
    <t>Cardiff U006</t>
  </si>
  <si>
    <t>Cardiff07</t>
  </si>
  <si>
    <t>Cardiff 07</t>
  </si>
  <si>
    <t>W03000091</t>
  </si>
  <si>
    <t>Cardiff U007</t>
  </si>
  <si>
    <t>Cardiff08</t>
  </si>
  <si>
    <t>Cardiff 08</t>
  </si>
  <si>
    <t>W03000092</t>
  </si>
  <si>
    <t>Cardiff U008</t>
  </si>
  <si>
    <t>Cardiff09</t>
  </si>
  <si>
    <t>Cardiff 09</t>
  </si>
  <si>
    <t>W03000093</t>
  </si>
  <si>
    <t>Cardiff U009</t>
  </si>
  <si>
    <t>Cardiff10</t>
  </si>
  <si>
    <t>Cardiff 10</t>
  </si>
  <si>
    <t>W03000094</t>
  </si>
  <si>
    <t>Cardiff U010</t>
  </si>
  <si>
    <t>Carms01</t>
  </si>
  <si>
    <t>Carmarthenshire 01</t>
  </si>
  <si>
    <t>00NU</t>
  </si>
  <si>
    <t>Carmarthenshire</t>
  </si>
  <si>
    <t>W03000032</t>
  </si>
  <si>
    <t>Carmarthenshire U001</t>
  </si>
  <si>
    <t>Carms02</t>
  </si>
  <si>
    <t>Carmarthenshire 02</t>
  </si>
  <si>
    <t>W03000033</t>
  </si>
  <si>
    <t>Carmarthenshire U002</t>
  </si>
  <si>
    <t>Carms03</t>
  </si>
  <si>
    <t>Carmarthenshire 03</t>
  </si>
  <si>
    <t>W03000034</t>
  </si>
  <si>
    <t>Carmarthenshire U003</t>
  </si>
  <si>
    <t>Carms04</t>
  </si>
  <si>
    <t>Carmarthenshire 04</t>
  </si>
  <si>
    <t>W03000035</t>
  </si>
  <si>
    <t>Carmarthenshire U004</t>
  </si>
  <si>
    <t>Carms05</t>
  </si>
  <si>
    <t>Carmarthenshire 05</t>
  </si>
  <si>
    <t>W03000036</t>
  </si>
  <si>
    <t>Carmarthenshire U005</t>
  </si>
  <si>
    <t>Carms06</t>
  </si>
  <si>
    <t>Carmarthenshire 06</t>
  </si>
  <si>
    <t>W03000037</t>
  </si>
  <si>
    <t>Carmarthenshire U006</t>
  </si>
  <si>
    <t>Cere01</t>
  </si>
  <si>
    <t>Ceredigion 01</t>
  </si>
  <si>
    <t>00NQ</t>
  </si>
  <si>
    <t>Ceredigion</t>
  </si>
  <si>
    <t>W03000027</t>
  </si>
  <si>
    <t>Ceredigion U001</t>
  </si>
  <si>
    <t>Cere02</t>
  </si>
  <si>
    <t>Ceredigion 02</t>
  </si>
  <si>
    <t>W03000028</t>
  </si>
  <si>
    <t>Ceredigion U002</t>
  </si>
  <si>
    <t>Conwy01</t>
  </si>
  <si>
    <t>Conwy 01</t>
  </si>
  <si>
    <t>00NE</t>
  </si>
  <si>
    <t>Conwy</t>
  </si>
  <si>
    <t>W03000007</t>
  </si>
  <si>
    <t>Conwy U001</t>
  </si>
  <si>
    <t>Conwy02</t>
  </si>
  <si>
    <t>Conwy 02</t>
  </si>
  <si>
    <t>W03000008</t>
  </si>
  <si>
    <t>Conwy U002</t>
  </si>
  <si>
    <t>Conwy03</t>
  </si>
  <si>
    <t>Conwy 03</t>
  </si>
  <si>
    <t>W03000009</t>
  </si>
  <si>
    <t>Conwy U003</t>
  </si>
  <si>
    <t>Conwy04</t>
  </si>
  <si>
    <t>Conwy 04</t>
  </si>
  <si>
    <t>W03000010</t>
  </si>
  <si>
    <t>Conwy U004</t>
  </si>
  <si>
    <t>Den01</t>
  </si>
  <si>
    <t>Denbighshire 01</t>
  </si>
  <si>
    <t>00NG</t>
  </si>
  <si>
    <t>Denbighshire</t>
  </si>
  <si>
    <t>W03000011</t>
  </si>
  <si>
    <t>Denbighshire U001</t>
  </si>
  <si>
    <t>Den02</t>
  </si>
  <si>
    <t>Denbighshire 02</t>
  </si>
  <si>
    <t>W03000012</t>
  </si>
  <si>
    <t>Denbighshire U002</t>
  </si>
  <si>
    <t>Den03</t>
  </si>
  <si>
    <t>Denbighshire 03</t>
  </si>
  <si>
    <t>W03000013</t>
  </si>
  <si>
    <t>Denbighshire U003</t>
  </si>
  <si>
    <t>Flint01</t>
  </si>
  <si>
    <t>Flintshire 01</t>
  </si>
  <si>
    <t>00NJ</t>
  </si>
  <si>
    <t>Flintshire</t>
  </si>
  <si>
    <t>W03000014</t>
  </si>
  <si>
    <t>Flintshire U001</t>
  </si>
  <si>
    <t>Flint02</t>
  </si>
  <si>
    <t>Flintshire 02</t>
  </si>
  <si>
    <t>W03000015</t>
  </si>
  <si>
    <t>Flintshire U002</t>
  </si>
  <si>
    <t>Flint03</t>
  </si>
  <si>
    <t>Flintshire 03</t>
  </si>
  <si>
    <t>W03000016</t>
  </si>
  <si>
    <t>Flintshire U003</t>
  </si>
  <si>
    <t>Flint04</t>
  </si>
  <si>
    <t>Flintshire 04</t>
  </si>
  <si>
    <t>W03000017</t>
  </si>
  <si>
    <t>Flintshire U004</t>
  </si>
  <si>
    <t>Flint05</t>
  </si>
  <si>
    <t>Flintshire 05</t>
  </si>
  <si>
    <t>W03000018</t>
  </si>
  <si>
    <t>Flintshire U005</t>
  </si>
  <si>
    <t>Gwynedd01</t>
  </si>
  <si>
    <t>Gwynedd 01</t>
  </si>
  <si>
    <t>00NC</t>
  </si>
  <si>
    <t>Gwynedd</t>
  </si>
  <si>
    <t>W03000003</t>
  </si>
  <si>
    <t>Gwynedd U001</t>
  </si>
  <si>
    <t>Gwynedd02</t>
  </si>
  <si>
    <t>Gwynedd 02</t>
  </si>
  <si>
    <t>W03000004</t>
  </si>
  <si>
    <t>Gwynedd U002</t>
  </si>
  <si>
    <t>Gwynedd03</t>
  </si>
  <si>
    <t>Gwynedd 03</t>
  </si>
  <si>
    <t>W03000005</t>
  </si>
  <si>
    <t>Gwynedd U003</t>
  </si>
  <si>
    <t>Gwynedd04</t>
  </si>
  <si>
    <t>Gwynedd 04</t>
  </si>
  <si>
    <t>W03000006</t>
  </si>
  <si>
    <t>Gwynedd U004</t>
  </si>
  <si>
    <t>Merthyr01</t>
  </si>
  <si>
    <t>Merthyr Tydfil 01</t>
  </si>
  <si>
    <t>00PH</t>
  </si>
  <si>
    <t>Merthyr Tydfil</t>
  </si>
  <si>
    <t>W03000066</t>
  </si>
  <si>
    <t>Merthyr Tydfil U001</t>
  </si>
  <si>
    <t>Merthyr02</t>
  </si>
  <si>
    <t>Merthyr Tydfil 02</t>
  </si>
  <si>
    <t>W03000067</t>
  </si>
  <si>
    <t>Merthyr Tydfil U002</t>
  </si>
  <si>
    <t>Monmouth01</t>
  </si>
  <si>
    <t>Monmouthshire 01</t>
  </si>
  <si>
    <t>00PP</t>
  </si>
  <si>
    <t>Monmouthshire</t>
  </si>
  <si>
    <t>W03000079</t>
  </si>
  <si>
    <t>Monmouthshire U001</t>
  </si>
  <si>
    <t>Monmouth02</t>
  </si>
  <si>
    <t>Monmouthshire 02</t>
  </si>
  <si>
    <t>W03000080</t>
  </si>
  <si>
    <t>Monmouthshire U002</t>
  </si>
  <si>
    <t>Newport01</t>
  </si>
  <si>
    <t>Newport 01</t>
  </si>
  <si>
    <t>00PR</t>
  </si>
  <si>
    <t>Newport</t>
  </si>
  <si>
    <t>W03000081</t>
  </si>
  <si>
    <t>Newport U001</t>
  </si>
  <si>
    <t>Newport02</t>
  </si>
  <si>
    <t>Newport 02</t>
  </si>
  <si>
    <t>W03000082</t>
  </si>
  <si>
    <t>Newport U002</t>
  </si>
  <si>
    <t>Newport03</t>
  </si>
  <si>
    <t>Newport 03</t>
  </si>
  <si>
    <t>W03000083</t>
  </si>
  <si>
    <t>Newport U003</t>
  </si>
  <si>
    <t>Newport04</t>
  </si>
  <si>
    <t>Newport 04</t>
  </si>
  <si>
    <t>W03000084</t>
  </si>
  <si>
    <t>Newport U004</t>
  </si>
  <si>
    <t>NPT01</t>
  </si>
  <si>
    <t>Neath Port Talbot 01</t>
  </si>
  <si>
    <t>00NZ</t>
  </si>
  <si>
    <t>Neath Port Talbot</t>
  </si>
  <si>
    <t>W03000046</t>
  </si>
  <si>
    <t>Neath Port Talbot U001</t>
  </si>
  <si>
    <t>NPT02</t>
  </si>
  <si>
    <t>Neath Port Talbot 02</t>
  </si>
  <si>
    <t>W03000047</t>
  </si>
  <si>
    <t>Neath Port Talbot U002</t>
  </si>
  <si>
    <t>NPT03</t>
  </si>
  <si>
    <t>Neath Port Talbot 03</t>
  </si>
  <si>
    <t>W03000048</t>
  </si>
  <si>
    <t>Neath Port Talbot U003</t>
  </si>
  <si>
    <t>NPT04</t>
  </si>
  <si>
    <t>Neath Port Talbot 04</t>
  </si>
  <si>
    <t>W03000049</t>
  </si>
  <si>
    <t>Neath Port Talbot U004</t>
  </si>
  <si>
    <t>NPT05</t>
  </si>
  <si>
    <t>Neath Port Talbot 05</t>
  </si>
  <si>
    <t>W03000050</t>
  </si>
  <si>
    <t>Neath Port Talbot U005</t>
  </si>
  <si>
    <t>Pembs01</t>
  </si>
  <si>
    <t>Pembrokeshire 01</t>
  </si>
  <si>
    <t>00NS</t>
  </si>
  <si>
    <t>Pembrokeshire</t>
  </si>
  <si>
    <t>W03000029</t>
  </si>
  <si>
    <t>Pembrokeshire U001</t>
  </si>
  <si>
    <t>Pembs02</t>
  </si>
  <si>
    <t>Pembrokeshire 02</t>
  </si>
  <si>
    <t>W03000030</t>
  </si>
  <si>
    <t>Pembrokeshire U002</t>
  </si>
  <si>
    <t>Pembs03</t>
  </si>
  <si>
    <t>Pembrokeshire 03</t>
  </si>
  <si>
    <t>W03000031</t>
  </si>
  <si>
    <t>Pembrokeshire U003</t>
  </si>
  <si>
    <t>Powys01</t>
  </si>
  <si>
    <t>Powys 01</t>
  </si>
  <si>
    <t>00NN</t>
  </si>
  <si>
    <t>W03000023</t>
  </si>
  <si>
    <t>Powys U001</t>
  </si>
  <si>
    <t>Powys02</t>
  </si>
  <si>
    <t>Powys 02</t>
  </si>
  <si>
    <t>W03000024</t>
  </si>
  <si>
    <t>Powys U002</t>
  </si>
  <si>
    <t>Powys03</t>
  </si>
  <si>
    <t>Powys 03</t>
  </si>
  <si>
    <t>W03000025</t>
  </si>
  <si>
    <t>Powys U003</t>
  </si>
  <si>
    <t>Powys04</t>
  </si>
  <si>
    <t>Powys 04</t>
  </si>
  <si>
    <t>W03000026</t>
  </si>
  <si>
    <t>Powys U004</t>
  </si>
  <si>
    <t>RCT01</t>
  </si>
  <si>
    <t>Rhondda Cynon Taff 01</t>
  </si>
  <si>
    <t>00PF</t>
  </si>
  <si>
    <t>Rhondda</t>
  </si>
  <si>
    <t>W03000059</t>
  </si>
  <si>
    <t>Rhondda Cynon Taff U001</t>
  </si>
  <si>
    <t>RCT03</t>
  </si>
  <si>
    <t>Rhondda Cynon Taff 03</t>
  </si>
  <si>
    <t>W03000061</t>
  </si>
  <si>
    <t>Rhondda Cynon Taff U003</t>
  </si>
  <si>
    <t>RCT04</t>
  </si>
  <si>
    <t>Rhondda Cynon Taff 04</t>
  </si>
  <si>
    <t>W03000062</t>
  </si>
  <si>
    <t>Rhondda Cynon Taff U004</t>
  </si>
  <si>
    <t>RCT05</t>
  </si>
  <si>
    <t>Rhondda Cynon Taff 05</t>
  </si>
  <si>
    <t>W03000063</t>
  </si>
  <si>
    <t>Rhondda Cynon Taff U005</t>
  </si>
  <si>
    <t>RCT07</t>
  </si>
  <si>
    <t>Rhondda Cynon Taff 07</t>
  </si>
  <si>
    <t>W03000065</t>
  </si>
  <si>
    <t>Rhondda Cynon Taff U007</t>
  </si>
  <si>
    <t>RCT02</t>
  </si>
  <si>
    <t>Rhondda Cynon Taff 02</t>
  </si>
  <si>
    <t>W03000060</t>
  </si>
  <si>
    <t>Rhondda Cynon Taff U002</t>
  </si>
  <si>
    <t>RCT06</t>
  </si>
  <si>
    <t>Rhondda Cynon Taff 06</t>
  </si>
  <si>
    <t>W03000064</t>
  </si>
  <si>
    <t>Rhondda Cynon Taff U006</t>
  </si>
  <si>
    <t>Swansea01</t>
  </si>
  <si>
    <t>Swansea 01</t>
  </si>
  <si>
    <t>00NX</t>
  </si>
  <si>
    <t>Swansea</t>
  </si>
  <si>
    <t>W03000038</t>
  </si>
  <si>
    <t>Swansea U001</t>
  </si>
  <si>
    <t>Swansea02</t>
  </si>
  <si>
    <t>Swansea 02</t>
  </si>
  <si>
    <t>W03000039</t>
  </si>
  <si>
    <t>Swansea U002</t>
  </si>
  <si>
    <t>Swansea03</t>
  </si>
  <si>
    <t>Swansea 03</t>
  </si>
  <si>
    <t>W03000040</t>
  </si>
  <si>
    <t>Swansea U003</t>
  </si>
  <si>
    <t>Swansea04</t>
  </si>
  <si>
    <t>Swansea 04</t>
  </si>
  <si>
    <t>W03000041</t>
  </si>
  <si>
    <t>Swansea U004</t>
  </si>
  <si>
    <t>Swansea05</t>
  </si>
  <si>
    <t>Swansea 05</t>
  </si>
  <si>
    <t>W03000042</t>
  </si>
  <si>
    <t>Swansea U005</t>
  </si>
  <si>
    <t>Swansea06</t>
  </si>
  <si>
    <t>Swansea 06</t>
  </si>
  <si>
    <t>W03000043</t>
  </si>
  <si>
    <t>Swansea U006</t>
  </si>
  <si>
    <t>Swansea07</t>
  </si>
  <si>
    <t>Swansea 07</t>
  </si>
  <si>
    <t>W03000044</t>
  </si>
  <si>
    <t>Swansea U007</t>
  </si>
  <si>
    <t>Swansea08</t>
  </si>
  <si>
    <t>Swansea 08</t>
  </si>
  <si>
    <t>W03000045</t>
  </si>
  <si>
    <t>Swansea U008</t>
  </si>
  <si>
    <t>Torfaen01</t>
  </si>
  <si>
    <t>Torfaen 01</t>
  </si>
  <si>
    <t>00PM</t>
  </si>
  <si>
    <t>Torfaen</t>
  </si>
  <si>
    <t>W03000076</t>
  </si>
  <si>
    <t>Torfaen U001</t>
  </si>
  <si>
    <t>Torfaen02</t>
  </si>
  <si>
    <t>Torfaen 02</t>
  </si>
  <si>
    <t>W03000077</t>
  </si>
  <si>
    <t>Torfaen U002</t>
  </si>
  <si>
    <t>Torfaen03</t>
  </si>
  <si>
    <t>Torfaen 03</t>
  </si>
  <si>
    <t>W03000078</t>
  </si>
  <si>
    <t>Torfaen U003</t>
  </si>
  <si>
    <t>Vale01</t>
  </si>
  <si>
    <t>The Vale of Glamorgan 01</t>
  </si>
  <si>
    <t>00PD</t>
  </si>
  <si>
    <t>The Vale of Glamorgan</t>
  </si>
  <si>
    <t>W03000055</t>
  </si>
  <si>
    <t>The Vale of Glamorgan U001</t>
  </si>
  <si>
    <t>Vale02</t>
  </si>
  <si>
    <t>The Vale of Glamorgan 02</t>
  </si>
  <si>
    <t>W03000056</t>
  </si>
  <si>
    <t>The Vale of Glamorgan U002</t>
  </si>
  <si>
    <t>Vale03</t>
  </si>
  <si>
    <t>The Vale of Glamorgan 03</t>
  </si>
  <si>
    <t>W03000057</t>
  </si>
  <si>
    <t>The Vale of Glamorgan U003</t>
  </si>
  <si>
    <t>Vale04</t>
  </si>
  <si>
    <t>The Vale of Glamorgan 04</t>
  </si>
  <si>
    <t>W03000058</t>
  </si>
  <si>
    <t>The Vale of Glamorgan U004</t>
  </si>
  <si>
    <t>Wrexham01</t>
  </si>
  <si>
    <t>Wrexham 01</t>
  </si>
  <si>
    <t>00NL</t>
  </si>
  <si>
    <t>Wrexham</t>
  </si>
  <si>
    <t>W03000019</t>
  </si>
  <si>
    <t>Wrexham U001</t>
  </si>
  <si>
    <t>Wrexham02</t>
  </si>
  <si>
    <t>Wrexham 02</t>
  </si>
  <si>
    <t>W03000020</t>
  </si>
  <si>
    <t>Wrexham U002</t>
  </si>
  <si>
    <t>Wrexham03</t>
  </si>
  <si>
    <t>Wrexham 03</t>
  </si>
  <si>
    <t>W03000021</t>
  </si>
  <si>
    <t>Wrexham U003</t>
  </si>
  <si>
    <t>Wrexham04</t>
  </si>
  <si>
    <t>Wrexham 04</t>
  </si>
  <si>
    <t>W03000022</t>
  </si>
  <si>
    <t>Wrexham U004</t>
  </si>
  <si>
    <t>From MapInfo table exported here:</t>
  </si>
  <si>
    <t>USOA_Wales_HC_Aug08.xlsx</t>
  </si>
  <si>
    <t>For lookup</t>
  </si>
  <si>
    <t>USOA</t>
  </si>
  <si>
    <t>Definition</t>
  </si>
  <si>
    <t>Adults who reported key illnesses or health status (age-standardised), by USOA, 2003/04-2009, per cent</t>
  </si>
  <si>
    <t>Adults who reported key health related lifestyles (age-standardised), by USOA, 2003/04-2009, per cent</t>
  </si>
  <si>
    <t>Adults who reported using selected health services (age-standardised), by USOA, 2003/04-2009, per cent</t>
  </si>
  <si>
    <t>Attended hospital because of accident in past 3 months, (a)Accident, injury or poisoning needing hospital treatment or a visit to casualty.</t>
  </si>
  <si>
    <t>BMI: obese</t>
  </si>
  <si>
    <t>LA</t>
  </si>
  <si>
    <t>HB order</t>
  </si>
  <si>
    <t>USOA %</t>
  </si>
  <si>
    <t>UCL</t>
  </si>
  <si>
    <t>LCL</t>
  </si>
  <si>
    <t>Error +</t>
  </si>
  <si>
    <t>Error -</t>
  </si>
  <si>
    <t>Indicator lookup</t>
  </si>
  <si>
    <t>HB</t>
  </si>
  <si>
    <t>USOA name</t>
  </si>
  <si>
    <t>Betsi cadwaladr</t>
  </si>
  <si>
    <t>USOA number (current HB)</t>
  </si>
  <si>
    <t>Current HB spacing</t>
  </si>
  <si>
    <t>Ordering</t>
  </si>
  <si>
    <t>Wales figure text box</t>
  </si>
  <si>
    <t>Betsi Cadwaladr University Health Board</t>
  </si>
  <si>
    <t>Powys Teaching Health Board</t>
  </si>
  <si>
    <t>Hywel Dda Health Board</t>
  </si>
  <si>
    <t>ABM University Health Board</t>
  </si>
  <si>
    <t>Cardiff &amp; Vale University Health Board</t>
  </si>
  <si>
    <t>Cwm Taf Health Board</t>
  </si>
  <si>
    <t>Aneurin Bevan Health Board</t>
  </si>
  <si>
    <t xml:space="preserve">USOA name </t>
  </si>
  <si>
    <t>(95% confidence intervals)</t>
  </si>
  <si>
    <t xml:space="preserve">For table lookup </t>
  </si>
  <si>
    <t>HB name order</t>
  </si>
  <si>
    <t>Wales UCL</t>
  </si>
  <si>
    <t>Wales LCL</t>
  </si>
  <si>
    <t>USOA CODE</t>
  </si>
  <si>
    <t xml:space="preserve">Title combined </t>
  </si>
  <si>
    <t>Indicator</t>
  </si>
  <si>
    <t>Units</t>
  </si>
  <si>
    <t>Age-standardised percentage</t>
  </si>
  <si>
    <t>TOPIC:</t>
  </si>
  <si>
    <t>SUBJECT:</t>
  </si>
  <si>
    <t>SOURCE:</t>
  </si>
  <si>
    <t>GEOGRAPHY:</t>
  </si>
  <si>
    <t>PERIOD:</t>
  </si>
  <si>
    <t>DEMOGRAPHY:</t>
  </si>
  <si>
    <t>STATISTICS:</t>
  </si>
  <si>
    <t>NOTES:</t>
  </si>
  <si>
    <t xml:space="preserve">Welsh Health Survey (Welsh Government) </t>
  </si>
  <si>
    <t xml:space="preserve">Results from the Welsh Health Survey at Upper Super Output Area (USOA) level </t>
  </si>
  <si>
    <t>2003/04-2009</t>
  </si>
  <si>
    <t>Participants aged 16+</t>
  </si>
  <si>
    <t>Wales; USOAs (selectable by health board)</t>
  </si>
  <si>
    <t>Lifestyle, morbidity and service use</t>
  </si>
  <si>
    <t>Indicators included in the interactive spreadsheet:</t>
  </si>
  <si>
    <t>Average score</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</si>
  <si>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</si>
  <si>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</si>
  <si>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</si>
  <si>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</si>
  <si>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</si>
  <si>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</si>
  <si>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descibed below overcomes these issues.</t>
  </si>
  <si>
    <t>Copying and pasting a chart</t>
  </si>
  <si>
    <t xml:space="preserve">Select the chart you want to copy by left clicking on it once i.e. so that the surronding points are </t>
  </si>
  <si>
    <t xml:space="preserve">displayed </t>
  </si>
  <si>
    <t>On the 'Home' tab click the paste icon</t>
  </si>
  <si>
    <t>Click 'As picture' option and 'Copy as picture' (see figure 1)</t>
  </si>
  <si>
    <t>Choose 'As shown on screen' and 'picture'</t>
  </si>
  <si>
    <t xml:space="preserve">Using your mouse click on the point where you want to insert a copy of the chart e.g. in a Word </t>
  </si>
  <si>
    <t>document / presentation</t>
  </si>
  <si>
    <t xml:space="preserve">On the 'Home' tab click 'paste' then 'paste special' and choose to insert as 'Picture (enhanced metafile)' </t>
  </si>
  <si>
    <t>Figure 2</t>
  </si>
  <si>
    <t>Copying and pasting a table as a picture</t>
  </si>
  <si>
    <t xml:space="preserve">Highlight the table you want to copy by left clicking on the top left hand corner </t>
  </si>
  <si>
    <t xml:space="preserve">and dragging the mouse to the bottom right corner. </t>
  </si>
  <si>
    <t>Click 'As picture' option and 'Copy as picture' (see figure 2)</t>
  </si>
  <si>
    <t>Age-standardised percentage; mean (for SF-36 Physical component and SF-36 mental component summary scores only); includes 95% confidence intervals</t>
  </si>
  <si>
    <t>How many blank rows?</t>
  </si>
  <si>
    <t>How many USOAs in health board?</t>
  </si>
  <si>
    <t>New order for table in interactive spreadsheet (ordered by USOA name)</t>
  </si>
  <si>
    <t xml:space="preserve">Current order of USOA names in column G. This is for the table matrix below (cells A68-A89) - </t>
  </si>
  <si>
    <t>USOA Name</t>
  </si>
  <si>
    <r>
      <rPr>
        <b/>
        <sz val="12"/>
        <rFont val="Arial"/>
        <family val="2"/>
      </rPr>
      <t xml:space="preserve">XY                </t>
    </r>
    <r>
      <rPr>
        <b/>
        <sz val="10"/>
        <rFont val="Arial"/>
        <family val="2"/>
      </rPr>
      <t>(for positioning on chart)</t>
    </r>
  </si>
  <si>
    <t>This section re-orders the data &amp; works to remove unwanted spaces from  the caterpillar chart</t>
  </si>
  <si>
    <r>
      <t xml:space="preserve">Error +                          </t>
    </r>
    <r>
      <rPr>
        <sz val="10"/>
        <rFont val="Arial"/>
        <family val="2"/>
      </rPr>
      <t>(columns to reorder &amp; remove blanks)</t>
    </r>
  </si>
  <si>
    <r>
      <t xml:space="preserve">Error -                          </t>
    </r>
    <r>
      <rPr>
        <sz val="10"/>
        <rFont val="Arial"/>
        <family val="2"/>
      </rPr>
      <t>(columns to reorder &amp; remove blanks)</t>
    </r>
  </si>
  <si>
    <r>
      <t xml:space="preserve">USOA%                         </t>
    </r>
    <r>
      <rPr>
        <b/>
        <sz val="10"/>
        <rFont val="Arial"/>
        <family val="2"/>
      </rPr>
      <t xml:space="preserve"> </t>
    </r>
    <r>
      <rPr>
        <sz val="10"/>
        <rFont val="Arial"/>
        <family val="2"/>
      </rPr>
      <t xml:space="preserve">(column 'P' reorders the USOA %, column 'Q' removes any blanks at start of list   </t>
    </r>
    <r>
      <rPr>
        <sz val="12"/>
        <rFont val="Arial"/>
        <family val="2"/>
      </rPr>
      <t xml:space="preserve"> </t>
    </r>
    <r>
      <rPr>
        <b/>
        <sz val="12"/>
        <rFont val="Arial"/>
        <family val="2"/>
      </rPr>
      <t xml:space="preserve">    </t>
    </r>
  </si>
  <si>
    <t>Data for caterpillar chart (from 'All data' sheet)</t>
  </si>
  <si>
    <t>FOR TABLE</t>
  </si>
  <si>
    <t>FOR CHART</t>
  </si>
  <si>
    <t>From caterpillar chart matrix above (current order)</t>
  </si>
  <si>
    <t>Current order number</t>
  </si>
  <si>
    <t>New order number</t>
  </si>
  <si>
    <t>For Wales figures:</t>
  </si>
  <si>
    <r>
      <t xml:space="preserve">The green section to the right includes additional rows to allow for extra rows around the Wales row in the table </t>
    </r>
    <r>
      <rPr>
        <b/>
        <sz val="10"/>
        <color theme="4" tint="-0.499984740745262"/>
        <rFont val="Wingdings"/>
        <charset val="2"/>
      </rPr>
      <t>ððð</t>
    </r>
  </si>
  <si>
    <t xml:space="preserve">This section places the source statement and Wales figures in the table in the appropriate place (the table has varying number of rows dependent on the number of USOAs in the current health board). The source statement is split across 3 columns </t>
  </si>
  <si>
    <r>
      <rPr>
        <b/>
        <sz val="12"/>
        <rFont val="Arial"/>
        <family val="2"/>
      </rPr>
      <t xml:space="preserve">USOA name                                               </t>
    </r>
    <r>
      <rPr>
        <sz val="10"/>
        <rFont val="Arial"/>
        <family val="2"/>
      </rPr>
      <t>(column 'N' reorders the USOAs, column 'O' removes any blanks at start of list)</t>
    </r>
  </si>
  <si>
    <r>
      <t xml:space="preserve">For spacing on axis - </t>
    </r>
    <r>
      <rPr>
        <sz val="9"/>
        <rFont val="Arial"/>
        <family val="2"/>
      </rPr>
      <t>this varies depending on how many data points needed to fit on chart (the number of USOAs)</t>
    </r>
  </si>
  <si>
    <t>Chart title</t>
  </si>
  <si>
    <t>Produced by Public Health Wales Observatory, using WHS (WG)</t>
  </si>
  <si>
    <t>Betsi Cadwaladr_High blood pressure_12</t>
  </si>
  <si>
    <t>Betsi Cadwaladr_High blood pressure_7</t>
  </si>
  <si>
    <t>Betsi Cadwaladr_High blood pressure_14</t>
  </si>
  <si>
    <t>Betsi Cadwaladr_High blood pressure_4</t>
  </si>
  <si>
    <t>Betsi Cadwaladr_High blood pressure_10</t>
  </si>
  <si>
    <t>Betsi Cadwaladr_High blood pressure_20</t>
  </si>
  <si>
    <t>Betsi Cadwaladr_High blood pressure_1</t>
  </si>
  <si>
    <t>Betsi Cadwaladr_High blood pressure_2</t>
  </si>
  <si>
    <t>Betsi Cadwaladr_High blood pressure_13</t>
  </si>
  <si>
    <t>Betsi Cadwaladr_High blood pressure_3</t>
  </si>
  <si>
    <t>Betsi Cadwaladr_High blood pressure_9</t>
  </si>
  <si>
    <t>Betsi Cadwaladr_High blood pressure_22</t>
  </si>
  <si>
    <t>Betsi Cadwaladr_High blood pressure_6</t>
  </si>
  <si>
    <t>Betsi Cadwaladr_High blood pressure_5</t>
  </si>
  <si>
    <t>Betsi Cadwaladr_High blood pressure_11</t>
  </si>
  <si>
    <t>Betsi Cadwaladr_High blood pressure_16</t>
  </si>
  <si>
    <t>Betsi Cadwaladr_High blood pressure_8</t>
  </si>
  <si>
    <t>Betsi Cadwaladr_High blood pressure_18</t>
  </si>
  <si>
    <t>Betsi Cadwaladr_High blood pressure_21</t>
  </si>
  <si>
    <t>Betsi Cadwaladr_High blood pressure_17</t>
  </si>
  <si>
    <t>Betsi Cadwaladr_High blood pressure_15</t>
  </si>
  <si>
    <t>Betsi Cadwaladr_High blood pressure_19</t>
  </si>
  <si>
    <t>Powys_High blood pressure_1</t>
  </si>
  <si>
    <t>Powys_High blood pressure_3</t>
  </si>
  <si>
    <t>Powys_High blood pressure_2</t>
  </si>
  <si>
    <t>Powys_High blood pressure_4</t>
  </si>
  <si>
    <t>Hywel Dda_High blood pressure_3</t>
  </si>
  <si>
    <t>Hywel Dda_High blood pressure_2</t>
  </si>
  <si>
    <t>Hywel Dda_High blood pressure_4</t>
  </si>
  <si>
    <t>Hywel Dda_High blood pressure_5</t>
  </si>
  <si>
    <t>Hywel Dda_High blood pressure_8</t>
  </si>
  <si>
    <t>Hywel Dda_High blood pressure_6</t>
  </si>
  <si>
    <t>Hywel Dda_High blood pressure_1</t>
  </si>
  <si>
    <t>Hywel Dda_High blood pressure_11</t>
  </si>
  <si>
    <t>Hywel Dda_High blood pressure_7</t>
  </si>
  <si>
    <t>Hywel Dda_High blood pressure_9</t>
  </si>
  <si>
    <t>Hywel Dda_High blood pressure_10</t>
  </si>
  <si>
    <t>Abertawe Bro Morgannwg_High blood pressure_14</t>
  </si>
  <si>
    <t>Abertawe Bro Morgannwg_High blood pressure_6</t>
  </si>
  <si>
    <t>Abertawe Bro Morgannwg_High blood pressure_5</t>
  </si>
  <si>
    <t>Abertawe Bro Morgannwg_High blood pressure_7</t>
  </si>
  <si>
    <t>Abertawe Bro Morgannwg_High blood pressure_4</t>
  </si>
  <si>
    <t>Abertawe Bro Morgannwg_High blood pressure_2</t>
  </si>
  <si>
    <t>Abertawe Bro Morgannwg_High blood pressure_1</t>
  </si>
  <si>
    <t>Abertawe Bro Morgannwg_High blood pressure_3</t>
  </si>
  <si>
    <t>Abertawe Bro Morgannwg_High blood pressure_11</t>
  </si>
  <si>
    <t>Abertawe Bro Morgannwg_High blood pressure_13</t>
  </si>
  <si>
    <t>Abertawe Bro Morgannwg_High blood pressure_12</t>
  </si>
  <si>
    <t>Abertawe Bro Morgannwg_High blood pressure_10</t>
  </si>
  <si>
    <t>Abertawe Bro Morgannwg_High blood pressure_17</t>
  </si>
  <si>
    <t>Abertawe Bro Morgannwg_High blood pressure_16</t>
  </si>
  <si>
    <t>Abertawe Bro Morgannwg_High blood pressure_15</t>
  </si>
  <si>
    <t>Abertawe Bro Morgannwg_High blood pressure_9</t>
  </si>
  <si>
    <t>Abertawe Bro Morgannwg_High blood pressure_8</t>
  </si>
  <si>
    <t>Cardiff and Vale_High blood pressure_1</t>
  </si>
  <si>
    <t>Cardiff and Vale_High blood pressure_8</t>
  </si>
  <si>
    <t>Cardiff and Vale_High blood pressure_11</t>
  </si>
  <si>
    <t>Cardiff and Vale_High blood pressure_2</t>
  </si>
  <si>
    <t>Cardiff and Vale_High blood pressure_5</t>
  </si>
  <si>
    <t>Cardiff and Vale_High blood pressure_10</t>
  </si>
  <si>
    <t>Cardiff and Vale_High blood pressure_3</t>
  </si>
  <si>
    <t>Cardiff and Vale_High blood pressure_13</t>
  </si>
  <si>
    <t>Cardiff and Vale_High blood pressure_7</t>
  </si>
  <si>
    <t>Cardiff and Vale_High blood pressure_9</t>
  </si>
  <si>
    <t>Cardiff and Vale_High blood pressure_4</t>
  </si>
  <si>
    <t>Cardiff and Vale_High blood pressure_12</t>
  </si>
  <si>
    <t>Cardiff and Vale_High blood pressure_6</t>
  </si>
  <si>
    <t>Cardiff and Vale_High blood pressure_14</t>
  </si>
  <si>
    <t>Cwm Taf_High blood pressure_7</t>
  </si>
  <si>
    <t>Cwm Taf_High blood pressure_5</t>
  </si>
  <si>
    <t>Cwm Taf_High blood pressure_8</t>
  </si>
  <si>
    <t>Cwm Taf_High blood pressure_3</t>
  </si>
  <si>
    <t>Cwm Taf_High blood pressure_4</t>
  </si>
  <si>
    <t>Cwm Taf_High blood pressure_1</t>
  </si>
  <si>
    <t>Cwm Taf_High blood pressure_2</t>
  </si>
  <si>
    <t>Cwm Taf_High blood pressure_6</t>
  </si>
  <si>
    <t>Cwm Taf_High blood pressure_9</t>
  </si>
  <si>
    <t>Aneurin Bevan_High blood pressure_16</t>
  </si>
  <si>
    <t>Aneurin Bevan_High blood pressure_9</t>
  </si>
  <si>
    <t>Aneurin Bevan_High blood pressure_7</t>
  </si>
  <si>
    <t>Aneurin Bevan_High blood pressure_12</t>
  </si>
  <si>
    <t>Aneurin Bevan_High blood pressure_14</t>
  </si>
  <si>
    <t>Aneurin Bevan_High blood pressure_8</t>
  </si>
  <si>
    <t>Aneurin Bevan_High blood pressure_13</t>
  </si>
  <si>
    <t>Aneurin Bevan_High blood pressure_15</t>
  </si>
  <si>
    <t>Aneurin Bevan_High blood pressure_17</t>
  </si>
  <si>
    <t>Aneurin Bevan_High blood pressure_2</t>
  </si>
  <si>
    <t>Aneurin Bevan_High blood pressure_11</t>
  </si>
  <si>
    <t>Aneurin Bevan_High blood pressure_1</t>
  </si>
  <si>
    <t>Aneurin Bevan_High blood pressure_4</t>
  </si>
  <si>
    <t>Aneurin Bevan_High blood pressure_5</t>
  </si>
  <si>
    <t>Aneurin Bevan_High blood pressure_10</t>
  </si>
  <si>
    <t>Aneurin Bevan_High blood pressure_6</t>
  </si>
  <si>
    <t>Aneurin Bevan_High blood pressure_3</t>
  </si>
  <si>
    <t>Betsi Cadwaladr_Heart conditions_20</t>
  </si>
  <si>
    <t>Betsi Cadwaladr_Heart conditions_4</t>
  </si>
  <si>
    <t>Betsi Cadwaladr_Heart conditions_3</t>
  </si>
  <si>
    <t>Betsi Cadwaladr_Heart conditions_10</t>
  </si>
  <si>
    <t>Betsi Cadwaladr_Heart conditions_13</t>
  </si>
  <si>
    <t>Betsi Cadwaladr_Heart conditions_2</t>
  </si>
  <si>
    <t>Betsi Cadwaladr_Heart conditions_14</t>
  </si>
  <si>
    <t>Betsi Cadwaladr_Heart conditions_9</t>
  </si>
  <si>
    <t>Betsi Cadwaladr_Heart conditions_16</t>
  </si>
  <si>
    <t>Betsi Cadwaladr_Heart conditions_5</t>
  </si>
  <si>
    <t>Betsi Cadwaladr_Heart conditions_6</t>
  </si>
  <si>
    <t>Betsi Cadwaladr_Heart conditions_22</t>
  </si>
  <si>
    <t>Betsi Cadwaladr_Heart conditions_1</t>
  </si>
  <si>
    <t>Betsi Cadwaladr_Heart conditions_17</t>
  </si>
  <si>
    <t>Betsi Cadwaladr_Heart conditions_11</t>
  </si>
  <si>
    <t>Betsi Cadwaladr_Heart conditions_19</t>
  </si>
  <si>
    <t>Betsi Cadwaladr_Heart conditions_8</t>
  </si>
  <si>
    <t>Betsi Cadwaladr_Heart conditions_7</t>
  </si>
  <si>
    <t>Betsi Cadwaladr_Heart conditions_18</t>
  </si>
  <si>
    <t>Betsi Cadwaladr_Heart conditions_15</t>
  </si>
  <si>
    <t>Betsi Cadwaladr_Heart conditions_12</t>
  </si>
  <si>
    <t>Betsi Cadwaladr_Heart conditions_21</t>
  </si>
  <si>
    <t>Powys_Heart conditions_2</t>
  </si>
  <si>
    <t>Powys_Heart conditions_3</t>
  </si>
  <si>
    <t>Powys_Heart conditions_1</t>
  </si>
  <si>
    <t>Powys_Heart conditions_4</t>
  </si>
  <si>
    <t>Hywel Dda_Heart conditions_4</t>
  </si>
  <si>
    <t>Hywel Dda_Heart conditions_7</t>
  </si>
  <si>
    <t>Hywel Dda_Heart conditions_3</t>
  </si>
  <si>
    <t>Hywel Dda_Heart conditions_5</t>
  </si>
  <si>
    <t>Hywel Dda_Heart conditions_6</t>
  </si>
  <si>
    <t>Hywel Dda_Heart conditions_2</t>
  </si>
  <si>
    <t>Hywel Dda_Heart conditions_1</t>
  </si>
  <si>
    <t>Hywel Dda_Heart conditions_11</t>
  </si>
  <si>
    <t>Hywel Dda_Heart conditions_8</t>
  </si>
  <si>
    <t>Hywel Dda_Heart conditions_10</t>
  </si>
  <si>
    <t>Hywel Dda_Heart conditions_9</t>
  </si>
  <si>
    <t>Abertawe Bro Morgannwg_Heart conditions_9</t>
  </si>
  <si>
    <t>Abertawe Bro Morgannwg_Heart conditions_7</t>
  </si>
  <si>
    <t>Abertawe Bro Morgannwg_Heart conditions_4</t>
  </si>
  <si>
    <t>Abertawe Bro Morgannwg_Heart conditions_6</t>
  </si>
  <si>
    <t>Abertawe Bro Morgannwg_Heart conditions_5</t>
  </si>
  <si>
    <t>Abertawe Bro Morgannwg_Heart conditions_1</t>
  </si>
  <si>
    <t>Abertawe Bro Morgannwg_Heart conditions_17</t>
  </si>
  <si>
    <t>Abertawe Bro Morgannwg_Heart conditions_3</t>
  </si>
  <si>
    <t>Abertawe Bro Morgannwg_Heart conditions_16</t>
  </si>
  <si>
    <t>Abertawe Bro Morgannwg_Heart conditions_2</t>
  </si>
  <si>
    <t>Abertawe Bro Morgannwg_Heart conditions_12</t>
  </si>
  <si>
    <t>Abertawe Bro Morgannwg_Heart conditions_13</t>
  </si>
  <si>
    <t>Abertawe Bro Morgannwg_Heart conditions_11</t>
  </si>
  <si>
    <t>Abertawe Bro Morgannwg_Heart conditions_15</t>
  </si>
  <si>
    <t>Abertawe Bro Morgannwg_Heart conditions_14</t>
  </si>
  <si>
    <t>Abertawe Bro Morgannwg_Heart conditions_8</t>
  </si>
  <si>
    <t>Abertawe Bro Morgannwg_Heart conditions_10</t>
  </si>
  <si>
    <t>Cardiff and Vale_Heart conditions_7</t>
  </si>
  <si>
    <t>Cardiff and Vale_Heart conditions_9</t>
  </si>
  <si>
    <t>Cardiff and Vale_Heart conditions_12</t>
  </si>
  <si>
    <t>Cardiff and Vale_Heart conditions_1</t>
  </si>
  <si>
    <t>Cardiff and Vale_Heart conditions_6</t>
  </si>
  <si>
    <t>Cardiff and Vale_Heart conditions_11</t>
  </si>
  <si>
    <t>Cardiff and Vale_Heart conditions_3</t>
  </si>
  <si>
    <t>Cardiff and Vale_Heart conditions_8</t>
  </si>
  <si>
    <t>Cardiff and Vale_Heart conditions_5</t>
  </si>
  <si>
    <t>Cardiff and Vale_Heart conditions_4</t>
  </si>
  <si>
    <t>Cardiff and Vale_Heart conditions_2</t>
  </si>
  <si>
    <t>Cardiff and Vale_Heart conditions_13</t>
  </si>
  <si>
    <t>Cardiff and Vale_Heart conditions_10</t>
  </si>
  <si>
    <t>Cardiff and Vale_Heart conditions_14</t>
  </si>
  <si>
    <t>Cwm Taf_Heart conditions_9</t>
  </si>
  <si>
    <t>Cwm Taf_Heart conditions_2</t>
  </si>
  <si>
    <t>Cwm Taf_Heart conditions_3</t>
  </si>
  <si>
    <t>Cwm Taf_Heart conditions_6</t>
  </si>
  <si>
    <t>Cwm Taf_Heart conditions_1</t>
  </si>
  <si>
    <t>Cwm Taf_Heart conditions_5</t>
  </si>
  <si>
    <t>Cwm Taf_Heart conditions_8</t>
  </si>
  <si>
    <t>Cwm Taf_Heart conditions_7</t>
  </si>
  <si>
    <t>Cwm Taf_Heart conditions_4</t>
  </si>
  <si>
    <t>Aneurin Bevan_Heart conditions_16</t>
  </si>
  <si>
    <t>Aneurin Bevan_Heart conditions_11</t>
  </si>
  <si>
    <t>Aneurin Bevan_Heart conditions_14</t>
  </si>
  <si>
    <t>Aneurin Bevan_Heart conditions_12</t>
  </si>
  <si>
    <t>Aneurin Bevan_Heart conditions_17</t>
  </si>
  <si>
    <t>Aneurin Bevan_Heart conditions_10</t>
  </si>
  <si>
    <t>Aneurin Bevan_Heart conditions_13</t>
  </si>
  <si>
    <t>Aneurin Bevan_Heart conditions_6</t>
  </si>
  <si>
    <t>Aneurin Bevan_Heart conditions_15</t>
  </si>
  <si>
    <t>Aneurin Bevan_Heart conditions_4</t>
  </si>
  <si>
    <t>Aneurin Bevan_Heart conditions_8</t>
  </si>
  <si>
    <t>Aneurin Bevan_Heart conditions_1</t>
  </si>
  <si>
    <t>Aneurin Bevan_Heart conditions_3</t>
  </si>
  <si>
    <t>Aneurin Bevan_Heart conditions_2</t>
  </si>
  <si>
    <t>Aneurin Bevan_Heart conditions_5</t>
  </si>
  <si>
    <t>Aneurin Bevan_Heart conditions_9</t>
  </si>
  <si>
    <t>Aneurin Bevan_Heart conditions_7</t>
  </si>
  <si>
    <t>Betsi Cadwaladr_Respiratory illness_21</t>
  </si>
  <si>
    <t>Betsi Cadwaladr_Respiratory illness_11</t>
  </si>
  <si>
    <t>Betsi Cadwaladr_Respiratory illness_7</t>
  </si>
  <si>
    <t>Betsi Cadwaladr_Respiratory illness_16</t>
  </si>
  <si>
    <t>Betsi Cadwaladr_Respiratory illness_14</t>
  </si>
  <si>
    <t>Betsi Cadwaladr_Respiratory illness_4</t>
  </si>
  <si>
    <t>Betsi Cadwaladr_Respiratory illness_1</t>
  </si>
  <si>
    <t>Betsi Cadwaladr_Respiratory illness_9</t>
  </si>
  <si>
    <t>Betsi Cadwaladr_Respiratory illness_20</t>
  </si>
  <si>
    <t>Betsi Cadwaladr_Respiratory illness_2</t>
  </si>
  <si>
    <t>Betsi Cadwaladr_Respiratory illness_13</t>
  </si>
  <si>
    <t>Betsi Cadwaladr_Respiratory illness_22</t>
  </si>
  <si>
    <t>Betsi Cadwaladr_Respiratory illness_8</t>
  </si>
  <si>
    <t>Betsi Cadwaladr_Respiratory illness_19</t>
  </si>
  <si>
    <t>Betsi Cadwaladr_Respiratory illness_18</t>
  </si>
  <si>
    <t>Betsi Cadwaladr_Respiratory illness_6</t>
  </si>
  <si>
    <t>Betsi Cadwaladr_Respiratory illness_17</t>
  </si>
  <si>
    <t>Betsi Cadwaladr_Respiratory illness_3</t>
  </si>
  <si>
    <t>Betsi Cadwaladr_Respiratory illness_5</t>
  </si>
  <si>
    <t>Betsi Cadwaladr_Respiratory illness_12</t>
  </si>
  <si>
    <t>Betsi Cadwaladr_Respiratory illness_15</t>
  </si>
  <si>
    <t>Betsi Cadwaladr_Respiratory illness_10</t>
  </si>
  <si>
    <t>Powys_Respiratory illness_1</t>
  </si>
  <si>
    <t>Powys_Respiratory illness_2</t>
  </si>
  <si>
    <t>Powys_Respiratory illness_3</t>
  </si>
  <si>
    <t>Powys_Respiratory illness_4</t>
  </si>
  <si>
    <t>Hywel Dda_Respiratory illness_1</t>
  </si>
  <si>
    <t>Hywel Dda_Respiratory illness_3</t>
  </si>
  <si>
    <t>Hywel Dda_Respiratory illness_4</t>
  </si>
  <si>
    <t>Hywel Dda_Respiratory illness_6</t>
  </si>
  <si>
    <t>Hywel Dda_Respiratory illness_7</t>
  </si>
  <si>
    <t>Hywel Dda_Respiratory illness_5</t>
  </si>
  <si>
    <t>Hywel Dda_Respiratory illness_2</t>
  </si>
  <si>
    <t>Hywel Dda_Respiratory illness_8</t>
  </si>
  <si>
    <t>Hywel Dda_Respiratory illness_9</t>
  </si>
  <si>
    <t>Hywel Dda_Respiratory illness_11</t>
  </si>
  <si>
    <t>Hywel Dda_Respiratory illness_10</t>
  </si>
  <si>
    <t>Abertawe Bro Morgannwg_Respiratory illness_4</t>
  </si>
  <si>
    <t>Abertawe Bro Morgannwg_Respiratory illness_11</t>
  </si>
  <si>
    <t>Abertawe Bro Morgannwg_Respiratory illness_9</t>
  </si>
  <si>
    <t>Abertawe Bro Morgannwg_Respiratory illness_15</t>
  </si>
  <si>
    <t>Abertawe Bro Morgannwg_Respiratory illness_6</t>
  </si>
  <si>
    <t>Abertawe Bro Morgannwg_Respiratory illness_3</t>
  </si>
  <si>
    <t>Abertawe Bro Morgannwg_Respiratory illness_17</t>
  </si>
  <si>
    <t>Abertawe Bro Morgannwg_Respiratory illness_1</t>
  </si>
  <si>
    <t>Abertawe Bro Morgannwg_Respiratory illness_14</t>
  </si>
  <si>
    <t>Abertawe Bro Morgannwg_Respiratory illness_2</t>
  </si>
  <si>
    <t>Abertawe Bro Morgannwg_Respiratory illness_16</t>
  </si>
  <si>
    <t>Abertawe Bro Morgannwg_Respiratory illness_13</t>
  </si>
  <si>
    <t>Abertawe Bro Morgannwg_Respiratory illness_12</t>
  </si>
  <si>
    <t>Abertawe Bro Morgannwg_Respiratory illness_8</t>
  </si>
  <si>
    <t>Abertawe Bro Morgannwg_Respiratory illness_10</t>
  </si>
  <si>
    <t>Abertawe Bro Morgannwg_Respiratory illness_5</t>
  </si>
  <si>
    <t>Abertawe Bro Morgannwg_Respiratory illness_7</t>
  </si>
  <si>
    <t>Cardiff and Vale_Respiratory illness_9</t>
  </si>
  <si>
    <t>Cardiff and Vale_Respiratory illness_6</t>
  </si>
  <si>
    <t>Cardiff and Vale_Respiratory illness_13</t>
  </si>
  <si>
    <t>Cardiff and Vale_Respiratory illness_1</t>
  </si>
  <si>
    <t>Cardiff and Vale_Respiratory illness_4</t>
  </si>
  <si>
    <t>Cardiff and Vale_Respiratory illness_3</t>
  </si>
  <si>
    <t>Cardiff and Vale_Respiratory illness_5</t>
  </si>
  <si>
    <t>Cardiff and Vale_Respiratory illness_11</t>
  </si>
  <si>
    <t>Cardiff and Vale_Respiratory illness_8</t>
  </si>
  <si>
    <t>Cardiff and Vale_Respiratory illness_7</t>
  </si>
  <si>
    <t>Cardiff and Vale_Respiratory illness_10</t>
  </si>
  <si>
    <t>Cardiff and Vale_Respiratory illness_14</t>
  </si>
  <si>
    <t>Cardiff and Vale_Respiratory illness_2</t>
  </si>
  <si>
    <t>Cardiff and Vale_Respiratory illness_12</t>
  </si>
  <si>
    <t>Cwm Taf_Respiratory illness_8</t>
  </si>
  <si>
    <t>Cwm Taf_Respiratory illness_5</t>
  </si>
  <si>
    <t>Cwm Taf_Respiratory illness_9</t>
  </si>
  <si>
    <t>Cwm Taf_Respiratory illness_7</t>
  </si>
  <si>
    <t>Cwm Taf_Respiratory illness_1</t>
  </si>
  <si>
    <t>Cwm Taf_Respiratory illness_4</t>
  </si>
  <si>
    <t>Cwm Taf_Respiratory illness_2</t>
  </si>
  <si>
    <t>Cwm Taf_Respiratory illness_3</t>
  </si>
  <si>
    <t>Cwm Taf_Respiratory illness_6</t>
  </si>
  <si>
    <t>Aneurin Bevan_Respiratory illness_17</t>
  </si>
  <si>
    <t>Aneurin Bevan_Respiratory illness_3</t>
  </si>
  <si>
    <t>Aneurin Bevan_Respiratory illness_13</t>
  </si>
  <si>
    <t>Aneurin Bevan_Respiratory illness_14</t>
  </si>
  <si>
    <t>Aneurin Bevan_Respiratory illness_10</t>
  </si>
  <si>
    <t>Aneurin Bevan_Respiratory illness_4</t>
  </si>
  <si>
    <t>Aneurin Bevan_Respiratory illness_16</t>
  </si>
  <si>
    <t>Aneurin Bevan_Respiratory illness_12</t>
  </si>
  <si>
    <t>Aneurin Bevan_Respiratory illness_15</t>
  </si>
  <si>
    <t>Aneurin Bevan_Respiratory illness_8</t>
  </si>
  <si>
    <t>Aneurin Bevan_Respiratory illness_7</t>
  </si>
  <si>
    <t>Aneurin Bevan_Respiratory illness_2</t>
  </si>
  <si>
    <t>Aneurin Bevan_Respiratory illness_1</t>
  </si>
  <si>
    <t>Aneurin Bevan_Respiratory illness_6</t>
  </si>
  <si>
    <t>Aneurin Bevan_Respiratory illness_11</t>
  </si>
  <si>
    <t>Aneurin Bevan_Respiratory illness_9</t>
  </si>
  <si>
    <t>Aneurin Bevan_Respiratory illness_5</t>
  </si>
  <si>
    <t>Betsi Cadwaladr_Mental illness_12</t>
  </si>
  <si>
    <t>Betsi Cadwaladr_Mental illness_9</t>
  </si>
  <si>
    <t>Betsi Cadwaladr_Mental illness_10</t>
  </si>
  <si>
    <t>Betsi Cadwaladr_Mental illness_7</t>
  </si>
  <si>
    <t>Betsi Cadwaladr_Mental illness_2</t>
  </si>
  <si>
    <t>Betsi Cadwaladr_Mental illness_1</t>
  </si>
  <si>
    <t>Betsi Cadwaladr_Mental illness_13</t>
  </si>
  <si>
    <t>Betsi Cadwaladr_Mental illness_6</t>
  </si>
  <si>
    <t>Betsi Cadwaladr_Mental illness_14</t>
  </si>
  <si>
    <t>Betsi Cadwaladr_Mental illness_3</t>
  </si>
  <si>
    <t>Betsi Cadwaladr_Mental illness_22</t>
  </si>
  <si>
    <t>Betsi Cadwaladr_Mental illness_21</t>
  </si>
  <si>
    <t>Betsi Cadwaladr_Mental illness_4</t>
  </si>
  <si>
    <t>Betsi Cadwaladr_Mental illness_15</t>
  </si>
  <si>
    <t>Betsi Cadwaladr_Mental illness_18</t>
  </si>
  <si>
    <t>Betsi Cadwaladr_Mental illness_20</t>
  </si>
  <si>
    <t>Betsi Cadwaladr_Mental illness_5</t>
  </si>
  <si>
    <t>Betsi Cadwaladr_Mental illness_11</t>
  </si>
  <si>
    <t>Betsi Cadwaladr_Mental illness_8</t>
  </si>
  <si>
    <t>Betsi Cadwaladr_Mental illness_19</t>
  </si>
  <si>
    <t>Betsi Cadwaladr_Mental illness_16</t>
  </si>
  <si>
    <t>Betsi Cadwaladr_Mental illness_17</t>
  </si>
  <si>
    <t>Powys_Mental illness_1</t>
  </si>
  <si>
    <t>Powys_Mental illness_2</t>
  </si>
  <si>
    <t>Powys_Mental illness_4</t>
  </si>
  <si>
    <t>Powys_Mental illness_3</t>
  </si>
  <si>
    <t>Hywel Dda_Mental illness_1</t>
  </si>
  <si>
    <t>Hywel Dda_Mental illness_8</t>
  </si>
  <si>
    <t>Hywel Dda_Mental illness_2</t>
  </si>
  <si>
    <t>Hywel Dda_Mental illness_7</t>
  </si>
  <si>
    <t>Hywel Dda_Mental illness_6</t>
  </si>
  <si>
    <t>Hywel Dda_Mental illness_3</t>
  </si>
  <si>
    <t>Hywel Dda_Mental illness_4</t>
  </si>
  <si>
    <t>Hywel Dda_Mental illness_10</t>
  </si>
  <si>
    <t>Hywel Dda_Mental illness_5</t>
  </si>
  <si>
    <t>Hywel Dda_Mental illness_9</t>
  </si>
  <si>
    <t>Hywel Dda_Mental illness_11</t>
  </si>
  <si>
    <t>Abertawe Bro Morgannwg_Mental illness_2</t>
  </si>
  <si>
    <t>Abertawe Bro Morgannwg_Mental illness_6</t>
  </si>
  <si>
    <t>Abertawe Bro Morgannwg_Mental illness_5</t>
  </si>
  <si>
    <t>Abertawe Bro Morgannwg_Mental illness_10</t>
  </si>
  <si>
    <t>Abertawe Bro Morgannwg_Mental illness_8</t>
  </si>
  <si>
    <t>Abertawe Bro Morgannwg_Mental illness_3</t>
  </si>
  <si>
    <t>Abertawe Bro Morgannwg_Mental illness_16</t>
  </si>
  <si>
    <t>Abertawe Bro Morgannwg_Mental illness_1</t>
  </si>
  <si>
    <t>Abertawe Bro Morgannwg_Mental illness_12</t>
  </si>
  <si>
    <t>Abertawe Bro Morgannwg_Mental illness_4</t>
  </si>
  <si>
    <t>Abertawe Bro Morgannwg_Mental illness_14</t>
  </si>
  <si>
    <t>Abertawe Bro Morgannwg_Mental illness_17</t>
  </si>
  <si>
    <t>Abertawe Bro Morgannwg_Mental illness_7</t>
  </si>
  <si>
    <t>Abertawe Bro Morgannwg_Mental illness_15</t>
  </si>
  <si>
    <t>Abertawe Bro Morgannwg_Mental illness_13</t>
  </si>
  <si>
    <t>Abertawe Bro Morgannwg_Mental illness_9</t>
  </si>
  <si>
    <t>Abertawe Bro Morgannwg_Mental illness_11</t>
  </si>
  <si>
    <t>Cardiff and Vale_Mental illness_3</t>
  </si>
  <si>
    <t>Cardiff and Vale_Mental illness_7</t>
  </si>
  <si>
    <t>Cardiff and Vale_Mental illness_13</t>
  </si>
  <si>
    <t>Cardiff and Vale_Mental illness_4</t>
  </si>
  <si>
    <t>Cardiff and Vale_Mental illness_1</t>
  </si>
  <si>
    <t>Cardiff and Vale_Mental illness_8</t>
  </si>
  <si>
    <t>Cardiff and Vale_Mental illness_2</t>
  </si>
  <si>
    <t>Cardiff and Vale_Mental illness_14</t>
  </si>
  <si>
    <t>Cardiff and Vale_Mental illness_12</t>
  </si>
  <si>
    <t>Cardiff and Vale_Mental illness_5</t>
  </si>
  <si>
    <t>Cardiff and Vale_Mental illness_9</t>
  </si>
  <si>
    <t>Cardiff and Vale_Mental illness_11</t>
  </si>
  <si>
    <t>Cardiff and Vale_Mental illness_6</t>
  </si>
  <si>
    <t>Cardiff and Vale_Mental illness_10</t>
  </si>
  <si>
    <t>Cwm Taf_Mental illness_4</t>
  </si>
  <si>
    <t>Cwm Taf_Mental illness_2</t>
  </si>
  <si>
    <t>Cwm Taf_Mental illness_7</t>
  </si>
  <si>
    <t>Cwm Taf_Mental illness_9</t>
  </si>
  <si>
    <t>Cwm Taf_Mental illness_1</t>
  </si>
  <si>
    <t>Cwm Taf_Mental illness_6</t>
  </si>
  <si>
    <t>Cwm Taf_Mental illness_5</t>
  </si>
  <si>
    <t>Cwm Taf_Mental illness_8</t>
  </si>
  <si>
    <t>Cwm Taf_Mental illness_3</t>
  </si>
  <si>
    <t>Aneurin Bevan_Mental illness_16</t>
  </si>
  <si>
    <t>Aneurin Bevan_Mental illness_7</t>
  </si>
  <si>
    <t>Aneurin Bevan_Mental illness_10</t>
  </si>
  <si>
    <t>Aneurin Bevan_Mental illness_14</t>
  </si>
  <si>
    <t>Aneurin Bevan_Mental illness_13</t>
  </si>
  <si>
    <t>Aneurin Bevan_Mental illness_2</t>
  </si>
  <si>
    <t>Aneurin Bevan_Mental illness_15</t>
  </si>
  <si>
    <t>Aneurin Bevan_Mental illness_11</t>
  </si>
  <si>
    <t>Aneurin Bevan_Mental illness_17</t>
  </si>
  <si>
    <t>Aneurin Bevan_Mental illness_4</t>
  </si>
  <si>
    <t>Aneurin Bevan_Mental illness_9</t>
  </si>
  <si>
    <t>Aneurin Bevan_Mental illness_1</t>
  </si>
  <si>
    <t>Aneurin Bevan_Mental illness_5</t>
  </si>
  <si>
    <t>Aneurin Bevan_Mental illness_8</t>
  </si>
  <si>
    <t>Aneurin Bevan_Mental illness_12</t>
  </si>
  <si>
    <t>Aneurin Bevan_Mental illness_6</t>
  </si>
  <si>
    <t>Aneurin Bevan_Mental illness_3</t>
  </si>
  <si>
    <t>Betsi Cadwaladr_Arthritis_8</t>
  </si>
  <si>
    <t>Betsi Cadwaladr_Arthritis_7</t>
  </si>
  <si>
    <t>Betsi Cadwaladr_Arthritis_15</t>
  </si>
  <si>
    <t>Betsi Cadwaladr_Arthritis_5</t>
  </si>
  <si>
    <t>Betsi Cadwaladr_Arthritis_4</t>
  </si>
  <si>
    <t>Betsi Cadwaladr_Arthritis_2</t>
  </si>
  <si>
    <t>Betsi Cadwaladr_Arthritis_6</t>
  </si>
  <si>
    <t>Betsi Cadwaladr_Arthritis_1</t>
  </si>
  <si>
    <t>Betsi Cadwaladr_Arthritis_20</t>
  </si>
  <si>
    <t>Betsi Cadwaladr_Arthritis_13</t>
  </si>
  <si>
    <t>Betsi Cadwaladr_Arthritis_19</t>
  </si>
  <si>
    <t>Betsi Cadwaladr_Arthritis_22</t>
  </si>
  <si>
    <t>Betsi Cadwaladr_Arthritis_3</t>
  </si>
  <si>
    <t>Betsi Cadwaladr_Arthritis_16</t>
  </si>
  <si>
    <t>Betsi Cadwaladr_Arthritis_12</t>
  </si>
  <si>
    <t>Betsi Cadwaladr_Arthritis_21</t>
  </si>
  <si>
    <t>Betsi Cadwaladr_Arthritis_17</t>
  </si>
  <si>
    <t>Betsi Cadwaladr_Arthritis_11</t>
  </si>
  <si>
    <t>Betsi Cadwaladr_Arthritis_10</t>
  </si>
  <si>
    <t>Betsi Cadwaladr_Arthritis_18</t>
  </si>
  <si>
    <t>Betsi Cadwaladr_Arthritis_14</t>
  </si>
  <si>
    <t>Betsi Cadwaladr_Arthritis_9</t>
  </si>
  <si>
    <t>Powys_Arthritis_2</t>
  </si>
  <si>
    <t>Powys_Arthritis_3</t>
  </si>
  <si>
    <t>Powys_Arthritis_1</t>
  </si>
  <si>
    <t>Powys_Arthritis_4</t>
  </si>
  <si>
    <t>Hywel Dda_Arthritis_3</t>
  </si>
  <si>
    <t>Hywel Dda_Arthritis_6</t>
  </si>
  <si>
    <t>Hywel Dda_Arthritis_1</t>
  </si>
  <si>
    <t>Hywel Dda_Arthritis_4</t>
  </si>
  <si>
    <t>Hywel Dda_Arthritis_7</t>
  </si>
  <si>
    <t>Hywel Dda_Arthritis_5</t>
  </si>
  <si>
    <t>Hywel Dda_Arthritis_2</t>
  </si>
  <si>
    <t>Hywel Dda_Arthritis_10</t>
  </si>
  <si>
    <t>Hywel Dda_Arthritis_8</t>
  </si>
  <si>
    <t>Hywel Dda_Arthritis_11</t>
  </si>
  <si>
    <t>Hywel Dda_Arthritis_9</t>
  </si>
  <si>
    <t>Abertawe Bro Morgannwg_Arthritis_5</t>
  </si>
  <si>
    <t>Abertawe Bro Morgannwg_Arthritis_6</t>
  </si>
  <si>
    <t>Abertawe Bro Morgannwg_Arthritis_9</t>
  </si>
  <si>
    <t>Abertawe Bro Morgannwg_Arthritis_11</t>
  </si>
  <si>
    <t>Abertawe Bro Morgannwg_Arthritis_12</t>
  </si>
  <si>
    <t>Abertawe Bro Morgannwg_Arthritis_2</t>
  </si>
  <si>
    <t>Abertawe Bro Morgannwg_Arthritis_15</t>
  </si>
  <si>
    <t>Abertawe Bro Morgannwg_Arthritis_1</t>
  </si>
  <si>
    <t>Abertawe Bro Morgannwg_Arthritis_17</t>
  </si>
  <si>
    <t>Abertawe Bro Morgannwg_Arthritis_4</t>
  </si>
  <si>
    <t>Abertawe Bro Morgannwg_Arthritis_10</t>
  </si>
  <si>
    <t>Abertawe Bro Morgannwg_Arthritis_16</t>
  </si>
  <si>
    <t>Abertawe Bro Morgannwg_Arthritis_14</t>
  </si>
  <si>
    <t>Abertawe Bro Morgannwg_Arthritis_13</t>
  </si>
  <si>
    <t>Abertawe Bro Morgannwg_Arthritis_7</t>
  </si>
  <si>
    <t>Abertawe Bro Morgannwg_Arthritis_3</t>
  </si>
  <si>
    <t>Abertawe Bro Morgannwg_Arthritis_8</t>
  </si>
  <si>
    <t>Cardiff and Vale_Arthritis_1</t>
  </si>
  <si>
    <t>Cardiff and Vale_Arthritis_4</t>
  </si>
  <si>
    <t>Cardiff and Vale_Arthritis_11</t>
  </si>
  <si>
    <t>Cardiff and Vale_Arthritis_6</t>
  </si>
  <si>
    <t>Cardiff and Vale_Arthritis_2</t>
  </si>
  <si>
    <t>Cardiff and Vale_Arthritis_3</t>
  </si>
  <si>
    <t>Cardiff and Vale_Arthritis_5</t>
  </si>
  <si>
    <t>Cardiff and Vale_Arthritis_14</t>
  </si>
  <si>
    <t>Cardiff and Vale_Arthritis_7</t>
  </si>
  <si>
    <t>Cardiff and Vale_Arthritis_8</t>
  </si>
  <si>
    <t>Cardiff and Vale_Arthritis_9</t>
  </si>
  <si>
    <t>Cardiff and Vale_Arthritis_13</t>
  </si>
  <si>
    <t>Cardiff and Vale_Arthritis_10</t>
  </si>
  <si>
    <t>Cardiff and Vale_Arthritis_12</t>
  </si>
  <si>
    <t>Cwm Taf_Arthritis_3</t>
  </si>
  <si>
    <t>Cwm Taf_Arthritis_5</t>
  </si>
  <si>
    <t>Cwm Taf_Arthritis_9</t>
  </si>
  <si>
    <t>Cwm Taf_Arthritis_7</t>
  </si>
  <si>
    <t>Cwm Taf_Arthritis_1</t>
  </si>
  <si>
    <t>Cwm Taf_Arthritis_2</t>
  </si>
  <si>
    <t>Cwm Taf_Arthritis_4</t>
  </si>
  <si>
    <t>Cwm Taf_Arthritis_6</t>
  </si>
  <si>
    <t>Cwm Taf_Arthritis_8</t>
  </si>
  <si>
    <t>Aneurin Bevan_Arthritis_17</t>
  </si>
  <si>
    <t>Aneurin Bevan_Arthritis_9</t>
  </si>
  <si>
    <t>Aneurin Bevan_Arthritis_7</t>
  </si>
  <si>
    <t>Aneurin Bevan_Arthritis_14</t>
  </si>
  <si>
    <t>Aneurin Bevan_Arthritis_16</t>
  </si>
  <si>
    <t>Aneurin Bevan_Arthritis_6</t>
  </si>
  <si>
    <t>Aneurin Bevan_Arthritis_11</t>
  </si>
  <si>
    <t>Aneurin Bevan_Arthritis_13</t>
  </si>
  <si>
    <t>Aneurin Bevan_Arthritis_15</t>
  </si>
  <si>
    <t>Aneurin Bevan_Arthritis_3</t>
  </si>
  <si>
    <t>Aneurin Bevan_Arthritis_12</t>
  </si>
  <si>
    <t>Aneurin Bevan_Arthritis_1</t>
  </si>
  <si>
    <t>Aneurin Bevan_Arthritis_2</t>
  </si>
  <si>
    <t>Aneurin Bevan_Arthritis_10</t>
  </si>
  <si>
    <t>Aneurin Bevan_Arthritis_4</t>
  </si>
  <si>
    <t>Aneurin Bevan_Arthritis_8</t>
  </si>
  <si>
    <t>Aneurin Bevan_Arthritis_5</t>
  </si>
  <si>
    <t>Betsi Cadwaladr_Diabetes_18</t>
  </si>
  <si>
    <t>Betsi Cadwaladr_Diabetes_4</t>
  </si>
  <si>
    <t>Betsi Cadwaladr_Diabetes_8</t>
  </si>
  <si>
    <t>Betsi Cadwaladr_Diabetes_9</t>
  </si>
  <si>
    <t>Betsi Cadwaladr_Diabetes_12</t>
  </si>
  <si>
    <t>Betsi Cadwaladr_Diabetes_3</t>
  </si>
  <si>
    <t>Betsi Cadwaladr_Diabetes_5</t>
  </si>
  <si>
    <t>Betsi Cadwaladr_Diabetes_2</t>
  </si>
  <si>
    <t>Betsi Cadwaladr_Diabetes_21</t>
  </si>
  <si>
    <t>Betsi Cadwaladr_Diabetes_6</t>
  </si>
  <si>
    <t>Betsi Cadwaladr_Diabetes_11</t>
  </si>
  <si>
    <t>Betsi Cadwaladr_Diabetes_20</t>
  </si>
  <si>
    <t>Betsi Cadwaladr_Diabetes_1</t>
  </si>
  <si>
    <t>Betsi Cadwaladr_Diabetes_19</t>
  </si>
  <si>
    <t>Betsi Cadwaladr_Diabetes_15</t>
  </si>
  <si>
    <t>Betsi Cadwaladr_Diabetes_16</t>
  </si>
  <si>
    <t>Betsi Cadwaladr_Diabetes_13</t>
  </si>
  <si>
    <t>Betsi Cadwaladr_Diabetes_17</t>
  </si>
  <si>
    <t>Betsi Cadwaladr_Diabetes_7</t>
  </si>
  <si>
    <t>Betsi Cadwaladr_Diabetes_10</t>
  </si>
  <si>
    <t>Betsi Cadwaladr_Diabetes_22</t>
  </si>
  <si>
    <t>Betsi Cadwaladr_Diabetes_14</t>
  </si>
  <si>
    <t>Powys_Diabetes_4</t>
  </si>
  <si>
    <t>Powys_Diabetes_3</t>
  </si>
  <si>
    <t>Powys_Diabetes_2</t>
  </si>
  <si>
    <t>Powys_Diabetes_1</t>
  </si>
  <si>
    <t>Hywel Dda_Diabetes_2</t>
  </si>
  <si>
    <t>Hywel Dda_Diabetes_5</t>
  </si>
  <si>
    <t>Hywel Dda_Diabetes_1</t>
  </si>
  <si>
    <t>Hywel Dda_Diabetes_6</t>
  </si>
  <si>
    <t>Hywel Dda_Diabetes_10</t>
  </si>
  <si>
    <t>Hywel Dda_Diabetes_8</t>
  </si>
  <si>
    <t>Hywel Dda_Diabetes_3</t>
  </si>
  <si>
    <t>Hywel Dda_Diabetes_11</t>
  </si>
  <si>
    <t>Hywel Dda_Diabetes_7</t>
  </si>
  <si>
    <t>Hywel Dda_Diabetes_9</t>
  </si>
  <si>
    <t>Hywel Dda_Diabetes_4</t>
  </si>
  <si>
    <t>Abertawe Bro Morgannwg_Diabetes_9</t>
  </si>
  <si>
    <t>Abertawe Bro Morgannwg_Diabetes_14</t>
  </si>
  <si>
    <t>Abertawe Bro Morgannwg_Diabetes_12</t>
  </si>
  <si>
    <t>Abertawe Bro Morgannwg_Diabetes_11</t>
  </si>
  <si>
    <t>Abertawe Bro Morgannwg_Diabetes_17</t>
  </si>
  <si>
    <t>Abertawe Bro Morgannwg_Diabetes_2</t>
  </si>
  <si>
    <t>Abertawe Bro Morgannwg_Diabetes_10</t>
  </si>
  <si>
    <t>Abertawe Bro Morgannwg_Diabetes_1</t>
  </si>
  <si>
    <t>Abertawe Bro Morgannwg_Diabetes_13</t>
  </si>
  <si>
    <t>Abertawe Bro Morgannwg_Diabetes_6</t>
  </si>
  <si>
    <t>Abertawe Bro Morgannwg_Diabetes_7</t>
  </si>
  <si>
    <t>Abertawe Bro Morgannwg_Diabetes_16</t>
  </si>
  <si>
    <t>Abertawe Bro Morgannwg_Diabetes_15</t>
  </si>
  <si>
    <t>Abertawe Bro Morgannwg_Diabetes_8</t>
  </si>
  <si>
    <t>Abertawe Bro Morgannwg_Diabetes_4</t>
  </si>
  <si>
    <t>Abertawe Bro Morgannwg_Diabetes_5</t>
  </si>
  <si>
    <t>Abertawe Bro Morgannwg_Diabetes_3</t>
  </si>
  <si>
    <t>Cardiff and Vale_Diabetes_4</t>
  </si>
  <si>
    <t>Cardiff and Vale_Diabetes_2</t>
  </si>
  <si>
    <t>Cardiff and Vale_Diabetes_11</t>
  </si>
  <si>
    <t>Cardiff and Vale_Diabetes_5</t>
  </si>
  <si>
    <t>Cardiff and Vale_Diabetes_3</t>
  </si>
  <si>
    <t>Cardiff and Vale_Diabetes_8</t>
  </si>
  <si>
    <t>Cardiff and Vale_Diabetes_1</t>
  </si>
  <si>
    <t>Cardiff and Vale_Diabetes_13</t>
  </si>
  <si>
    <t>Cardiff and Vale_Diabetes_7</t>
  </si>
  <si>
    <t>Cardiff and Vale_Diabetes_6</t>
  </si>
  <si>
    <t>Cardiff and Vale_Diabetes_10</t>
  </si>
  <si>
    <t>Cardiff and Vale_Diabetes_12</t>
  </si>
  <si>
    <t>Cardiff and Vale_Diabetes_9</t>
  </si>
  <si>
    <t>Cardiff and Vale_Diabetes_14</t>
  </si>
  <si>
    <t>Cwm Taf_Diabetes_9</t>
  </si>
  <si>
    <t>Cwm Taf_Diabetes_1</t>
  </si>
  <si>
    <t>Cwm Taf_Diabetes_2</t>
  </si>
  <si>
    <t>Cwm Taf_Diabetes_5</t>
  </si>
  <si>
    <t>Cwm Taf_Diabetes_4</t>
  </si>
  <si>
    <t>Cwm Taf_Diabetes_3</t>
  </si>
  <si>
    <t>Cwm Taf_Diabetes_7</t>
  </si>
  <si>
    <t>Cwm Taf_Diabetes_6</t>
  </si>
  <si>
    <t>Cwm Taf_Diabetes_8</t>
  </si>
  <si>
    <t>Aneurin Bevan_Diabetes_9</t>
  </si>
  <si>
    <t>Aneurin Bevan_Diabetes_16</t>
  </si>
  <si>
    <t>Aneurin Bevan_Diabetes_4</t>
  </si>
  <si>
    <t>Aneurin Bevan_Diabetes_7</t>
  </si>
  <si>
    <t>Aneurin Bevan_Diabetes_6</t>
  </si>
  <si>
    <t>Aneurin Bevan_Diabetes_8</t>
  </si>
  <si>
    <t>Aneurin Bevan_Diabetes_17</t>
  </si>
  <si>
    <t>Aneurin Bevan_Diabetes_12</t>
  </si>
  <si>
    <t>Aneurin Bevan_Diabetes_15</t>
  </si>
  <si>
    <t>Aneurin Bevan_Diabetes_5</t>
  </si>
  <si>
    <t>Aneurin Bevan_Diabetes_10</t>
  </si>
  <si>
    <t>Aneurin Bevan_Diabetes_3</t>
  </si>
  <si>
    <t>Aneurin Bevan_Diabetes_1</t>
  </si>
  <si>
    <t>Aneurin Bevan_Diabetes_13</t>
  </si>
  <si>
    <t>Aneurin Bevan_Diabetes_11</t>
  </si>
  <si>
    <t>Aneurin Bevan_Diabetes_14</t>
  </si>
  <si>
    <t>Aneurin Bevan_Diabetes_2</t>
  </si>
  <si>
    <t>Betsi Cadwaladr_Chronic illness_22</t>
  </si>
  <si>
    <t>Betsi Cadwaladr_Chronic illness_8</t>
  </si>
  <si>
    <t>Betsi Cadwaladr_Chronic illness_7</t>
  </si>
  <si>
    <t>Betsi Cadwaladr_Chronic illness_2</t>
  </si>
  <si>
    <t>Betsi Cadwaladr_Chronic illness_14</t>
  </si>
  <si>
    <t>Betsi Cadwaladr_Chronic illness_3</t>
  </si>
  <si>
    <t>Betsi Cadwaladr_Chronic illness_6</t>
  </si>
  <si>
    <t>Betsi Cadwaladr_Chronic illness_13</t>
  </si>
  <si>
    <t>Betsi Cadwaladr_Chronic illness_20</t>
  </si>
  <si>
    <t>Betsi Cadwaladr_Chronic illness_5</t>
  </si>
  <si>
    <t>Betsi Cadwaladr_Chronic illness_19</t>
  </si>
  <si>
    <t>Betsi Cadwaladr_Chronic illness_21</t>
  </si>
  <si>
    <t>Betsi Cadwaladr_Chronic illness_1</t>
  </si>
  <si>
    <t>Betsi Cadwaladr_Chronic illness_11</t>
  </si>
  <si>
    <t>Betsi Cadwaladr_Chronic illness_4</t>
  </si>
  <si>
    <t>Betsi Cadwaladr_Chronic illness_17</t>
  </si>
  <si>
    <t>Betsi Cadwaladr_Chronic illness_10</t>
  </si>
  <si>
    <t>Betsi Cadwaladr_Chronic illness_12</t>
  </si>
  <si>
    <t>Betsi Cadwaladr_Chronic illness_9</t>
  </si>
  <si>
    <t>Betsi Cadwaladr_Chronic illness_16</t>
  </si>
  <si>
    <t>Betsi Cadwaladr_Chronic illness_18</t>
  </si>
  <si>
    <t>Betsi Cadwaladr_Chronic illness_15</t>
  </si>
  <si>
    <t>Powys_Chronic illness_1</t>
  </si>
  <si>
    <t>Powys_Chronic illness_2</t>
  </si>
  <si>
    <t>Powys_Chronic illness_3</t>
  </si>
  <si>
    <t>Powys_Chronic illness_4</t>
  </si>
  <si>
    <t>Hywel Dda_Chronic illness_3</t>
  </si>
  <si>
    <t>Hywel Dda_Chronic illness_6</t>
  </si>
  <si>
    <t>Hywel Dda_Chronic illness_2</t>
  </si>
  <si>
    <t>Hywel Dda_Chronic illness_5</t>
  </si>
  <si>
    <t>Hywel Dda_Chronic illness_8</t>
  </si>
  <si>
    <t>Hywel Dda_Chronic illness_4</t>
  </si>
  <si>
    <t>Hywel Dda_Chronic illness_1</t>
  </si>
  <si>
    <t>Hywel Dda_Chronic illness_9</t>
  </si>
  <si>
    <t>Hywel Dda_Chronic illness_7</t>
  </si>
  <si>
    <t>Hywel Dda_Chronic illness_11</t>
  </si>
  <si>
    <t>Hywel Dda_Chronic illness_10</t>
  </si>
  <si>
    <t>Abertawe Bro Morgannwg_Chronic illness_5</t>
  </si>
  <si>
    <t>Abertawe Bro Morgannwg_Chronic illness_9</t>
  </si>
  <si>
    <t>Abertawe Bro Morgannwg_Chronic illness_10</t>
  </si>
  <si>
    <t>Abertawe Bro Morgannwg_Chronic illness_16</t>
  </si>
  <si>
    <t>Abertawe Bro Morgannwg_Chronic illness_4</t>
  </si>
  <si>
    <t>Abertawe Bro Morgannwg_Chronic illness_1</t>
  </si>
  <si>
    <t>Abertawe Bro Morgannwg_Chronic illness_12</t>
  </si>
  <si>
    <t>Abertawe Bro Morgannwg_Chronic illness_2</t>
  </si>
  <si>
    <t>Abertawe Bro Morgannwg_Chronic illness_15</t>
  </si>
  <si>
    <t>Abertawe Bro Morgannwg_Chronic illness_3</t>
  </si>
  <si>
    <t>Abertawe Bro Morgannwg_Chronic illness_11</t>
  </si>
  <si>
    <t>Abertawe Bro Morgannwg_Chronic illness_17</t>
  </si>
  <si>
    <t>Abertawe Bro Morgannwg_Chronic illness_14</t>
  </si>
  <si>
    <t>Abertawe Bro Morgannwg_Chronic illness_13</t>
  </si>
  <si>
    <t>Abertawe Bro Morgannwg_Chronic illness_6</t>
  </si>
  <si>
    <t>Abertawe Bro Morgannwg_Chronic illness_7</t>
  </si>
  <si>
    <t>Abertawe Bro Morgannwg_Chronic illness_8</t>
  </si>
  <si>
    <t>Cardiff and Vale_Chronic illness_3</t>
  </si>
  <si>
    <t>Cardiff and Vale_Chronic illness_6</t>
  </si>
  <si>
    <t>Cardiff and Vale_Chronic illness_11</t>
  </si>
  <si>
    <t>Cardiff and Vale_Chronic illness_1</t>
  </si>
  <si>
    <t>Cardiff and Vale_Chronic illness_7</t>
  </si>
  <si>
    <t>Cardiff and Vale_Chronic illness_4</t>
  </si>
  <si>
    <t>Cardiff and Vale_Chronic illness_2</t>
  </si>
  <si>
    <t>Cardiff and Vale_Chronic illness_12</t>
  </si>
  <si>
    <t>Cardiff and Vale_Chronic illness_9</t>
  </si>
  <si>
    <t>Cardiff and Vale_Chronic illness_10</t>
  </si>
  <si>
    <t>Cardiff and Vale_Chronic illness_8</t>
  </si>
  <si>
    <t>Cardiff and Vale_Chronic illness_13</t>
  </si>
  <si>
    <t>Cardiff and Vale_Chronic illness_5</t>
  </si>
  <si>
    <t>Cardiff and Vale_Chronic illness_14</t>
  </si>
  <si>
    <t>Cwm Taf_Chronic illness_5</t>
  </si>
  <si>
    <t>Cwm Taf_Chronic illness_3</t>
  </si>
  <si>
    <t>Cwm Taf_Chronic illness_9</t>
  </si>
  <si>
    <t>Cwm Taf_Chronic illness_8</t>
  </si>
  <si>
    <t>Cwm Taf_Chronic illness_1</t>
  </si>
  <si>
    <t>Cwm Taf_Chronic illness_6</t>
  </si>
  <si>
    <t>Cwm Taf_Chronic illness_2</t>
  </si>
  <si>
    <t>Cwm Taf_Chronic illness_4</t>
  </si>
  <si>
    <t>Cwm Taf_Chronic illness_7</t>
  </si>
  <si>
    <t>Aneurin Bevan_Chronic illness_16</t>
  </si>
  <si>
    <t>Aneurin Bevan_Chronic illness_4</t>
  </si>
  <si>
    <t>Aneurin Bevan_Chronic illness_11</t>
  </si>
  <si>
    <t>Aneurin Bevan_Chronic illness_12</t>
  </si>
  <si>
    <t>Aneurin Bevan_Chronic illness_14</t>
  </si>
  <si>
    <t>Aneurin Bevan_Chronic illness_5</t>
  </si>
  <si>
    <t>Aneurin Bevan_Chronic illness_15</t>
  </si>
  <si>
    <t>Aneurin Bevan_Chronic illness_13</t>
  </si>
  <si>
    <t>Aneurin Bevan_Chronic illness_17</t>
  </si>
  <si>
    <t>Aneurin Bevan_Chronic illness_7</t>
  </si>
  <si>
    <t>Aneurin Bevan_Chronic illness_10</t>
  </si>
  <si>
    <t>Aneurin Bevan_Chronic illness_1</t>
  </si>
  <si>
    <t>Aneurin Bevan_Chronic illness_2</t>
  </si>
  <si>
    <t>Aneurin Bevan_Chronic illness_8</t>
  </si>
  <si>
    <t>Aneurin Bevan_Chronic illness_9</t>
  </si>
  <si>
    <t>Aneurin Bevan_Chronic illness_6</t>
  </si>
  <si>
    <t>Aneurin Bevan_Chronic illness_3</t>
  </si>
  <si>
    <t>Betsi Cadwaladr_limiting long term illness_18</t>
  </si>
  <si>
    <t>Betsi Cadwaladr_limiting long term illness_7</t>
  </si>
  <si>
    <t>Betsi Cadwaladr_limiting long term illness_12</t>
  </si>
  <si>
    <t>Betsi Cadwaladr_limiting long term illness_3</t>
  </si>
  <si>
    <t>Betsi Cadwaladr_limiting long term illness_8</t>
  </si>
  <si>
    <t>Betsi Cadwaladr_limiting long term illness_2</t>
  </si>
  <si>
    <t>Betsi Cadwaladr_limiting long term illness_11</t>
  </si>
  <si>
    <t>Betsi Cadwaladr_limiting long term illness_4</t>
  </si>
  <si>
    <t>Betsi Cadwaladr_limiting long term illness_19</t>
  </si>
  <si>
    <t>Betsi Cadwaladr_limiting long term illness_1</t>
  </si>
  <si>
    <t>Betsi Cadwaladr_limiting long term illness_17</t>
  </si>
  <si>
    <t>Betsi Cadwaladr_limiting long term illness_20</t>
  </si>
  <si>
    <t>Betsi Cadwaladr_limiting long term illness_5</t>
  </si>
  <si>
    <t>Betsi Cadwaladr_limiting long term illness_16</t>
  </si>
  <si>
    <t>Betsi Cadwaladr_limiting long term illness_9</t>
  </si>
  <si>
    <t>Betsi Cadwaladr_limiting long term illness_21</t>
  </si>
  <si>
    <t>Betsi Cadwaladr_limiting long term illness_10</t>
  </si>
  <si>
    <t>Betsi Cadwaladr_limiting long term illness_13</t>
  </si>
  <si>
    <t>Betsi Cadwaladr_limiting long term illness_6</t>
  </si>
  <si>
    <t>Betsi Cadwaladr_limiting long term illness_14</t>
  </si>
  <si>
    <t>Betsi Cadwaladr_limiting long term illness_22</t>
  </si>
  <si>
    <t>Betsi Cadwaladr_limiting long term illness_15</t>
  </si>
  <si>
    <t>Powys_limiting long term illness_1</t>
  </si>
  <si>
    <t>Powys_limiting long term illness_2</t>
  </si>
  <si>
    <t>Powys_limiting long term illness_3</t>
  </si>
  <si>
    <t>Powys_limiting long term illness_4</t>
  </si>
  <si>
    <t>Hywel Dda_limiting long term illness_1</t>
  </si>
  <si>
    <t>Hywel Dda_limiting long term illness_6</t>
  </si>
  <si>
    <t>Hywel Dda_limiting long term illness_2</t>
  </si>
  <si>
    <t>Hywel Dda_limiting long term illness_3</t>
  </si>
  <si>
    <t>Hywel Dda_limiting long term illness_8</t>
  </si>
  <si>
    <t>Hywel Dda_limiting long term illness_4</t>
  </si>
  <si>
    <t>Hywel Dda_limiting long term illness_5</t>
  </si>
  <si>
    <t>Hywel Dda_limiting long term illness_9</t>
  </si>
  <si>
    <t>Hywel Dda_limiting long term illness_7</t>
  </si>
  <si>
    <t>Hywel Dda_limiting long term illness_10</t>
  </si>
  <si>
    <t>Hywel Dda_limiting long term illness_11</t>
  </si>
  <si>
    <t>Abertawe Bro Morgannwg_limiting long term illness_5</t>
  </si>
  <si>
    <t>Abertawe Bro Morgannwg_limiting long term illness_8</t>
  </si>
  <si>
    <t>Abertawe Bro Morgannwg_limiting long term illness_7</t>
  </si>
  <si>
    <t>Abertawe Bro Morgannwg_limiting long term illness_13</t>
  </si>
  <si>
    <t>Abertawe Bro Morgannwg_limiting long term illness_4</t>
  </si>
  <si>
    <t>Abertawe Bro Morgannwg_limiting long term illness_2</t>
  </si>
  <si>
    <t>Abertawe Bro Morgannwg_limiting long term illness_11</t>
  </si>
  <si>
    <t>Abertawe Bro Morgannwg_limiting long term illness_1</t>
  </si>
  <si>
    <t>Abertawe Bro Morgannwg_limiting long term illness_14</t>
  </si>
  <si>
    <t>Abertawe Bro Morgannwg_limiting long term illness_6</t>
  </si>
  <si>
    <t>Abertawe Bro Morgannwg_limiting long term illness_12</t>
  </si>
  <si>
    <t>Abertawe Bro Morgannwg_limiting long term illness_16</t>
  </si>
  <si>
    <t>Abertawe Bro Morgannwg_limiting long term illness_17</t>
  </si>
  <si>
    <t>Abertawe Bro Morgannwg_limiting long term illness_15</t>
  </si>
  <si>
    <t>Abertawe Bro Morgannwg_limiting long term illness_9</t>
  </si>
  <si>
    <t>Abertawe Bro Morgannwg_limiting long term illness_3</t>
  </si>
  <si>
    <t>Abertawe Bro Morgannwg_limiting long term illness_10</t>
  </si>
  <si>
    <t>Cardiff and Vale_limiting long term illness_8</t>
  </si>
  <si>
    <t>Cardiff and Vale_limiting long term illness_2</t>
  </si>
  <si>
    <t>Cardiff and Vale_limiting long term illness_12</t>
  </si>
  <si>
    <t>Cardiff and Vale_limiting long term illness_7</t>
  </si>
  <si>
    <t>Cardiff and Vale_limiting long term illness_5</t>
  </si>
  <si>
    <t>Cardiff and Vale_limiting long term illness_6</t>
  </si>
  <si>
    <t>Cardiff and Vale_limiting long term illness_4</t>
  </si>
  <si>
    <t>Cardiff and Vale_limiting long term illness_10</t>
  </si>
  <si>
    <t>Cardiff and Vale_limiting long term illness_9</t>
  </si>
  <si>
    <t>Cardiff and Vale_limiting long term illness_3</t>
  </si>
  <si>
    <t>Cardiff and Vale_limiting long term illness_11</t>
  </si>
  <si>
    <t>Cardiff and Vale_limiting long term illness_14</t>
  </si>
  <si>
    <t>Cardiff and Vale_limiting long term illness_1</t>
  </si>
  <si>
    <t>Cardiff and Vale_limiting long term illness_13</t>
  </si>
  <si>
    <t>Cwm Taf_limiting long term illness_9</t>
  </si>
  <si>
    <t>Cwm Taf_limiting long term illness_5</t>
  </si>
  <si>
    <t>Cwm Taf_limiting long term illness_4</t>
  </si>
  <si>
    <t>Cwm Taf_limiting long term illness_7</t>
  </si>
  <si>
    <t>Cwm Taf_limiting long term illness_2</t>
  </si>
  <si>
    <t>Cwm Taf_limiting long term illness_3</t>
  </si>
  <si>
    <t>Cwm Taf_limiting long term illness_1</t>
  </si>
  <si>
    <t>Cwm Taf_limiting long term illness_6</t>
  </si>
  <si>
    <t>Cwm Taf_limiting long term illness_8</t>
  </si>
  <si>
    <t>Aneurin Bevan_limiting long term illness_17</t>
  </si>
  <si>
    <t>Aneurin Bevan_limiting long term illness_5</t>
  </si>
  <si>
    <t>Aneurin Bevan_limiting long term illness_12</t>
  </si>
  <si>
    <t>Aneurin Bevan_limiting long term illness_11</t>
  </si>
  <si>
    <t>Aneurin Bevan_limiting long term illness_16</t>
  </si>
  <si>
    <t>Aneurin Bevan_limiting long term illness_7</t>
  </si>
  <si>
    <t>Aneurin Bevan_limiting long term illness_14</t>
  </si>
  <si>
    <t>Aneurin Bevan_limiting long term illness_13</t>
  </si>
  <si>
    <t>Aneurin Bevan_limiting long term illness_15</t>
  </si>
  <si>
    <t>Aneurin Bevan_limiting long term illness_4</t>
  </si>
  <si>
    <t>Aneurin Bevan_limiting long term illness_10</t>
  </si>
  <si>
    <t>Aneurin Bevan_limiting long term illness_2</t>
  </si>
  <si>
    <t>Aneurin Bevan_limiting long term illness_1</t>
  </si>
  <si>
    <t>Aneurin Bevan_limiting long term illness_8</t>
  </si>
  <si>
    <t>Aneurin Bevan_limiting long term illness_6</t>
  </si>
  <si>
    <t>Aneurin Bevan_limiting long term illness_9</t>
  </si>
  <si>
    <t>Aneurin Bevan_limiting long term illness_3</t>
  </si>
  <si>
    <t>Betsi Cadwaladr_Health status_17</t>
  </si>
  <si>
    <t>Betsi Cadwaladr_Health status_4</t>
  </si>
  <si>
    <t>Betsi Cadwaladr_Health status_11</t>
  </si>
  <si>
    <t>Betsi Cadwaladr_Health status_9</t>
  </si>
  <si>
    <t>Betsi Cadwaladr_Health status_10</t>
  </si>
  <si>
    <t>Betsi Cadwaladr_Health status_3</t>
  </si>
  <si>
    <t>Betsi Cadwaladr_Health status_7</t>
  </si>
  <si>
    <t>Betsi Cadwaladr_Health status_2</t>
  </si>
  <si>
    <t>Betsi Cadwaladr_Health status_20</t>
  </si>
  <si>
    <t>Betsi Cadwaladr_Health status_1</t>
  </si>
  <si>
    <t>Betsi Cadwaladr_Health status_12</t>
  </si>
  <si>
    <t>Betsi Cadwaladr_Health status_21</t>
  </si>
  <si>
    <t>Betsi Cadwaladr_Health status_6</t>
  </si>
  <si>
    <t>Betsi Cadwaladr_Health status_15</t>
  </si>
  <si>
    <t>Betsi Cadwaladr_Health status_14</t>
  </si>
  <si>
    <t>Betsi Cadwaladr_Health status_18</t>
  </si>
  <si>
    <t>Betsi Cadwaladr_Health status_5</t>
  </si>
  <si>
    <t>Betsi Cadwaladr_Health status_8</t>
  </si>
  <si>
    <t>Betsi Cadwaladr_Health status_13</t>
  </si>
  <si>
    <t>Betsi Cadwaladr_Health status_16</t>
  </si>
  <si>
    <t>Betsi Cadwaladr_Health status_22</t>
  </si>
  <si>
    <t>Betsi Cadwaladr_Health status_19</t>
  </si>
  <si>
    <t>Powys_Health status_1</t>
  </si>
  <si>
    <t>Powys_Health status_2</t>
  </si>
  <si>
    <t>Powys_Health status_3</t>
  </si>
  <si>
    <t>Powys_Health status_4</t>
  </si>
  <si>
    <t>Hywel Dda_Health status_1</t>
  </si>
  <si>
    <t>Hywel Dda_Health status_3</t>
  </si>
  <si>
    <t>Hywel Dda_Health status_2</t>
  </si>
  <si>
    <t>Hywel Dda_Health status_4</t>
  </si>
  <si>
    <t>Hywel Dda_Health status_7</t>
  </si>
  <si>
    <t>Hywel Dda_Health status_5</t>
  </si>
  <si>
    <t>Hywel Dda_Health status_6</t>
  </si>
  <si>
    <t>Hywel Dda_Health status_9</t>
  </si>
  <si>
    <t>Hywel Dda_Health status_8</t>
  </si>
  <si>
    <t>Hywel Dda_Health status_10</t>
  </si>
  <si>
    <t>Hywel Dda_Health status_11</t>
  </si>
  <si>
    <t>Abertawe Bro Morgannwg_Health status_9</t>
  </si>
  <si>
    <t>Abertawe Bro Morgannwg_Health status_10</t>
  </si>
  <si>
    <t>Abertawe Bro Morgannwg_Health status_8</t>
  </si>
  <si>
    <t>Abertawe Bro Morgannwg_Health status_11</t>
  </si>
  <si>
    <t>Abertawe Bro Morgannwg_Health status_5</t>
  </si>
  <si>
    <t>Abertawe Bro Morgannwg_Health status_2</t>
  </si>
  <si>
    <t>Abertawe Bro Morgannwg_Health status_13</t>
  </si>
  <si>
    <t>Abertawe Bro Morgannwg_Health status_1</t>
  </si>
  <si>
    <t>Abertawe Bro Morgannwg_Health status_16</t>
  </si>
  <si>
    <t>Abertawe Bro Morgannwg_Health status_3</t>
  </si>
  <si>
    <t>Abertawe Bro Morgannwg_Health status_14</t>
  </si>
  <si>
    <t>Abertawe Bro Morgannwg_Health status_12</t>
  </si>
  <si>
    <t>Abertawe Bro Morgannwg_Health status_15</t>
  </si>
  <si>
    <t>Abertawe Bro Morgannwg_Health status_17</t>
  </si>
  <si>
    <t>Abertawe Bro Morgannwg_Health status_7</t>
  </si>
  <si>
    <t>Abertawe Bro Morgannwg_Health status_4</t>
  </si>
  <si>
    <t>Abertawe Bro Morgannwg_Health status_6</t>
  </si>
  <si>
    <t>Cardiff and Vale_Health status_6</t>
  </si>
  <si>
    <t>Cardiff and Vale_Health status_3</t>
  </si>
  <si>
    <t>Cardiff and Vale_Health status_12</t>
  </si>
  <si>
    <t>Cardiff and Vale_Health status_5</t>
  </si>
  <si>
    <t>Cardiff and Vale_Health status_2</t>
  </si>
  <si>
    <t>Cardiff and Vale_Health status_4</t>
  </si>
  <si>
    <t>Cardiff and Vale_Health status_8</t>
  </si>
  <si>
    <t>Cardiff and Vale_Health status_11</t>
  </si>
  <si>
    <t>Cardiff and Vale_Health status_1</t>
  </si>
  <si>
    <t>Cardiff and Vale_Health status_9</t>
  </si>
  <si>
    <t>Cardiff and Vale_Health status_10</t>
  </si>
  <si>
    <t>Cardiff and Vale_Health status_13</t>
  </si>
  <si>
    <t>Cardiff and Vale_Health status_7</t>
  </si>
  <si>
    <t>Cardiff and Vale_Health status_14</t>
  </si>
  <si>
    <t>Cwm Taf_Health status_7</t>
  </si>
  <si>
    <t>Cwm Taf_Health status_3</t>
  </si>
  <si>
    <t>Cwm Taf_Health status_9</t>
  </si>
  <si>
    <t>Cwm Taf_Health status_8</t>
  </si>
  <si>
    <t>Cwm Taf_Health status_2</t>
  </si>
  <si>
    <t>Cwm Taf_Health status_1</t>
  </si>
  <si>
    <t>Cwm Taf_Health status_4</t>
  </si>
  <si>
    <t>Cwm Taf_Health status_6</t>
  </si>
  <si>
    <t>Cwm Taf_Health status_5</t>
  </si>
  <si>
    <t>Aneurin Bevan_Health status_17</t>
  </si>
  <si>
    <t>Aneurin Bevan_Health status_7</t>
  </si>
  <si>
    <t>Aneurin Bevan_Health status_9</t>
  </si>
  <si>
    <t>Aneurin Bevan_Health status_12</t>
  </si>
  <si>
    <t>Aneurin Bevan_Health status_14</t>
  </si>
  <si>
    <t>Aneurin Bevan_Health status_5</t>
  </si>
  <si>
    <t>Aneurin Bevan_Health status_13</t>
  </si>
  <si>
    <t>Aneurin Bevan_Health status_15</t>
  </si>
  <si>
    <t>Aneurin Bevan_Health status_16</t>
  </si>
  <si>
    <t>Aneurin Bevan_Health status_4</t>
  </si>
  <si>
    <t>Aneurin Bevan_Health status_11</t>
  </si>
  <si>
    <t>Aneurin Bevan_Health status_1</t>
  </si>
  <si>
    <t>Aneurin Bevan_Health status_2</t>
  </si>
  <si>
    <t>Aneurin Bevan_Health status_6</t>
  </si>
  <si>
    <t>Aneurin Bevan_Health status_10</t>
  </si>
  <si>
    <t>Aneurin Bevan_Health status_8</t>
  </si>
  <si>
    <t>Aneurin Bevan_Health status_3</t>
  </si>
  <si>
    <t>Betsi Cadwaladr_Physical component summary score_5</t>
  </si>
  <si>
    <t>Betsi Cadwaladr_Physical component summary score_16</t>
  </si>
  <si>
    <t>Betsi Cadwaladr_Physical component summary score_8</t>
  </si>
  <si>
    <t>Betsi Cadwaladr_Physical component summary score_13</t>
  </si>
  <si>
    <t>Betsi Cadwaladr_Physical component summary score_11</t>
  </si>
  <si>
    <t>Betsi Cadwaladr_Physical component summary score_21</t>
  </si>
  <si>
    <t>Betsi Cadwaladr_Physical component summary score_15</t>
  </si>
  <si>
    <t>Betsi Cadwaladr_Physical component summary score_19</t>
  </si>
  <si>
    <t>Betsi Cadwaladr_Physical component summary score_1</t>
  </si>
  <si>
    <t>Betsi Cadwaladr_Physical component summary score_20</t>
  </si>
  <si>
    <t>Betsi Cadwaladr_Physical component summary score_7</t>
  </si>
  <si>
    <t>Betsi Cadwaladr_Physical component summary score_3</t>
  </si>
  <si>
    <t>Betsi Cadwaladr_Physical component summary score_22</t>
  </si>
  <si>
    <t>Betsi Cadwaladr_Physical component summary score_12</t>
  </si>
  <si>
    <t>Betsi Cadwaladr_Physical component summary score_17</t>
  </si>
  <si>
    <t>Betsi Cadwaladr_Physical component summary score_4</t>
  </si>
  <si>
    <t>Betsi Cadwaladr_Physical component summary score_14</t>
  </si>
  <si>
    <t>Betsi Cadwaladr_Physical component summary score_18</t>
  </si>
  <si>
    <t>Betsi Cadwaladr_Physical component summary score_10</t>
  </si>
  <si>
    <t>Betsi Cadwaladr_Physical component summary score_9</t>
  </si>
  <si>
    <t>Betsi Cadwaladr_Physical component summary score_2</t>
  </si>
  <si>
    <t>Betsi Cadwaladr_Physical component summary score_6</t>
  </si>
  <si>
    <t>Powys_Physical component summary score_4</t>
  </si>
  <si>
    <t>Powys_Physical component summary score_2</t>
  </si>
  <si>
    <t>Powys_Physical component summary score_3</t>
  </si>
  <si>
    <t>Powys_Physical component summary score_1</t>
  </si>
  <si>
    <t>Hywel Dda_Physical component summary score_10</t>
  </si>
  <si>
    <t>Hywel Dda_Physical component summary score_6</t>
  </si>
  <si>
    <t>Hywel Dda_Physical component summary score_11</t>
  </si>
  <si>
    <t>Hywel Dda_Physical component summary score_8</t>
  </si>
  <si>
    <t>Hywel Dda_Physical component summary score_5</t>
  </si>
  <si>
    <t>Hywel Dda_Physical component summary score_7</t>
  </si>
  <si>
    <t>Hywel Dda_Physical component summary score_9</t>
  </si>
  <si>
    <t>Hywel Dda_Physical component summary score_3</t>
  </si>
  <si>
    <t>Hywel Dda_Physical component summary score_4</t>
  </si>
  <si>
    <t>Hywel Dda_Physical component summary score_2</t>
  </si>
  <si>
    <t>Hywel Dda_Physical component summary score_1</t>
  </si>
  <si>
    <t>Abertawe Bro Morgannwg_Physical component summary score_10</t>
  </si>
  <si>
    <t>Abertawe Bro Morgannwg_Physical component summary score_9</t>
  </si>
  <si>
    <t>Abertawe Bro Morgannwg_Physical component summary score_8</t>
  </si>
  <si>
    <t>Abertawe Bro Morgannwg_Physical component summary score_6</t>
  </si>
  <si>
    <t>Abertawe Bro Morgannwg_Physical component summary score_14</t>
  </si>
  <si>
    <t>Abertawe Bro Morgannwg_Physical component summary score_16</t>
  </si>
  <si>
    <t>Abertawe Bro Morgannwg_Physical component summary score_7</t>
  </si>
  <si>
    <t>Abertawe Bro Morgannwg_Physical component summary score_17</t>
  </si>
  <si>
    <t>Abertawe Bro Morgannwg_Physical component summary score_5</t>
  </si>
  <si>
    <t>Abertawe Bro Morgannwg_Physical component summary score_15</t>
  </si>
  <si>
    <t>Abertawe Bro Morgannwg_Physical component summary score_4</t>
  </si>
  <si>
    <t>Abertawe Bro Morgannwg_Physical component summary score_1</t>
  </si>
  <si>
    <t>Abertawe Bro Morgannwg_Physical component summary score_2</t>
  </si>
  <si>
    <t>Abertawe Bro Morgannwg_Physical component summary score_3</t>
  </si>
  <si>
    <t>Abertawe Bro Morgannwg_Physical component summary score_11</t>
  </si>
  <si>
    <t>Abertawe Bro Morgannwg_Physical component summary score_12</t>
  </si>
  <si>
    <t>Abertawe Bro Morgannwg_Physical component summary score_13</t>
  </si>
  <si>
    <t>Cardiff and Vale_Physical component summary score_10</t>
  </si>
  <si>
    <t>Cardiff and Vale_Physical component summary score_12</t>
  </si>
  <si>
    <t>Cardiff and Vale_Physical component summary score_4</t>
  </si>
  <si>
    <t>Cardiff and Vale_Physical component summary score_9</t>
  </si>
  <si>
    <t>Cardiff and Vale_Physical component summary score_13</t>
  </si>
  <si>
    <t>Cardiff and Vale_Physical component summary score_14</t>
  </si>
  <si>
    <t>Cardiff and Vale_Physical component summary score_7</t>
  </si>
  <si>
    <t>Cardiff and Vale_Physical component summary score_2</t>
  </si>
  <si>
    <t>Cardiff and Vale_Physical component summary score_6</t>
  </si>
  <si>
    <t>Cardiff and Vale_Physical component summary score_8</t>
  </si>
  <si>
    <t>Cardiff and Vale_Physical component summary score_5</t>
  </si>
  <si>
    <t>Cardiff and Vale_Physical component summary score_1</t>
  </si>
  <si>
    <t>Cardiff and Vale_Physical component summary score_11</t>
  </si>
  <si>
    <t>Cardiff and Vale_Physical component summary score_3</t>
  </si>
  <si>
    <t>Cwm Taf_Physical component summary score_1</t>
  </si>
  <si>
    <t>Cwm Taf_Physical component summary score_6</t>
  </si>
  <si>
    <t>Cwm Taf_Physical component summary score_5</t>
  </si>
  <si>
    <t>Cwm Taf_Physical component summary score_2</t>
  </si>
  <si>
    <t>Cwm Taf_Physical component summary score_9</t>
  </si>
  <si>
    <t>Cwm Taf_Physical component summary score_8</t>
  </si>
  <si>
    <t>Cwm Taf_Physical component summary score_7</t>
  </si>
  <si>
    <t>Cwm Taf_Physical component summary score_4</t>
  </si>
  <si>
    <t>Cwm Taf_Physical component summary score_3</t>
  </si>
  <si>
    <t>Aneurin Bevan_Physical component summary score_1</t>
  </si>
  <si>
    <t>Aneurin Bevan_Physical component summary score_10</t>
  </si>
  <si>
    <t>Aneurin Bevan_Physical component summary score_8</t>
  </si>
  <si>
    <t>Aneurin Bevan_Physical component summary score_5</t>
  </si>
  <si>
    <t>Aneurin Bevan_Physical component summary score_7</t>
  </si>
  <si>
    <t>Aneurin Bevan_Physical component summary score_12</t>
  </si>
  <si>
    <t>Aneurin Bevan_Physical component summary score_4</t>
  </si>
  <si>
    <t>Aneurin Bevan_Physical component summary score_2</t>
  </si>
  <si>
    <t>Aneurin Bevan_Physical component summary score_3</t>
  </si>
  <si>
    <t>Aneurin Bevan_Physical component summary score_14</t>
  </si>
  <si>
    <t>Aneurin Bevan_Physical component summary score_6</t>
  </si>
  <si>
    <t>Aneurin Bevan_Physical component summary score_17</t>
  </si>
  <si>
    <t>Aneurin Bevan_Physical component summary score_16</t>
  </si>
  <si>
    <t>Aneurin Bevan_Physical component summary score_11</t>
  </si>
  <si>
    <t>Aneurin Bevan_Physical component summary score_13</t>
  </si>
  <si>
    <t>Aneurin Bevan_Physical component summary score_9</t>
  </si>
  <si>
    <t>Aneurin Bevan_Physical component summary score_15</t>
  </si>
  <si>
    <t>Betsi Cadwaladr_Mental component summary score_6</t>
  </si>
  <si>
    <t>Betsi Cadwaladr_Mental component summary score_22</t>
  </si>
  <si>
    <t>Betsi Cadwaladr_Mental component summary score_15</t>
  </si>
  <si>
    <t>Betsi Cadwaladr_Mental component summary score_18</t>
  </si>
  <si>
    <t>Betsi Cadwaladr_Mental component summary score_14</t>
  </si>
  <si>
    <t>Betsi Cadwaladr_Mental component summary score_17</t>
  </si>
  <si>
    <t>Betsi Cadwaladr_Mental component summary score_16</t>
  </si>
  <si>
    <t>Betsi Cadwaladr_Mental component summary score_13</t>
  </si>
  <si>
    <t>Betsi Cadwaladr_Mental component summary score_3</t>
  </si>
  <si>
    <t>Betsi Cadwaladr_Mental component summary score_12</t>
  </si>
  <si>
    <t>Betsi Cadwaladr_Mental component summary score_4</t>
  </si>
  <si>
    <t>Betsi Cadwaladr_Mental component summary score_2</t>
  </si>
  <si>
    <t>Betsi Cadwaladr_Mental component summary score_21</t>
  </si>
  <si>
    <t>Betsi Cadwaladr_Mental component summary score_19</t>
  </si>
  <si>
    <t>Betsi Cadwaladr_Mental component summary score_7</t>
  </si>
  <si>
    <t>Betsi Cadwaladr_Mental component summary score_5</t>
  </si>
  <si>
    <t>Betsi Cadwaladr_Mental component summary score_20</t>
  </si>
  <si>
    <t>Betsi Cadwaladr_Mental component summary score_8</t>
  </si>
  <si>
    <t>Betsi Cadwaladr_Mental component summary score_11</t>
  </si>
  <si>
    <t>Betsi Cadwaladr_Mental component summary score_1</t>
  </si>
  <si>
    <t>Betsi Cadwaladr_Mental component summary score_9</t>
  </si>
  <si>
    <t>Betsi Cadwaladr_Mental component summary score_10</t>
  </si>
  <si>
    <t>Powys_Mental component summary score_3</t>
  </si>
  <si>
    <t>Powys_Mental component summary score_2</t>
  </si>
  <si>
    <t>Powys_Mental component summary score_4</t>
  </si>
  <si>
    <t>Powys_Mental component summary score_1</t>
  </si>
  <si>
    <t>Hywel Dda_Mental component summary score_10</t>
  </si>
  <si>
    <t>Hywel Dda_Mental component summary score_7</t>
  </si>
  <si>
    <t>Hywel Dda_Mental component summary score_11</t>
  </si>
  <si>
    <t>Hywel Dda_Mental component summary score_8</t>
  </si>
  <si>
    <t>Hywel Dda_Mental component summary score_6</t>
  </si>
  <si>
    <t>Hywel Dda_Mental component summary score_9</t>
  </si>
  <si>
    <t>Hywel Dda_Mental component summary score_4</t>
  </si>
  <si>
    <t>Hywel Dda_Mental component summary score_3</t>
  </si>
  <si>
    <t>Hywel Dda_Mental component summary score_5</t>
  </si>
  <si>
    <t>Hywel Dda_Mental component summary score_2</t>
  </si>
  <si>
    <t>Hywel Dda_Mental component summary score_1</t>
  </si>
  <si>
    <t>Abertawe Bro Morgannwg_Mental component summary score_15</t>
  </si>
  <si>
    <t>Abertawe Bro Morgannwg_Mental component summary score_10</t>
  </si>
  <si>
    <t>Abertawe Bro Morgannwg_Mental component summary score_9</t>
  </si>
  <si>
    <t>Abertawe Bro Morgannwg_Mental component summary score_3</t>
  </si>
  <si>
    <t>Abertawe Bro Morgannwg_Mental component summary score_7</t>
  </si>
  <si>
    <t>Abertawe Bro Morgannwg_Mental component summary score_16</t>
  </si>
  <si>
    <t>Abertawe Bro Morgannwg_Mental component summary score_1</t>
  </si>
  <si>
    <t>Abertawe Bro Morgannwg_Mental component summary score_17</t>
  </si>
  <si>
    <t>Abertawe Bro Morgannwg_Mental component summary score_8</t>
  </si>
  <si>
    <t>Abertawe Bro Morgannwg_Mental component summary score_14</t>
  </si>
  <si>
    <t>Abertawe Bro Morgannwg_Mental component summary score_5</t>
  </si>
  <si>
    <t>Abertawe Bro Morgannwg_Mental component summary score_6</t>
  </si>
  <si>
    <t>Abertawe Bro Morgannwg_Mental component summary score_2</t>
  </si>
  <si>
    <t>Abertawe Bro Morgannwg_Mental component summary score_4</t>
  </si>
  <si>
    <t>Abertawe Bro Morgannwg_Mental component summary score_11</t>
  </si>
  <si>
    <t>Abertawe Bro Morgannwg_Mental component summary score_13</t>
  </si>
  <si>
    <t>Abertawe Bro Morgannwg_Mental component summary score_12</t>
  </si>
  <si>
    <t>Cardiff and Vale_Mental component summary score_8</t>
  </si>
  <si>
    <t>Cardiff and Vale_Mental component summary score_10</t>
  </si>
  <si>
    <t>Cardiff and Vale_Mental component summary score_4</t>
  </si>
  <si>
    <t>Cardiff and Vale_Mental component summary score_13</t>
  </si>
  <si>
    <t>Cardiff and Vale_Mental component summary score_11</t>
  </si>
  <si>
    <t>Cardiff and Vale_Mental component summary score_14</t>
  </si>
  <si>
    <t>Cardiff and Vale_Mental component summary score_12</t>
  </si>
  <si>
    <t>Cardiff and Vale_Mental component summary score_1</t>
  </si>
  <si>
    <t>Cardiff and Vale_Mental component summary score_9</t>
  </si>
  <si>
    <t>Cardiff and Vale_Mental component summary score_5</t>
  </si>
  <si>
    <t>Cardiff and Vale_Mental component summary score_6</t>
  </si>
  <si>
    <t>Cardiff and Vale_Mental component summary score_2</t>
  </si>
  <si>
    <t>Cardiff and Vale_Mental component summary score_7</t>
  </si>
  <si>
    <t>Cardiff and Vale_Mental component summary score_3</t>
  </si>
  <si>
    <t>Cwm Taf_Mental component summary score_4</t>
  </si>
  <si>
    <t>Cwm Taf_Mental component summary score_8</t>
  </si>
  <si>
    <t>Cwm Taf_Mental component summary score_1</t>
  </si>
  <si>
    <t>Cwm Taf_Mental component summary score_6</t>
  </si>
  <si>
    <t>Cwm Taf_Mental component summary score_9</t>
  </si>
  <si>
    <t>Cwm Taf_Mental component summary score_5</t>
  </si>
  <si>
    <t>Cwm Taf_Mental component summary score_7</t>
  </si>
  <si>
    <t>Cwm Taf_Mental component summary score_2</t>
  </si>
  <si>
    <t>Cwm Taf_Mental component summary score_3</t>
  </si>
  <si>
    <t>Aneurin Bevan_Mental component summary score_2</t>
  </si>
  <si>
    <t>Aneurin Bevan_Mental component summary score_9</t>
  </si>
  <si>
    <t>Aneurin Bevan_Mental component summary score_8</t>
  </si>
  <si>
    <t>Aneurin Bevan_Mental component summary score_1</t>
  </si>
  <si>
    <t>Aneurin Bevan_Mental component summary score_5</t>
  </si>
  <si>
    <t>Aneurin Bevan_Mental component summary score_13</t>
  </si>
  <si>
    <t>Aneurin Bevan_Mental component summary score_6</t>
  </si>
  <si>
    <t>Aneurin Bevan_Mental component summary score_3</t>
  </si>
  <si>
    <t>Aneurin Bevan_Mental component summary score_4</t>
  </si>
  <si>
    <t>Aneurin Bevan_Mental component summary score_14</t>
  </si>
  <si>
    <t>Aneurin Bevan_Mental component summary score_7</t>
  </si>
  <si>
    <t>Aneurin Bevan_Mental component summary score_17</t>
  </si>
  <si>
    <t>Aneurin Bevan_Mental component summary score_16</t>
  </si>
  <si>
    <t>Aneurin Bevan_Mental component summary score_12</t>
  </si>
  <si>
    <t>Aneurin Bevan_Mental component summary score_10</t>
  </si>
  <si>
    <t>Aneurin Bevan_Mental component summary score_11</t>
  </si>
  <si>
    <t>Aneurin Bevan_Mental component summary score_15</t>
  </si>
  <si>
    <t>Betsi Cadwaladr_Smoking_19</t>
  </si>
  <si>
    <t>Betsi Cadwaladr_Smoking_2</t>
  </si>
  <si>
    <t>Betsi Cadwaladr_Smoking_16</t>
  </si>
  <si>
    <t>Betsi Cadwaladr_Smoking_17</t>
  </si>
  <si>
    <t>Betsi Cadwaladr_Smoking_18</t>
  </si>
  <si>
    <t>Betsi Cadwaladr_Smoking_10</t>
  </si>
  <si>
    <t>Betsi Cadwaladr_Smoking_12</t>
  </si>
  <si>
    <t>Betsi Cadwaladr_Smoking_13</t>
  </si>
  <si>
    <t>Betsi Cadwaladr_Smoking_7</t>
  </si>
  <si>
    <t>Betsi Cadwaladr_Smoking_8</t>
  </si>
  <si>
    <t>Betsi Cadwaladr_Smoking_11</t>
  </si>
  <si>
    <t>Betsi Cadwaladr_Smoking_22</t>
  </si>
  <si>
    <t>Betsi Cadwaladr_Smoking_6</t>
  </si>
  <si>
    <t>Betsi Cadwaladr_Smoking_4</t>
  </si>
  <si>
    <t>Betsi Cadwaladr_Smoking_9</t>
  </si>
  <si>
    <t>Betsi Cadwaladr_Smoking_21</t>
  </si>
  <si>
    <t>Betsi Cadwaladr_Smoking_5</t>
  </si>
  <si>
    <t>Betsi Cadwaladr_Smoking_3</t>
  </si>
  <si>
    <t>Betsi Cadwaladr_Smoking_1</t>
  </si>
  <si>
    <t>Betsi Cadwaladr_Smoking_20</t>
  </si>
  <si>
    <t>Betsi Cadwaladr_Smoking_14</t>
  </si>
  <si>
    <t>Betsi Cadwaladr_Smoking_15</t>
  </si>
  <si>
    <t>Powys_Smoking_2</t>
  </si>
  <si>
    <t>Powys_Smoking_4</t>
  </si>
  <si>
    <t>Powys_Smoking_3</t>
  </si>
  <si>
    <t>Powys_Smoking_1</t>
  </si>
  <si>
    <t>Hywel Dda_Smoking_3</t>
  </si>
  <si>
    <t>Hywel Dda_Smoking_7</t>
  </si>
  <si>
    <t>Hywel Dda_Smoking_1</t>
  </si>
  <si>
    <t>Hywel Dda_Smoking_6</t>
  </si>
  <si>
    <t>Hywel Dda_Smoking_10</t>
  </si>
  <si>
    <t>Hywel Dda_Smoking_8</t>
  </si>
  <si>
    <t>Hywel Dda_Smoking_2</t>
  </si>
  <si>
    <t>Hywel Dda_Smoking_11</t>
  </si>
  <si>
    <t>Hywel Dda_Smoking_4</t>
  </si>
  <si>
    <t>Hywel Dda_Smoking_5</t>
  </si>
  <si>
    <t>Hywel Dda_Smoking_9</t>
  </si>
  <si>
    <t>Abertawe Bro Morgannwg_Smoking_5</t>
  </si>
  <si>
    <t>Abertawe Bro Morgannwg_Smoking_6</t>
  </si>
  <si>
    <t>Abertawe Bro Morgannwg_Smoking_11</t>
  </si>
  <si>
    <t>Abertawe Bro Morgannwg_Smoking_17</t>
  </si>
  <si>
    <t>Abertawe Bro Morgannwg_Smoking_12</t>
  </si>
  <si>
    <t>Abertawe Bro Morgannwg_Smoking_2</t>
  </si>
  <si>
    <t>Abertawe Bro Morgannwg_Smoking_15</t>
  </si>
  <si>
    <t>Abertawe Bro Morgannwg_Smoking_1</t>
  </si>
  <si>
    <t>Abertawe Bro Morgannwg_Smoking_10</t>
  </si>
  <si>
    <t>Abertawe Bro Morgannwg_Smoking_4</t>
  </si>
  <si>
    <t>Abertawe Bro Morgannwg_Smoking_13</t>
  </si>
  <si>
    <t>Abertawe Bro Morgannwg_Smoking_14</t>
  </si>
  <si>
    <t>Abertawe Bro Morgannwg_Smoking_7</t>
  </si>
  <si>
    <t>Abertawe Bro Morgannwg_Smoking_16</t>
  </si>
  <si>
    <t>Abertawe Bro Morgannwg_Smoking_9</t>
  </si>
  <si>
    <t>Abertawe Bro Morgannwg_Smoking_3</t>
  </si>
  <si>
    <t>Abertawe Bro Morgannwg_Smoking_8</t>
  </si>
  <si>
    <t>Cardiff and Vale_Smoking_5</t>
  </si>
  <si>
    <t>Cardiff and Vale_Smoking_8</t>
  </si>
  <si>
    <t>Cardiff and Vale_Smoking_13</t>
  </si>
  <si>
    <t>Cardiff and Vale_Smoking_2</t>
  </si>
  <si>
    <t>Cardiff and Vale_Smoking_9</t>
  </si>
  <si>
    <t>Cardiff and Vale_Smoking_1</t>
  </si>
  <si>
    <t>Cardiff and Vale_Smoking_4</t>
  </si>
  <si>
    <t>Cardiff and Vale_Smoking_14</t>
  </si>
  <si>
    <t>Cardiff and Vale_Smoking_7</t>
  </si>
  <si>
    <t>Cardiff and Vale_Smoking_3</t>
  </si>
  <si>
    <t>Cardiff and Vale_Smoking_10</t>
  </si>
  <si>
    <t>Cardiff and Vale_Smoking_12</t>
  </si>
  <si>
    <t>Cardiff and Vale_Smoking_6</t>
  </si>
  <si>
    <t>Cardiff and Vale_Smoking_11</t>
  </si>
  <si>
    <t>Cwm Taf_Smoking_9</t>
  </si>
  <si>
    <t>Cwm Taf_Smoking_2</t>
  </si>
  <si>
    <t>Cwm Taf_Smoking_8</t>
  </si>
  <si>
    <t>Cwm Taf_Smoking_5</t>
  </si>
  <si>
    <t>Cwm Taf_Smoking_1</t>
  </si>
  <si>
    <t>Cwm Taf_Smoking_6</t>
  </si>
  <si>
    <t>Cwm Taf_Smoking_3</t>
  </si>
  <si>
    <t>Cwm Taf_Smoking_7</t>
  </si>
  <si>
    <t>Cwm Taf_Smoking_4</t>
  </si>
  <si>
    <t>Aneurin Bevan_Smoking_17</t>
  </si>
  <si>
    <t>Aneurin Bevan_Smoking_6</t>
  </si>
  <si>
    <t>Aneurin Bevan_Smoking_10</t>
  </si>
  <si>
    <t>Aneurin Bevan_Smoking_8</t>
  </si>
  <si>
    <t>Aneurin Bevan_Smoking_11</t>
  </si>
  <si>
    <t>Aneurin Bevan_Smoking_4</t>
  </si>
  <si>
    <t>Aneurin Bevan_Smoking_12</t>
  </si>
  <si>
    <t>Aneurin Bevan_Smoking_13</t>
  </si>
  <si>
    <t>Aneurin Bevan_Smoking_15</t>
  </si>
  <si>
    <t>Aneurin Bevan_Smoking_1</t>
  </si>
  <si>
    <t>Aneurin Bevan_Smoking_16</t>
  </si>
  <si>
    <t>Aneurin Bevan_Smoking_3</t>
  </si>
  <si>
    <t>Aneurin Bevan_Smoking_5</t>
  </si>
  <si>
    <t>Aneurin Bevan_Smoking_7</t>
  </si>
  <si>
    <t>Aneurin Bevan_Smoking_9</t>
  </si>
  <si>
    <t>Aneurin Bevan_Smoking_14</t>
  </si>
  <si>
    <t>Aneurin Bevan_Smoking_2</t>
  </si>
  <si>
    <t>Betsi Cadwaladr_Physical activity_13</t>
  </si>
  <si>
    <t>Betsi Cadwaladr_Physical activity_15</t>
  </si>
  <si>
    <t>Betsi Cadwaladr_Physical activity_16</t>
  </si>
  <si>
    <t>Betsi Cadwaladr_Physical activity_18</t>
  </si>
  <si>
    <t>Betsi Cadwaladr_Physical activity_21</t>
  </si>
  <si>
    <t>Betsi Cadwaladr_Physical activity_22</t>
  </si>
  <si>
    <t>Betsi Cadwaladr_Physical activity_6</t>
  </si>
  <si>
    <t>Betsi Cadwaladr_Physical activity_12</t>
  </si>
  <si>
    <t>Betsi Cadwaladr_Physical activity_4</t>
  </si>
  <si>
    <t>Betsi Cadwaladr_Physical activity_20</t>
  </si>
  <si>
    <t>Betsi Cadwaladr_Physical activity_17</t>
  </si>
  <si>
    <t>Betsi Cadwaladr_Physical activity_11</t>
  </si>
  <si>
    <t>Betsi Cadwaladr_Physical activity_19</t>
  </si>
  <si>
    <t>Betsi Cadwaladr_Physical activity_14</t>
  </si>
  <si>
    <t>Betsi Cadwaladr_Physical activity_8</t>
  </si>
  <si>
    <t>Betsi Cadwaladr_Physical activity_10</t>
  </si>
  <si>
    <t>Betsi Cadwaladr_Physical activity_2</t>
  </si>
  <si>
    <t>Betsi Cadwaladr_Physical activity_3</t>
  </si>
  <si>
    <t>Betsi Cadwaladr_Physical activity_7</t>
  </si>
  <si>
    <t>Betsi Cadwaladr_Physical activity_5</t>
  </si>
  <si>
    <t>Betsi Cadwaladr_Physical activity_1</t>
  </si>
  <si>
    <t>Betsi Cadwaladr_Physical activity_9</t>
  </si>
  <si>
    <t>Powys_Physical activity_4</t>
  </si>
  <si>
    <t>Powys_Physical activity_2</t>
  </si>
  <si>
    <t>Powys_Physical activity_3</t>
  </si>
  <si>
    <t>Powys_Physical activity_1</t>
  </si>
  <si>
    <t>Hywel Dda_Physical activity_8</t>
  </si>
  <si>
    <t>Hywel Dda_Physical activity_10</t>
  </si>
  <si>
    <t>Hywel Dda_Physical activity_11</t>
  </si>
  <si>
    <t>Hywel Dda_Physical activity_4</t>
  </si>
  <si>
    <t>Hywel Dda_Physical activity_7</t>
  </si>
  <si>
    <t>Hywel Dda_Physical activity_9</t>
  </si>
  <si>
    <t>Hywel Dda_Physical activity_6</t>
  </si>
  <si>
    <t>Hywel Dda_Physical activity_3</t>
  </si>
  <si>
    <t>Hywel Dda_Physical activity_5</t>
  </si>
  <si>
    <t>Hywel Dda_Physical activity_1</t>
  </si>
  <si>
    <t>Hywel Dda_Physical activity_2</t>
  </si>
  <si>
    <t>Abertawe Bro Morgannwg_Physical activity_2</t>
  </si>
  <si>
    <t>Abertawe Bro Morgannwg_Physical activity_1</t>
  </si>
  <si>
    <t>Abertawe Bro Morgannwg_Physical activity_14</t>
  </si>
  <si>
    <t>Abertawe Bro Morgannwg_Physical activity_8</t>
  </si>
  <si>
    <t>Abertawe Bro Morgannwg_Physical activity_9</t>
  </si>
  <si>
    <t>Abertawe Bro Morgannwg_Physical activity_13</t>
  </si>
  <si>
    <t>Abertawe Bro Morgannwg_Physical activity_4</t>
  </si>
  <si>
    <t>Abertawe Bro Morgannwg_Physical activity_11</t>
  </si>
  <si>
    <t>Abertawe Bro Morgannwg_Physical activity_5</t>
  </si>
  <si>
    <t>Abertawe Bro Morgannwg_Physical activity_15</t>
  </si>
  <si>
    <t>Abertawe Bro Morgannwg_Physical activity_10</t>
  </si>
  <si>
    <t>Abertawe Bro Morgannwg_Physical activity_6</t>
  </si>
  <si>
    <t>Abertawe Bro Morgannwg_Physical activity_3</t>
  </si>
  <si>
    <t>Abertawe Bro Morgannwg_Physical activity_7</t>
  </si>
  <si>
    <t>Abertawe Bro Morgannwg_Physical activity_16</t>
  </si>
  <si>
    <t>Abertawe Bro Morgannwg_Physical activity_12</t>
  </si>
  <si>
    <t>Abertawe Bro Morgannwg_Physical activity_17</t>
  </si>
  <si>
    <t>Cardiff and Vale_Physical activity_10</t>
  </si>
  <si>
    <t>Cardiff and Vale_Physical activity_14</t>
  </si>
  <si>
    <t>Cardiff and Vale_Physical activity_9</t>
  </si>
  <si>
    <t>Cardiff and Vale_Physical activity_8</t>
  </si>
  <si>
    <t>Cardiff and Vale_Physical activity_5</t>
  </si>
  <si>
    <t>Cardiff and Vale_Physical activity_2</t>
  </si>
  <si>
    <t>Cardiff and Vale_Physical activity_7</t>
  </si>
  <si>
    <t>Cardiff and Vale_Physical activity_6</t>
  </si>
  <si>
    <t>Cardiff and Vale_Physical activity_1</t>
  </si>
  <si>
    <t>Cardiff and Vale_Physical activity_3</t>
  </si>
  <si>
    <t>Cardiff and Vale_Physical activity_11</t>
  </si>
  <si>
    <t>Cardiff and Vale_Physical activity_13</t>
  </si>
  <si>
    <t>Cardiff and Vale_Physical activity_4</t>
  </si>
  <si>
    <t>Cardiff and Vale_Physical activity_12</t>
  </si>
  <si>
    <t>Cwm Taf_Physical activity_8</t>
  </si>
  <si>
    <t>Cwm Taf_Physical activity_7</t>
  </si>
  <si>
    <t>Cwm Taf_Physical activity_1</t>
  </si>
  <si>
    <t>Cwm Taf_Physical activity_2</t>
  </si>
  <si>
    <t>Cwm Taf_Physical activity_6</t>
  </si>
  <si>
    <t>Cwm Taf_Physical activity_3</t>
  </si>
  <si>
    <t>Cwm Taf_Physical activity_4</t>
  </si>
  <si>
    <t>Cwm Taf_Physical activity_9</t>
  </si>
  <si>
    <t>Cwm Taf_Physical activity_5</t>
  </si>
  <si>
    <t>Aneurin Bevan_Physical activity_8</t>
  </si>
  <si>
    <t>Aneurin Bevan_Physical activity_2</t>
  </si>
  <si>
    <t>Aneurin Bevan_Physical activity_13</t>
  </si>
  <si>
    <t>Aneurin Bevan_Physical activity_6</t>
  </si>
  <si>
    <t>Aneurin Bevan_Physical activity_4</t>
  </si>
  <si>
    <t>Aneurin Bevan_Physical activity_9</t>
  </si>
  <si>
    <t>Aneurin Bevan_Physical activity_5</t>
  </si>
  <si>
    <t>Aneurin Bevan_Physical activity_12</t>
  </si>
  <si>
    <t>Aneurin Bevan_Physical activity_11</t>
  </si>
  <si>
    <t>Aneurin Bevan_Physical activity_7</t>
  </si>
  <si>
    <t>Aneurin Bevan_Physical activity_10</t>
  </si>
  <si>
    <t>Aneurin Bevan_Physical activity_15</t>
  </si>
  <si>
    <t>Aneurin Bevan_Physical activity_17</t>
  </si>
  <si>
    <t>Aneurin Bevan_Physical activity_3</t>
  </si>
  <si>
    <t>Aneurin Bevan_Physical activity_14</t>
  </si>
  <si>
    <t>Aneurin Bevan_Physical activity_16</t>
  </si>
  <si>
    <t>Aneurin Bevan_Physical activity_1</t>
  </si>
  <si>
    <t>Betsi Cadwaladr_Overweight or obese_16</t>
  </si>
  <si>
    <t>Betsi Cadwaladr_Overweight or obese_9</t>
  </si>
  <si>
    <t>Betsi Cadwaladr_Overweight or obese_13</t>
  </si>
  <si>
    <t>Betsi Cadwaladr_Overweight or obese_5</t>
  </si>
  <si>
    <t>Betsi Cadwaladr_Overweight or obese_20</t>
  </si>
  <si>
    <t>Betsi Cadwaladr_Overweight or obese_17</t>
  </si>
  <si>
    <t>Betsi Cadwaladr_Overweight or obese_1</t>
  </si>
  <si>
    <t>Betsi Cadwaladr_Overweight or obese_6</t>
  </si>
  <si>
    <t>Betsi Cadwaladr_Overweight or obese_19</t>
  </si>
  <si>
    <t>Betsi Cadwaladr_Overweight or obese_2</t>
  </si>
  <si>
    <t>Betsi Cadwaladr_Overweight or obese_11</t>
  </si>
  <si>
    <t>Betsi Cadwaladr_Overweight or obese_8</t>
  </si>
  <si>
    <t>Betsi Cadwaladr_Overweight or obese_4</t>
  </si>
  <si>
    <t>Betsi Cadwaladr_Overweight or obese_3</t>
  </si>
  <si>
    <t>Betsi Cadwaladr_Overweight or obese_18</t>
  </si>
  <si>
    <t>Betsi Cadwaladr_Overweight or obese_22</t>
  </si>
  <si>
    <t>Betsi Cadwaladr_Overweight or obese_12</t>
  </si>
  <si>
    <t>Betsi Cadwaladr_Overweight or obese_10</t>
  </si>
  <si>
    <t>Betsi Cadwaladr_Overweight or obese_14</t>
  </si>
  <si>
    <t>Betsi Cadwaladr_Overweight or obese_15</t>
  </si>
  <si>
    <t>Betsi Cadwaladr_Overweight or obese_21</t>
  </si>
  <si>
    <t>Betsi Cadwaladr_Overweight or obese_7</t>
  </si>
  <si>
    <t>Powys_Overweight or obese_3</t>
  </si>
  <si>
    <t>Powys_Overweight or obese_4</t>
  </si>
  <si>
    <t>Powys_Overweight or obese_1</t>
  </si>
  <si>
    <t>Powys_Overweight or obese_2</t>
  </si>
  <si>
    <t>Hywel Dda_Overweight or obese_1</t>
  </si>
  <si>
    <t>Hywel Dda_Overweight or obese_2</t>
  </si>
  <si>
    <t>Hywel Dda_Overweight or obese_9</t>
  </si>
  <si>
    <t>Hywel Dda_Overweight or obese_5</t>
  </si>
  <si>
    <t>Hywel Dda_Overweight or obese_11</t>
  </si>
  <si>
    <t>Hywel Dda_Overweight or obese_4</t>
  </si>
  <si>
    <t>Hywel Dda_Overweight or obese_3</t>
  </si>
  <si>
    <t>Hywel Dda_Overweight or obese_8</t>
  </si>
  <si>
    <t>Hywel Dda_Overweight or obese_6</t>
  </si>
  <si>
    <t>Hywel Dda_Overweight or obese_10</t>
  </si>
  <si>
    <t>Hywel Dda_Overweight or obese_7</t>
  </si>
  <si>
    <t>Abertawe Bro Morgannwg_Overweight or obese_6</t>
  </si>
  <si>
    <t>Abertawe Bro Morgannwg_Overweight or obese_16</t>
  </si>
  <si>
    <t>Abertawe Bro Morgannwg_Overweight or obese_10</t>
  </si>
  <si>
    <t>Abertawe Bro Morgannwg_Overweight or obese_8</t>
  </si>
  <si>
    <t>Abertawe Bro Morgannwg_Overweight or obese_4</t>
  </si>
  <si>
    <t>Abertawe Bro Morgannwg_Overweight or obese_3</t>
  </si>
  <si>
    <t>Abertawe Bro Morgannwg_Overweight or obese_2</t>
  </si>
  <si>
    <t>Abertawe Bro Morgannwg_Overweight or obese_1</t>
  </si>
  <si>
    <t>Abertawe Bro Morgannwg_Overweight or obese_11</t>
  </si>
  <si>
    <t>Abertawe Bro Morgannwg_Overweight or obese_13</t>
  </si>
  <si>
    <t>Abertawe Bro Morgannwg_Overweight or obese_5</t>
  </si>
  <si>
    <t>Abertawe Bro Morgannwg_Overweight or obese_14</t>
  </si>
  <si>
    <t>Abertawe Bro Morgannwg_Overweight or obese_12</t>
  </si>
  <si>
    <t>Abertawe Bro Morgannwg_Overweight or obese_15</t>
  </si>
  <si>
    <t>Abertawe Bro Morgannwg_Overweight or obese_17</t>
  </si>
  <si>
    <t>Abertawe Bro Morgannwg_Overweight or obese_7</t>
  </si>
  <si>
    <t>Abertawe Bro Morgannwg_Overweight or obese_9</t>
  </si>
  <si>
    <t>Cardiff and Vale_Overweight or obese_8</t>
  </si>
  <si>
    <t>Cardiff and Vale_Overweight or obese_4</t>
  </si>
  <si>
    <t>Cardiff and Vale_Overweight or obese_12</t>
  </si>
  <si>
    <t>Cardiff and Vale_Overweight or obese_2</t>
  </si>
  <si>
    <t>Cardiff and Vale_Overweight or obese_6</t>
  </si>
  <si>
    <t>Cardiff and Vale_Overweight or obese_10</t>
  </si>
  <si>
    <t>Cardiff and Vale_Overweight or obese_5</t>
  </si>
  <si>
    <t>Cardiff and Vale_Overweight or obese_14</t>
  </si>
  <si>
    <t>Cardiff and Vale_Overweight or obese_9</t>
  </si>
  <si>
    <t>Cardiff and Vale_Overweight or obese_7</t>
  </si>
  <si>
    <t>Cardiff and Vale_Overweight or obese_3</t>
  </si>
  <si>
    <t>Cardiff and Vale_Overweight or obese_13</t>
  </si>
  <si>
    <t>Cardiff and Vale_Overweight or obese_1</t>
  </si>
  <si>
    <t>Cardiff and Vale_Overweight or obese_11</t>
  </si>
  <si>
    <t>Cwm Taf_Overweight or obese_5</t>
  </si>
  <si>
    <t>Cwm Taf_Overweight or obese_2</t>
  </si>
  <si>
    <t>Cwm Taf_Overweight or obese_9</t>
  </si>
  <si>
    <t>Cwm Taf_Overweight or obese_8</t>
  </si>
  <si>
    <t>Cwm Taf_Overweight or obese_7</t>
  </si>
  <si>
    <t>Cwm Taf_Overweight or obese_6</t>
  </si>
  <si>
    <t>Cwm Taf_Overweight or obese_1</t>
  </si>
  <si>
    <t>Cwm Taf_Overweight or obese_3</t>
  </si>
  <si>
    <t>Cwm Taf_Overweight or obese_4</t>
  </si>
  <si>
    <t>Aneurin Bevan_Overweight or obese_16</t>
  </si>
  <si>
    <t>Aneurin Bevan_Overweight or obese_10</t>
  </si>
  <si>
    <t>Aneurin Bevan_Overweight or obese_9</t>
  </si>
  <si>
    <t>Aneurin Bevan_Overweight or obese_14</t>
  </si>
  <si>
    <t>Aneurin Bevan_Overweight or obese_6</t>
  </si>
  <si>
    <t>Aneurin Bevan_Overweight or obese_12</t>
  </si>
  <si>
    <t>Aneurin Bevan_Overweight or obese_13</t>
  </si>
  <si>
    <t>Aneurin Bevan_Overweight or obese_15</t>
  </si>
  <si>
    <t>Aneurin Bevan_Overweight or obese_17</t>
  </si>
  <si>
    <t>Aneurin Bevan_Overweight or obese_3</t>
  </si>
  <si>
    <t>Aneurin Bevan_Overweight or obese_11</t>
  </si>
  <si>
    <t>Aneurin Bevan_Overweight or obese_2</t>
  </si>
  <si>
    <t>Aneurin Bevan_Overweight or obese_1</t>
  </si>
  <si>
    <t>Aneurin Bevan_Overweight or obese_7</t>
  </si>
  <si>
    <t>Aneurin Bevan_Overweight or obese_4</t>
  </si>
  <si>
    <t>Aneurin Bevan_Overweight or obese_8</t>
  </si>
  <si>
    <t>Aneurin Bevan_Overweight or obese_5</t>
  </si>
  <si>
    <t>Betsi Cadwaladr_Obese_20</t>
  </si>
  <si>
    <t>Betsi Cadwaladr_Obese_7</t>
  </si>
  <si>
    <t>Betsi Cadwaladr_Obese_5</t>
  </si>
  <si>
    <t>Betsi Cadwaladr_Obese_6</t>
  </si>
  <si>
    <t>Betsi Cadwaladr_Obese_17</t>
  </si>
  <si>
    <t>Betsi Cadwaladr_Obese_13</t>
  </si>
  <si>
    <t>Betsi Cadwaladr_Obese_8</t>
  </si>
  <si>
    <t>Betsi Cadwaladr_Obese_4</t>
  </si>
  <si>
    <t>Betsi Cadwaladr_Obese_15</t>
  </si>
  <si>
    <t>Betsi Cadwaladr_Obese_1</t>
  </si>
  <si>
    <t>Betsi Cadwaladr_Obese_10</t>
  </si>
  <si>
    <t>Betsi Cadwaladr_Obese_21</t>
  </si>
  <si>
    <t>Betsi Cadwaladr_Obese_3</t>
  </si>
  <si>
    <t>Betsi Cadwaladr_Obese_11</t>
  </si>
  <si>
    <t>Betsi Cadwaladr_Obese_19</t>
  </si>
  <si>
    <t>Betsi Cadwaladr_Obese_22</t>
  </si>
  <si>
    <t>Betsi Cadwaladr_Obese_12</t>
  </si>
  <si>
    <t>Betsi Cadwaladr_Obese_2</t>
  </si>
  <si>
    <t>Betsi Cadwaladr_Obese_16</t>
  </si>
  <si>
    <t>Betsi Cadwaladr_Obese_14</t>
  </si>
  <si>
    <t>Betsi Cadwaladr_Obese_18</t>
  </si>
  <si>
    <t>Betsi Cadwaladr_Obese_9</t>
  </si>
  <si>
    <t>Powys_Obese_2</t>
  </si>
  <si>
    <t>Powys_Obese_3</t>
  </si>
  <si>
    <t>Powys_Obese_1</t>
  </si>
  <si>
    <t>Powys_Obese_4</t>
  </si>
  <si>
    <t>Hywel Dda_Obese_1</t>
  </si>
  <si>
    <t>Hywel Dda_Obese_3</t>
  </si>
  <si>
    <t>Hywel Dda_Obese_5</t>
  </si>
  <si>
    <t>Hywel Dda_Obese_9</t>
  </si>
  <si>
    <t>Hywel Dda_Obese_8</t>
  </si>
  <si>
    <t>Hywel Dda_Obese_2</t>
  </si>
  <si>
    <t>Hywel Dda_Obese_6</t>
  </si>
  <si>
    <t>Hywel Dda_Obese_7</t>
  </si>
  <si>
    <t>Hywel Dda_Obese_4</t>
  </si>
  <si>
    <t>Hywel Dda_Obese_11</t>
  </si>
  <si>
    <t>Hywel Dda_Obese_10</t>
  </si>
  <si>
    <t>Abertawe Bro Morgannwg_Obese_7</t>
  </si>
  <si>
    <t>Abertawe Bro Morgannwg_Obese_17</t>
  </si>
  <si>
    <t>Abertawe Bro Morgannwg_Obese_13</t>
  </si>
  <si>
    <t>Abertawe Bro Morgannwg_Obese_11</t>
  </si>
  <si>
    <t>Abertawe Bro Morgannwg_Obese_2</t>
  </si>
  <si>
    <t>Abertawe Bro Morgannwg_Obese_3</t>
  </si>
  <si>
    <t>Abertawe Bro Morgannwg_Obese_5</t>
  </si>
  <si>
    <t>Abertawe Bro Morgannwg_Obese_1</t>
  </si>
  <si>
    <t>Abertawe Bro Morgannwg_Obese_12</t>
  </si>
  <si>
    <t>Abertawe Bro Morgannwg_Obese_4</t>
  </si>
  <si>
    <t>Abertawe Bro Morgannwg_Obese_9</t>
  </si>
  <si>
    <t>Abertawe Bro Morgannwg_Obese_16</t>
  </si>
  <si>
    <t>Abertawe Bro Morgannwg_Obese_10</t>
  </si>
  <si>
    <t>Abertawe Bro Morgannwg_Obese_15</t>
  </si>
  <si>
    <t>Abertawe Bro Morgannwg_Obese_14</t>
  </si>
  <si>
    <t>Abertawe Bro Morgannwg_Obese_6</t>
  </si>
  <si>
    <t>Abertawe Bro Morgannwg_Obese_8</t>
  </si>
  <si>
    <t>Cardiff and Vale_Obese_6</t>
  </si>
  <si>
    <t>Cardiff and Vale_Obese_4</t>
  </si>
  <si>
    <t>Cardiff and Vale_Obese_12</t>
  </si>
  <si>
    <t>Cardiff and Vale_Obese_5</t>
  </si>
  <si>
    <t>Cardiff and Vale_Obese_3</t>
  </si>
  <si>
    <t>Cardiff and Vale_Obese_9</t>
  </si>
  <si>
    <t>Cardiff and Vale_Obese_2</t>
  </si>
  <si>
    <t>Cardiff and Vale_Obese_14</t>
  </si>
  <si>
    <t>Cardiff and Vale_Obese_10</t>
  </si>
  <si>
    <t>Cardiff and Vale_Obese_8</t>
  </si>
  <si>
    <t>Cardiff and Vale_Obese_7</t>
  </si>
  <si>
    <t>Cardiff and Vale_Obese_13</t>
  </si>
  <si>
    <t>Cardiff and Vale_Obese_1</t>
  </si>
  <si>
    <t>Cardiff and Vale_Obese_11</t>
  </si>
  <si>
    <t>Cwm Taf_Obese_6</t>
  </si>
  <si>
    <t>Cwm Taf_Obese_2</t>
  </si>
  <si>
    <t>Cwm Taf_Obese_8</t>
  </si>
  <si>
    <t>Cwm Taf_Obese_7</t>
  </si>
  <si>
    <t>Cwm Taf_Obese_3</t>
  </si>
  <si>
    <t>Cwm Taf_Obese_9</t>
  </si>
  <si>
    <t>Cwm Taf_Obese_5</t>
  </si>
  <si>
    <t>Cwm Taf_Obese_1</t>
  </si>
  <si>
    <t>Cwm Taf_Obese_4</t>
  </si>
  <si>
    <t>Aneurin Bevan_Obese_15</t>
  </si>
  <si>
    <t>Aneurin Bevan_Obese_10</t>
  </si>
  <si>
    <t>Aneurin Bevan_Obese_12</t>
  </si>
  <si>
    <t>Aneurin Bevan_Obese_8</t>
  </si>
  <si>
    <t>Aneurin Bevan_Obese_7</t>
  </si>
  <si>
    <t>Aneurin Bevan_Obese_6</t>
  </si>
  <si>
    <t>Aneurin Bevan_Obese_16</t>
  </si>
  <si>
    <t>Aneurin Bevan_Obese_13</t>
  </si>
  <si>
    <t>Aneurin Bevan_Obese_17</t>
  </si>
  <si>
    <t>Aneurin Bevan_Obese_4</t>
  </si>
  <si>
    <t>Aneurin Bevan_Obese_14</t>
  </si>
  <si>
    <t>Aneurin Bevan_Obese_1</t>
  </si>
  <si>
    <t>Aneurin Bevan_Obese_3</t>
  </si>
  <si>
    <t>Aneurin Bevan_Obese_9</t>
  </si>
  <si>
    <t>Aneurin Bevan_Obese_5</t>
  </si>
  <si>
    <t>Aneurin Bevan_Obese_11</t>
  </si>
  <si>
    <t>Aneurin Bevan_Obese_2</t>
  </si>
  <si>
    <t>Betsi Cadwaladr_contact with GP_15</t>
  </si>
  <si>
    <t>Betsi Cadwaladr_contact with GP_9</t>
  </si>
  <si>
    <t>Betsi Cadwaladr_contact with GP_21</t>
  </si>
  <si>
    <t>Betsi Cadwaladr_contact with GP_22</t>
  </si>
  <si>
    <t>Betsi Cadwaladr_contact with GP_19</t>
  </si>
  <si>
    <t>Betsi Cadwaladr_contact with GP_17</t>
  </si>
  <si>
    <t>Betsi Cadwaladr_contact with GP_11</t>
  </si>
  <si>
    <t>Betsi Cadwaladr_contact with GP_5</t>
  </si>
  <si>
    <t>Betsi Cadwaladr_contact with GP_8</t>
  </si>
  <si>
    <t>Betsi Cadwaladr_contact with GP_6</t>
  </si>
  <si>
    <t>Betsi Cadwaladr_contact with GP_18</t>
  </si>
  <si>
    <t>Betsi Cadwaladr_contact with GP_12</t>
  </si>
  <si>
    <t>Betsi Cadwaladr_contact with GP_7</t>
  </si>
  <si>
    <t>Betsi Cadwaladr_contact with GP_2</t>
  </si>
  <si>
    <t>Betsi Cadwaladr_contact with GP_3</t>
  </si>
  <si>
    <t>Betsi Cadwaladr_contact with GP_1</t>
  </si>
  <si>
    <t>Betsi Cadwaladr_contact with GP_10</t>
  </si>
  <si>
    <t>Betsi Cadwaladr_contact with GP_14</t>
  </si>
  <si>
    <t>Betsi Cadwaladr_contact with GP_16</t>
  </si>
  <si>
    <t>Betsi Cadwaladr_contact with GP_4</t>
  </si>
  <si>
    <t>Betsi Cadwaladr_contact with GP_20</t>
  </si>
  <si>
    <t>Betsi Cadwaladr_contact with GP_13</t>
  </si>
  <si>
    <t>Powys_contact with GP_1</t>
  </si>
  <si>
    <t>Powys_contact with GP_2</t>
  </si>
  <si>
    <t>Powys_contact with GP_3</t>
  </si>
  <si>
    <t>Powys_contact with GP_4</t>
  </si>
  <si>
    <t>Hywel Dda_contact with GP_8</t>
  </si>
  <si>
    <t>Hywel Dda_contact with GP_3</t>
  </si>
  <si>
    <t>Hywel Dda_contact with GP_5</t>
  </si>
  <si>
    <t>Hywel Dda_contact with GP_7</t>
  </si>
  <si>
    <t>Hywel Dda_contact with GP_2</t>
  </si>
  <si>
    <t>Hywel Dda_contact with GP_4</t>
  </si>
  <si>
    <t>Hywel Dda_contact with GP_11</t>
  </si>
  <si>
    <t>Hywel Dda_contact with GP_9</t>
  </si>
  <si>
    <t>Hywel Dda_contact with GP_6</t>
  </si>
  <si>
    <t>Hywel Dda_contact with GP_10</t>
  </si>
  <si>
    <t>Hywel Dda_contact with GP_1</t>
  </si>
  <si>
    <t>Abertawe Bro Morgannwg_contact with GP_5</t>
  </si>
  <si>
    <t>Abertawe Bro Morgannwg_contact with GP_13</t>
  </si>
  <si>
    <t>Abertawe Bro Morgannwg_contact with GP_11</t>
  </si>
  <si>
    <t>Abertawe Bro Morgannwg_contact with GP_17</t>
  </si>
  <si>
    <t>Abertawe Bro Morgannwg_contact with GP_1</t>
  </si>
  <si>
    <t>Abertawe Bro Morgannwg_contact with GP_8</t>
  </si>
  <si>
    <t>Abertawe Bro Morgannwg_contact with GP_16</t>
  </si>
  <si>
    <t>Abertawe Bro Morgannwg_contact with GP_2</t>
  </si>
  <si>
    <t>Abertawe Bro Morgannwg_contact with GP_3</t>
  </si>
  <si>
    <t>Abertawe Bro Morgannwg_contact with GP_4</t>
  </si>
  <si>
    <t>Abertawe Bro Morgannwg_contact with GP_12</t>
  </si>
  <si>
    <t>Abertawe Bro Morgannwg_contact with GP_15</t>
  </si>
  <si>
    <t>Abertawe Bro Morgannwg_contact with GP_14</t>
  </si>
  <si>
    <t>Abertawe Bro Morgannwg_contact with GP_10</t>
  </si>
  <si>
    <t>Abertawe Bro Morgannwg_contact with GP_9</t>
  </si>
  <si>
    <t>Abertawe Bro Morgannwg_contact with GP_7</t>
  </si>
  <si>
    <t>Abertawe Bro Morgannwg_contact with GP_6</t>
  </si>
  <si>
    <t>Cardiff and Vale_contact with GP_6</t>
  </si>
  <si>
    <t>Cardiff and Vale_contact with GP_2</t>
  </si>
  <si>
    <t>Cardiff and Vale_contact with GP_5</t>
  </si>
  <si>
    <t>Cardiff and Vale_contact with GP_1</t>
  </si>
  <si>
    <t>Cardiff and Vale_contact with GP_9</t>
  </si>
  <si>
    <t>Cardiff and Vale_contact with GP_4</t>
  </si>
  <si>
    <t>Cardiff and Vale_contact with GP_3</t>
  </si>
  <si>
    <t>Cardiff and Vale_contact with GP_10</t>
  </si>
  <si>
    <t>Cardiff and Vale_contact with GP_8</t>
  </si>
  <si>
    <t>Cardiff and Vale_contact with GP_13</t>
  </si>
  <si>
    <t>Cardiff and Vale_contact with GP_14</t>
  </si>
  <si>
    <t>Cardiff and Vale_contact with GP_12</t>
  </si>
  <si>
    <t>Cardiff and Vale_contact with GP_7</t>
  </si>
  <si>
    <t>Cardiff and Vale_contact with GP_11</t>
  </si>
  <si>
    <t>Cwm Taf_contact with GP_9</t>
  </si>
  <si>
    <t>Cwm Taf_contact with GP_1</t>
  </si>
  <si>
    <t>Cwm Taf_contact with GP_4</t>
  </si>
  <si>
    <t>Cwm Taf_contact with GP_7</t>
  </si>
  <si>
    <t>Cwm Taf_contact with GP_2</t>
  </si>
  <si>
    <t>Cwm Taf_contact with GP_5</t>
  </si>
  <si>
    <t>Cwm Taf_contact with GP_3</t>
  </si>
  <si>
    <t>Cwm Taf_contact with GP_6</t>
  </si>
  <si>
    <t>Cwm Taf_contact with GP_8</t>
  </si>
  <si>
    <t>Aneurin Bevan_contact with GP_8</t>
  </si>
  <si>
    <t>Aneurin Bevan_contact with GP_5</t>
  </si>
  <si>
    <t>Aneurin Bevan_contact with GP_3</t>
  </si>
  <si>
    <t>Aneurin Bevan_contact with GP_11</t>
  </si>
  <si>
    <t>Aneurin Bevan_contact with GP_17</t>
  </si>
  <si>
    <t>Aneurin Bevan_contact with GP_2</t>
  </si>
  <si>
    <t>Aneurin Bevan_contact with GP_13</t>
  </si>
  <si>
    <t>Aneurin Bevan_contact with GP_14</t>
  </si>
  <si>
    <t>Aneurin Bevan_contact with GP_15</t>
  </si>
  <si>
    <t>Aneurin Bevan_contact with GP_6</t>
  </si>
  <si>
    <t>Aneurin Bevan_contact with GP_9</t>
  </si>
  <si>
    <t>Aneurin Bevan_contact with GP_7</t>
  </si>
  <si>
    <t>Aneurin Bevan_contact with GP_12</t>
  </si>
  <si>
    <t>Aneurin Bevan_contact with GP_10</t>
  </si>
  <si>
    <t>Aneurin Bevan_contact with GP_16</t>
  </si>
  <si>
    <t>Aneurin Bevan_contact with GP_4</t>
  </si>
  <si>
    <t>Aneurin Bevan_contact with GP_1</t>
  </si>
  <si>
    <t>Betsi Cadwaladr_Hospital attendance from accidents_8</t>
  </si>
  <si>
    <t>Betsi Cadwaladr_Hospital attendance from accidents_7</t>
  </si>
  <si>
    <t>Betsi Cadwaladr_Hospital attendance from accidents_20</t>
  </si>
  <si>
    <t>Betsi Cadwaladr_Hospital attendance from accidents_19</t>
  </si>
  <si>
    <t>Betsi Cadwaladr_Hospital attendance from accidents_10</t>
  </si>
  <si>
    <t>Betsi Cadwaladr_Hospital attendance from accidents_1</t>
  </si>
  <si>
    <t>Betsi Cadwaladr_Hospital attendance from accidents_16</t>
  </si>
  <si>
    <t>Betsi Cadwaladr_Hospital attendance from accidents_22</t>
  </si>
  <si>
    <t>Betsi Cadwaladr_Hospital attendance from accidents_18</t>
  </si>
  <si>
    <t>Betsi Cadwaladr_Hospital attendance from accidents_21</t>
  </si>
  <si>
    <t>Betsi Cadwaladr_Hospital attendance from accidents_12</t>
  </si>
  <si>
    <t>Betsi Cadwaladr_Hospital attendance from accidents_14</t>
  </si>
  <si>
    <t>Betsi Cadwaladr_Hospital attendance from accidents_6</t>
  </si>
  <si>
    <t>Betsi Cadwaladr_Hospital attendance from accidents_11</t>
  </si>
  <si>
    <t>Betsi Cadwaladr_Hospital attendance from accidents_9</t>
  </si>
  <si>
    <t>Betsi Cadwaladr_Hospital attendance from accidents_17</t>
  </si>
  <si>
    <t>Betsi Cadwaladr_Hospital attendance from accidents_3</t>
  </si>
  <si>
    <t>Betsi Cadwaladr_Hospital attendance from accidents_4</t>
  </si>
  <si>
    <t>Betsi Cadwaladr_Hospital attendance from accidents_15</t>
  </si>
  <si>
    <t>Betsi Cadwaladr_Hospital attendance from accidents_5</t>
  </si>
  <si>
    <t>Betsi Cadwaladr_Hospital attendance from accidents_2</t>
  </si>
  <si>
    <t>Betsi Cadwaladr_Hospital attendance from accidents_13</t>
  </si>
  <si>
    <t>Powys_Hospital attendance from accidents_1</t>
  </si>
  <si>
    <t>Powys_Hospital attendance from accidents_3</t>
  </si>
  <si>
    <t>Powys_Hospital attendance from accidents_2</t>
  </si>
  <si>
    <t>Powys_Hospital attendance from accidents_4</t>
  </si>
  <si>
    <t>Hywel Dda_Hospital attendance from accidents_4</t>
  </si>
  <si>
    <t>Hywel Dda_Hospital attendance from accidents_3</t>
  </si>
  <si>
    <t>Hywel Dda_Hospital attendance from accidents_2</t>
  </si>
  <si>
    <t>Hywel Dda_Hospital attendance from accidents_1</t>
  </si>
  <si>
    <t>Hywel Dda_Hospital attendance from accidents_6</t>
  </si>
  <si>
    <t>Hywel Dda_Hospital attendance from accidents_5</t>
  </si>
  <si>
    <t>Hywel Dda_Hospital attendance from accidents_7</t>
  </si>
  <si>
    <t>Hywel Dda_Hospital attendance from accidents_9</t>
  </si>
  <si>
    <t>Hywel Dda_Hospital attendance from accidents_10</t>
  </si>
  <si>
    <t>Hywel Dda_Hospital attendance from accidents_8</t>
  </si>
  <si>
    <t>Hywel Dda_Hospital attendance from accidents_11</t>
  </si>
  <si>
    <t>Abertawe Bro Morgannwg_Hospital attendance from accidents_4</t>
  </si>
  <si>
    <t>Abertawe Bro Morgannwg_Hospital attendance from accidents_11</t>
  </si>
  <si>
    <t>Abertawe Bro Morgannwg_Hospital attendance from accidents_12</t>
  </si>
  <si>
    <t>Abertawe Bro Morgannwg_Hospital attendance from accidents_7</t>
  </si>
  <si>
    <t>Abertawe Bro Morgannwg_Hospital attendance from accidents_6</t>
  </si>
  <si>
    <t>Abertawe Bro Morgannwg_Hospital attendance from accidents_2</t>
  </si>
  <si>
    <t>Abertawe Bro Morgannwg_Hospital attendance from accidents_9</t>
  </si>
  <si>
    <t>Abertawe Bro Morgannwg_Hospital attendance from accidents_1</t>
  </si>
  <si>
    <t>Abertawe Bro Morgannwg_Hospital attendance from accidents_10</t>
  </si>
  <si>
    <t>Abertawe Bro Morgannwg_Hospital attendance from accidents_3</t>
  </si>
  <si>
    <t>Abertawe Bro Morgannwg_Hospital attendance from accidents_15</t>
  </si>
  <si>
    <t>Abertawe Bro Morgannwg_Hospital attendance from accidents_8</t>
  </si>
  <si>
    <t>Abertawe Bro Morgannwg_Hospital attendance from accidents_14</t>
  </si>
  <si>
    <t>Abertawe Bro Morgannwg_Hospital attendance from accidents_13</t>
  </si>
  <si>
    <t>Abertawe Bro Morgannwg_Hospital attendance from accidents_17</t>
  </si>
  <si>
    <t>Abertawe Bro Morgannwg_Hospital attendance from accidents_5</t>
  </si>
  <si>
    <t>Abertawe Bro Morgannwg_Hospital attendance from accidents_16</t>
  </si>
  <si>
    <t>Cardiff and Vale_Hospital attendance from accidents_8</t>
  </si>
  <si>
    <t>Cardiff and Vale_Hospital attendance from accidents_4</t>
  </si>
  <si>
    <t>Cardiff and Vale_Hospital attendance from accidents_14</t>
  </si>
  <si>
    <t>Cardiff and Vale_Hospital attendance from accidents_2</t>
  </si>
  <si>
    <t>Cardiff and Vale_Hospital attendance from accidents_5</t>
  </si>
  <si>
    <t>Cardiff and Vale_Hospital attendance from accidents_1</t>
  </si>
  <si>
    <t>Cardiff and Vale_Hospital attendance from accidents_11</t>
  </si>
  <si>
    <t>Cardiff and Vale_Hospital attendance from accidents_9</t>
  </si>
  <si>
    <t>Cardiff and Vale_Hospital attendance from accidents_12</t>
  </si>
  <si>
    <t>Cardiff and Vale_Hospital attendance from accidents_13</t>
  </si>
  <si>
    <t>Cardiff and Vale_Hospital attendance from accidents_3</t>
  </si>
  <si>
    <t>Cardiff and Vale_Hospital attendance from accidents_7</t>
  </si>
  <si>
    <t>Cardiff and Vale_Hospital attendance from accidents_6</t>
  </si>
  <si>
    <t>Cardiff and Vale_Hospital attendance from accidents_10</t>
  </si>
  <si>
    <t>Cwm Taf_Hospital attendance from accidents_3</t>
  </si>
  <si>
    <t>Cwm Taf_Hospital attendance from accidents_4</t>
  </si>
  <si>
    <t>Cwm Taf_Hospital attendance from accidents_9</t>
  </si>
  <si>
    <t>Cwm Taf_Hospital attendance from accidents_6</t>
  </si>
  <si>
    <t>Cwm Taf_Hospital attendance from accidents_2</t>
  </si>
  <si>
    <t>Cwm Taf_Hospital attendance from accidents_7</t>
  </si>
  <si>
    <t>Cwm Taf_Hospital attendance from accidents_1</t>
  </si>
  <si>
    <t>Cwm Taf_Hospital attendance from accidents_8</t>
  </si>
  <si>
    <t>Cwm Taf_Hospital attendance from accidents_5</t>
  </si>
  <si>
    <t>Aneurin Bevan_Hospital attendance from accidents_14</t>
  </si>
  <si>
    <t>Aneurin Bevan_Hospital attendance from accidents_5</t>
  </si>
  <si>
    <t>Aneurin Bevan_Hospital attendance from accidents_15</t>
  </si>
  <si>
    <t>Aneurin Bevan_Hospital attendance from accidents_4</t>
  </si>
  <si>
    <t>Aneurin Bevan_Hospital attendance from accidents_17</t>
  </si>
  <si>
    <t>Aneurin Bevan_Hospital attendance from accidents_3</t>
  </si>
  <si>
    <t>Aneurin Bevan_Hospital attendance from accidents_11</t>
  </si>
  <si>
    <t>Aneurin Bevan_Hospital attendance from accidents_12</t>
  </si>
  <si>
    <t>Aneurin Bevan_Hospital attendance from accidents_13</t>
  </si>
  <si>
    <t>Aneurin Bevan_Hospital attendance from accidents_16</t>
  </si>
  <si>
    <t>Aneurin Bevan_Hospital attendance from accidents_6</t>
  </si>
  <si>
    <t>Aneurin Bevan_Hospital attendance from accidents_2</t>
  </si>
  <si>
    <t>Aneurin Bevan_Hospital attendance from accidents_8</t>
  </si>
  <si>
    <t>Aneurin Bevan_Hospital attendance from accidents_7</t>
  </si>
  <si>
    <t>Aneurin Bevan_Hospital attendance from accidents_9</t>
  </si>
  <si>
    <t>Aneurin Bevan_Hospital attendance from accidents_10</t>
  </si>
  <si>
    <t>Aneurin Bevan_Hospital attendance from accidents_1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</si>
</sst>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0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sz val="10"/>
      <name val="Arial"/>
      <family val="2"/>
    </font>
    <font>
      <b/>
      <sz val="9"/>
      <name val="Verdana"/>
      <family val="2"/>
    </font>
    <font>
      <b/>
      <sz val="10"/>
      <name val="Verdana"/>
      <family val="2"/>
    </font>
    <font>
      <sz val="9"/>
      <color indexed="12"/>
      <name val="Verdana"/>
      <family val="2"/>
    </font>
    <font>
      <b/>
      <sz val="9"/>
      <color indexed="18"/>
      <name val="Verdana"/>
      <family val="2"/>
    </font>
    <font>
      <sz val="9"/>
      <color indexed="18"/>
      <name val="Verdana"/>
      <family val="2"/>
    </font>
    <font>
      <sz val="9"/>
      <name val="Verdana"/>
      <family val="2"/>
    </font>
    <font>
      <b/>
      <sz val="10"/>
      <color indexed="10"/>
      <name val="Arial"/>
      <family val="2"/>
    </font>
    <font>
      <b/>
      <i/>
      <sz val="9"/>
      <color indexed="18"/>
      <name val="Verdana"/>
      <family val="2"/>
    </font>
    <font>
      <sz val="8"/>
      <color indexed="18"/>
      <name val="Verdana"/>
      <family val="2"/>
    </font>
    <font>
      <sz val="11"/>
      <name val="Calibri"/>
      <family val="2"/>
    </font>
    <font>
      <b/>
      <sz val="11"/>
      <color theme="1"/>
      <name val="Calibri"/>
      <family val="2"/>
      <scheme val="minor"/>
    </font>
    <font>
      <sz val="12"/>
      <name val="Arial"/>
      <family val="2"/>
    </font>
    <font>
      <b/>
      <sz val="12"/>
      <name val="Arial"/>
      <family val="2"/>
    </font>
    <font>
      <i/>
      <sz val="12"/>
      <name val="Arial"/>
      <family val="2"/>
    </font>
    <font>
      <u/>
      <sz val="12"/>
      <color indexed="12"/>
      <name val="Arial"/>
      <family val="2"/>
    </font>
    <font>
      <u/>
      <sz val="12"/>
      <name val="Arial"/>
      <family val="2"/>
    </font>
    <font>
      <sz val="9.5"/>
      <name val="Tahoma"/>
      <family val="2"/>
    </font>
    <font>
      <sz val="11"/>
      <color theme="0"/>
      <name val="Calibri"/>
      <family val="2"/>
      <scheme val="minor"/>
    </font>
    <font>
      <b/>
      <sz val="10"/>
      <color theme="0"/>
      <name val="Arial"/>
      <family val="2"/>
    </font>
    <font>
      <i/>
      <sz val="8"/>
      <name val="Verdana"/>
      <family val="2"/>
    </font>
    <font>
      <sz val="10"/>
      <color rgb="FF000000"/>
      <name val="Verdana"/>
      <family val="2"/>
    </font>
    <font>
      <sz val="10"/>
      <color theme="0"/>
      <name val="Arial"/>
      <family val="2"/>
    </font>
    <font>
      <sz val="9"/>
      <color rgb="FF000080"/>
      <name val="Verdana"/>
      <family val="2"/>
    </font>
    <font>
      <b/>
      <sz val="10"/>
      <color indexed="10"/>
      <name val="Verdana"/>
      <family val="2"/>
    </font>
    <font>
      <sz val="10"/>
      <name val="Verdana"/>
      <family val="2"/>
    </font>
    <font>
      <b/>
      <sz val="10"/>
      <color indexed="18"/>
      <name val="Verdana"/>
      <family val="2"/>
    </font>
    <font>
      <sz val="10"/>
      <color indexed="18"/>
      <name val="Verdana"/>
      <family val="2"/>
    </font>
    <font>
      <u/>
      <sz val="10"/>
      <color indexed="12"/>
      <name val="Arial"/>
      <family val="2"/>
    </font>
    <font>
      <sz val="10"/>
      <name val="Calibri"/>
      <family val="2"/>
    </font>
    <font>
      <b/>
      <sz val="10"/>
      <color theme="4" tint="-0.499984740745262"/>
      <name val="Arial"/>
      <family val="2"/>
    </font>
    <font>
      <sz val="9"/>
      <name val="Arial"/>
      <family val="2"/>
    </font>
    <font>
      <sz val="10"/>
      <color theme="4" tint="-0.499984740745262"/>
      <name val="Arial"/>
      <family val="2"/>
    </font>
    <font>
      <b/>
      <sz val="10"/>
      <color theme="4" tint="-0.499984740745262"/>
      <name val="Wingdings"/>
      <charset val="2"/>
    </font>
    <font>
      <b/>
      <sz val="12"/>
      <color theme="1"/>
      <name val="Arial"/>
      <family val="2"/>
    </font>
  </fonts>
  <fills count="1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99CCFF"/>
        <bgColor indexed="64"/>
      </patternFill>
    </fill>
    <fill>
      <patternFill patternType="solid">
        <fgColor rgb="FFCDE6FF"/>
        <bgColor indexed="64"/>
      </patternFill>
    </fill>
    <fill>
      <patternFill patternType="solid">
        <fgColor theme="6" tint="0.39997558519241921"/>
        <bgColor indexed="64"/>
      </patternFill>
    </fill>
  </fills>
  <borders count="14">
    <border>
      <left/>
      <right/>
      <top/>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rgb="FF000080"/>
      </top>
      <bottom/>
      <diagonal/>
    </border>
    <border>
      <left/>
      <right/>
      <top/>
      <bottom style="thin">
        <color rgb="FF000080"/>
      </bottom>
      <diagonal/>
    </border>
    <border>
      <left/>
      <right/>
      <top/>
      <bottom style="thin">
        <color indexed="18"/>
      </bottom>
      <diagonal/>
    </border>
    <border>
      <left/>
      <right style="thin">
        <color indexed="9"/>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auto="1"/>
      </left>
      <right/>
      <top/>
      <bottom/>
      <diagonal/>
    </border>
  </borders>
  <cellStyleXfs count="10">
    <xf numFmtId="0" fontId="0" fillId="0" borderId="0"/>
    <xf numFmtId="0" fontId="6" fillId="0" borderId="0" applyNumberFormat="0" applyFill="0" applyBorder="0" applyAlignment="0" applyProtection="0">
      <alignment vertical="top"/>
      <protection locked="0"/>
    </xf>
    <xf numFmtId="0" fontId="4" fillId="0" borderId="0"/>
    <xf numFmtId="0" fontId="6" fillId="0" borderId="0" applyNumberFormat="0" applyFill="0" applyBorder="0" applyAlignment="0" applyProtection="0">
      <alignment vertical="top"/>
      <protection locked="0"/>
    </xf>
    <xf numFmtId="0" fontId="20" fillId="0" borderId="0"/>
    <xf numFmtId="0" fontId="23" fillId="0" borderId="0" applyNumberFormat="0" applyFill="0" applyBorder="0" applyAlignment="0" applyProtection="0">
      <alignment vertical="top"/>
      <protection locked="0"/>
    </xf>
    <xf numFmtId="0" fontId="3" fillId="0" borderId="0"/>
    <xf numFmtId="0" fontId="36" fillId="0" borderId="0" applyNumberFormat="0" applyFill="0" applyBorder="0" applyAlignment="0" applyProtection="0">
      <alignment vertical="top"/>
      <protection locked="0"/>
    </xf>
    <xf numFmtId="0" fontId="2" fillId="0" borderId="0"/>
    <xf numFmtId="0" fontId="1" fillId="0" borderId="0"/>
  </cellStyleXfs>
  <cellXfs count="203">
    <xf numFmtId="0" fontId="0" fillId="0" borderId="0" xfId="0"/>
    <xf numFmtId="0" fontId="6" fillId="0" borderId="0" xfId="1" applyAlignment="1" applyProtection="1"/>
    <xf numFmtId="0" fontId="7" fillId="0" borderId="0" xfId="0" applyFont="1"/>
    <xf numFmtId="0" fontId="0" fillId="0" borderId="0" xfId="0" applyAlignment="1">
      <alignment horizontal="right"/>
    </xf>
    <xf numFmtId="0" fontId="8" fillId="0" borderId="0" xfId="0" applyFont="1"/>
    <xf numFmtId="0" fontId="9" fillId="0" borderId="0" xfId="0" applyFont="1" applyAlignment="1">
      <alignment vertical="top" wrapText="1"/>
    </xf>
    <xf numFmtId="0" fontId="0" fillId="0" borderId="0" xfId="0" applyBorder="1"/>
    <xf numFmtId="0" fontId="14" fillId="0" borderId="0" xfId="0" applyFont="1" applyAlignment="1">
      <alignment horizontal="right"/>
    </xf>
    <xf numFmtId="0" fontId="14" fillId="0" borderId="0" xfId="0" applyFont="1" applyFill="1" applyAlignment="1">
      <alignment horizontal="right"/>
    </xf>
    <xf numFmtId="0" fontId="0" fillId="0" borderId="0" xfId="0" applyFill="1"/>
    <xf numFmtId="0" fontId="13" fillId="0" borderId="0" xfId="0" applyFont="1" applyFill="1" applyAlignment="1">
      <alignment horizontal="right"/>
    </xf>
    <xf numFmtId="0" fontId="7" fillId="0" borderId="0" xfId="0" applyFont="1" applyAlignment="1">
      <alignment vertical="top"/>
    </xf>
    <xf numFmtId="0" fontId="15" fillId="0" borderId="0" xfId="0" applyFont="1"/>
    <xf numFmtId="0" fontId="0" fillId="0" borderId="0" xfId="0" applyAlignment="1">
      <alignment horizontal="right" vertical="top" wrapText="1"/>
    </xf>
    <xf numFmtId="0" fontId="0" fillId="0" borderId="0" xfId="0" applyAlignment="1">
      <alignment vertical="top"/>
    </xf>
    <xf numFmtId="1" fontId="0" fillId="0" borderId="0" xfId="0" applyNumberFormat="1"/>
    <xf numFmtId="0" fontId="0" fillId="0" borderId="0" xfId="0" applyAlignment="1">
      <alignment horizontal="right" vertical="top"/>
    </xf>
    <xf numFmtId="0" fontId="15" fillId="0" borderId="0" xfId="0" applyFont="1" applyAlignment="1">
      <alignment vertical="top"/>
    </xf>
    <xf numFmtId="0" fontId="7" fillId="0" borderId="0" xfId="0" applyFont="1" applyAlignment="1">
      <alignment vertical="top" wrapText="1"/>
    </xf>
    <xf numFmtId="0" fontId="0" fillId="0" borderId="0" xfId="0" applyFill="1" applyBorder="1"/>
    <xf numFmtId="0" fontId="4" fillId="0" borderId="0" xfId="0" applyFont="1"/>
    <xf numFmtId="0" fontId="18" fillId="0" borderId="0" xfId="0" applyFont="1" applyAlignment="1">
      <alignment horizontal="left" indent="4"/>
    </xf>
    <xf numFmtId="1" fontId="0" fillId="0" borderId="0" xfId="0" applyNumberFormat="1" applyFill="1"/>
    <xf numFmtId="0" fontId="21" fillId="2" borderId="0" xfId="4" applyFont="1" applyFill="1"/>
    <xf numFmtId="0" fontId="20" fillId="2" borderId="0" xfId="4" applyFont="1" applyFill="1"/>
    <xf numFmtId="0" fontId="22" fillId="2" borderId="0" xfId="4" applyFont="1" applyFill="1"/>
    <xf numFmtId="0" fontId="20" fillId="2" borderId="1" xfId="4" applyFill="1" applyBorder="1"/>
    <xf numFmtId="0" fontId="20" fillId="2" borderId="1" xfId="4" applyFill="1" applyBorder="1" applyAlignment="1">
      <alignment horizontal="center"/>
    </xf>
    <xf numFmtId="0" fontId="22" fillId="2" borderId="1" xfId="4" applyFont="1" applyFill="1" applyBorder="1"/>
    <xf numFmtId="0" fontId="20" fillId="2" borderId="0" xfId="4" applyFill="1"/>
    <xf numFmtId="0" fontId="20" fillId="2" borderId="3" xfId="4" applyFill="1" applyBorder="1"/>
    <xf numFmtId="0" fontId="20" fillId="2" borderId="0" xfId="4" applyFill="1" applyAlignment="1">
      <alignment wrapText="1"/>
    </xf>
    <xf numFmtId="0" fontId="20" fillId="2" borderId="3" xfId="4" applyFill="1" applyBorder="1" applyAlignment="1">
      <alignment horizontal="center" wrapText="1"/>
    </xf>
    <xf numFmtId="0" fontId="20" fillId="2" borderId="0" xfId="4" applyFill="1" applyAlignment="1">
      <alignment horizontal="center" wrapText="1"/>
    </xf>
    <xf numFmtId="0" fontId="20" fillId="2" borderId="0" xfId="4" applyFill="1" applyBorder="1" applyAlignment="1">
      <alignment wrapText="1"/>
    </xf>
    <xf numFmtId="0" fontId="22" fillId="2" borderId="3" xfId="4" applyFont="1" applyFill="1" applyBorder="1" applyAlignment="1">
      <alignment horizontal="center" wrapText="1"/>
    </xf>
    <xf numFmtId="1" fontId="20" fillId="2" borderId="0" xfId="4" applyNumberFormat="1" applyFill="1"/>
    <xf numFmtId="164" fontId="20" fillId="2" borderId="0" xfId="4" applyNumberFormat="1" applyFill="1"/>
    <xf numFmtId="3" fontId="22" fillId="2" borderId="0" xfId="4" applyNumberFormat="1" applyFont="1" applyFill="1" applyBorder="1"/>
    <xf numFmtId="0" fontId="21" fillId="2" borderId="0" xfId="4" applyFont="1" applyFill="1" applyAlignment="1">
      <alignment horizontal="right"/>
    </xf>
    <xf numFmtId="0" fontId="4" fillId="2" borderId="0" xfId="4" applyFont="1" applyFill="1"/>
    <xf numFmtId="0" fontId="23" fillId="2" borderId="0" xfId="5" applyFill="1" applyAlignment="1" applyProtection="1"/>
    <xf numFmtId="0" fontId="20" fillId="2" borderId="0" xfId="4" applyFill="1" applyAlignment="1">
      <alignment horizontal="center"/>
    </xf>
    <xf numFmtId="0" fontId="22" fillId="2" borderId="3" xfId="4" applyFont="1" applyFill="1" applyBorder="1"/>
    <xf numFmtId="0" fontId="20" fillId="2" borderId="0" xfId="4" applyFill="1" applyAlignment="1"/>
    <xf numFmtId="0" fontId="20" fillId="2" borderId="1" xfId="4" applyFill="1" applyBorder="1" applyAlignment="1">
      <alignment wrapText="1"/>
    </xf>
    <xf numFmtId="0" fontId="20" fillId="2" borderId="1" xfId="4" applyFill="1" applyBorder="1" applyAlignment="1">
      <alignment horizontal="center" wrapText="1"/>
    </xf>
    <xf numFmtId="0" fontId="22" fillId="2" borderId="2" xfId="4" applyFont="1" applyFill="1" applyBorder="1" applyAlignment="1">
      <alignment horizontal="center" wrapText="1"/>
    </xf>
    <xf numFmtId="1" fontId="20" fillId="2" borderId="1" xfId="4" applyNumberFormat="1" applyFill="1" applyBorder="1"/>
    <xf numFmtId="0" fontId="20" fillId="2" borderId="0" xfId="4" applyFill="1" applyBorder="1"/>
    <xf numFmtId="3" fontId="20" fillId="2" borderId="0" xfId="4" applyNumberFormat="1" applyFill="1"/>
    <xf numFmtId="1" fontId="20" fillId="2" borderId="3" xfId="4" applyNumberFormat="1" applyFill="1" applyBorder="1"/>
    <xf numFmtId="0" fontId="22" fillId="2" borderId="0" xfId="4" applyFont="1" applyFill="1" applyBorder="1"/>
    <xf numFmtId="0" fontId="20" fillId="2" borderId="1" xfId="4" applyFont="1" applyFill="1" applyBorder="1"/>
    <xf numFmtId="0" fontId="20" fillId="2" borderId="3" xfId="4" applyFont="1" applyFill="1" applyBorder="1"/>
    <xf numFmtId="0" fontId="20" fillId="2" borderId="0" xfId="4" applyFont="1" applyFill="1" applyAlignment="1">
      <alignment wrapText="1"/>
    </xf>
    <xf numFmtId="0" fontId="20" fillId="2" borderId="0" xfId="4" applyFont="1" applyFill="1" applyAlignment="1">
      <alignment horizontal="center" wrapText="1"/>
    </xf>
    <xf numFmtId="0" fontId="20" fillId="2" borderId="0" xfId="4" applyFont="1" applyFill="1" applyBorder="1"/>
    <xf numFmtId="0" fontId="20" fillId="2" borderId="0" xfId="4" applyFont="1" applyFill="1" applyBorder="1" applyAlignment="1">
      <alignment horizontal="center" wrapText="1"/>
    </xf>
    <xf numFmtId="1" fontId="20" fillId="2" borderId="0" xfId="4" applyNumberFormat="1" applyFont="1" applyFill="1"/>
    <xf numFmtId="164" fontId="20" fillId="2" borderId="0" xfId="4" applyNumberFormat="1" applyFont="1" applyFill="1"/>
    <xf numFmtId="0" fontId="24" fillId="2" borderId="0" xfId="5" applyFont="1" applyFill="1" applyAlignment="1" applyProtection="1"/>
    <xf numFmtId="0" fontId="20" fillId="2" borderId="0" xfId="4" applyFill="1" applyBorder="1" applyAlignment="1">
      <alignment horizontal="center" wrapText="1"/>
    </xf>
    <xf numFmtId="1" fontId="20" fillId="2" borderId="0" xfId="4" applyNumberFormat="1" applyFill="1" applyBorder="1"/>
    <xf numFmtId="0" fontId="0" fillId="0" borderId="0" xfId="0" applyAlignment="1">
      <alignment horizontal="left"/>
    </xf>
    <xf numFmtId="0" fontId="4" fillId="0" borderId="0" xfId="0" applyFont="1" applyAlignment="1">
      <alignment horizontal="left"/>
    </xf>
    <xf numFmtId="0" fontId="19" fillId="0" borderId="0" xfId="6" applyFont="1"/>
    <xf numFmtId="0" fontId="3" fillId="0" borderId="0" xfId="6"/>
    <xf numFmtId="0" fontId="3" fillId="3" borderId="0" xfId="6" applyFill="1"/>
    <xf numFmtId="0" fontId="10" fillId="0" borderId="0" xfId="2" applyFont="1" applyAlignment="1">
      <alignment horizontal="center"/>
    </xf>
    <xf numFmtId="0" fontId="10" fillId="0" borderId="0" xfId="0" applyFont="1"/>
    <xf numFmtId="1" fontId="4" fillId="0" borderId="0" xfId="0" applyNumberFormat="1" applyFont="1"/>
    <xf numFmtId="164" fontId="25" fillId="0" borderId="0" xfId="0" applyNumberFormat="1" applyFont="1"/>
    <xf numFmtId="164" fontId="0" fillId="0" borderId="0" xfId="0" applyNumberFormat="1"/>
    <xf numFmtId="0" fontId="0" fillId="4" borderId="0" xfId="0" applyFill="1"/>
    <xf numFmtId="0" fontId="0" fillId="0" borderId="0" xfId="0" applyAlignment="1">
      <alignment horizontal="center"/>
    </xf>
    <xf numFmtId="164" fontId="25" fillId="5" borderId="0" xfId="0" applyNumberFormat="1" applyFont="1" applyFill="1"/>
    <xf numFmtId="0" fontId="0" fillId="8" borderId="0" xfId="0" applyFill="1"/>
    <xf numFmtId="0" fontId="0" fillId="8" borderId="0" xfId="0" applyFill="1" applyAlignment="1">
      <alignment horizontal="right"/>
    </xf>
    <xf numFmtId="1" fontId="0" fillId="8" borderId="0" xfId="0" applyNumberFormat="1" applyFill="1" applyAlignment="1">
      <alignment horizontal="right"/>
    </xf>
    <xf numFmtId="1" fontId="0" fillId="8" borderId="0" xfId="0" applyNumberFormat="1" applyFill="1"/>
    <xf numFmtId="0" fontId="7" fillId="5" borderId="2" xfId="0" applyFont="1" applyFill="1" applyBorder="1" applyAlignment="1">
      <alignment horizontal="center" vertical="top" wrapText="1"/>
    </xf>
    <xf numFmtId="0" fontId="4" fillId="0" borderId="0" xfId="0" applyFont="1" applyAlignment="1"/>
    <xf numFmtId="0" fontId="0" fillId="0" borderId="0" xfId="0" applyAlignment="1"/>
    <xf numFmtId="0" fontId="4" fillId="10" borderId="0" xfId="0" applyFont="1" applyFill="1"/>
    <xf numFmtId="0" fontId="0" fillId="10" borderId="0" xfId="0" applyFill="1"/>
    <xf numFmtId="1" fontId="0" fillId="10" borderId="0" xfId="0" applyNumberFormat="1" applyFill="1"/>
    <xf numFmtId="0" fontId="0" fillId="10" borderId="0" xfId="0" applyFill="1" applyAlignment="1">
      <alignment horizontal="center"/>
    </xf>
    <xf numFmtId="0" fontId="0" fillId="0" borderId="0" xfId="0" applyFill="1" applyAlignment="1">
      <alignment horizontal="center"/>
    </xf>
    <xf numFmtId="0" fontId="14" fillId="0" borderId="0" xfId="0" applyFont="1" applyAlignment="1">
      <alignment horizontal="right" indent="2"/>
    </xf>
    <xf numFmtId="0" fontId="10" fillId="0" borderId="0" xfId="0" applyFont="1" applyAlignment="1">
      <alignment horizontal="left" vertical="top" wrapText="1"/>
    </xf>
    <xf numFmtId="1" fontId="10" fillId="0" borderId="0" xfId="2" applyNumberFormat="1" applyFont="1" applyAlignment="1">
      <alignment horizontal="center"/>
    </xf>
    <xf numFmtId="0" fontId="4" fillId="0" borderId="0" xfId="0" applyFont="1" applyFill="1"/>
    <xf numFmtId="0" fontId="0" fillId="7" borderId="0" xfId="0" applyFill="1" applyAlignment="1">
      <alignment horizontal="center"/>
    </xf>
    <xf numFmtId="1" fontId="0" fillId="9" borderId="0" xfId="0" applyNumberFormat="1" applyFill="1" applyAlignment="1">
      <alignment horizontal="center"/>
    </xf>
    <xf numFmtId="1" fontId="4" fillId="9" borderId="0" xfId="0" applyNumberFormat="1" applyFont="1" applyFill="1" applyAlignment="1">
      <alignment horizontal="center"/>
    </xf>
    <xf numFmtId="0" fontId="12" fillId="0" borderId="0" xfId="0" applyFont="1" applyAlignment="1">
      <alignment horizontal="left" vertical="center"/>
    </xf>
    <xf numFmtId="0" fontId="12" fillId="0" borderId="0" xfId="0" applyFont="1" applyAlignment="1">
      <alignment horizontal="center" vertical="center" wrapText="1"/>
    </xf>
    <xf numFmtId="0" fontId="0" fillId="0" borderId="0" xfId="0" applyAlignment="1">
      <alignment horizontal="center" vertical="center"/>
    </xf>
    <xf numFmtId="0" fontId="12" fillId="0" borderId="0" xfId="0" applyFont="1" applyAlignment="1">
      <alignment horizontal="center" vertical="center" textRotation="30" wrapText="1"/>
    </xf>
    <xf numFmtId="0" fontId="11" fillId="0" borderId="6" xfId="0" applyFont="1" applyBorder="1"/>
    <xf numFmtId="0" fontId="16" fillId="0" borderId="6" xfId="0" applyFont="1" applyBorder="1" applyAlignment="1">
      <alignment horizontal="center" vertical="top" wrapText="1"/>
    </xf>
    <xf numFmtId="0" fontId="17" fillId="0" borderId="0" xfId="0" applyFont="1" applyAlignment="1">
      <alignment horizontal="center" vertical="center" wrapText="1"/>
    </xf>
    <xf numFmtId="0" fontId="26" fillId="12" borderId="0" xfId="6" applyFont="1" applyFill="1"/>
    <xf numFmtId="1" fontId="14" fillId="0" borderId="0" xfId="0" applyNumberFormat="1" applyFont="1" applyAlignment="1">
      <alignment horizontal="center"/>
    </xf>
    <xf numFmtId="1" fontId="0" fillId="0" borderId="0" xfId="0" applyNumberFormat="1" applyAlignment="1">
      <alignment horizontal="center"/>
    </xf>
    <xf numFmtId="0" fontId="7" fillId="0" borderId="0" xfId="0" applyFont="1" applyFill="1"/>
    <xf numFmtId="0" fontId="27" fillId="0" borderId="0" xfId="0" applyFont="1" applyFill="1" applyAlignment="1">
      <alignment horizontal="left" vertical="top"/>
    </xf>
    <xf numFmtId="0" fontId="28" fillId="0" borderId="0" xfId="0" applyFont="1" applyAlignment="1">
      <alignment horizontal="center"/>
    </xf>
    <xf numFmtId="0" fontId="12" fillId="0" borderId="0" xfId="0" applyNumberFormat="1" applyFont="1" applyAlignment="1">
      <alignment horizontal="center" vertical="center" wrapText="1"/>
    </xf>
    <xf numFmtId="0" fontId="10" fillId="0" borderId="0" xfId="0" applyFont="1" applyBorder="1" applyAlignment="1">
      <alignment vertical="center" wrapText="1"/>
    </xf>
    <xf numFmtId="0" fontId="29" fillId="0" borderId="0" xfId="0" applyFont="1"/>
    <xf numFmtId="0" fontId="30" fillId="0" borderId="0" xfId="0" applyFont="1"/>
    <xf numFmtId="1" fontId="31" fillId="0" borderId="0" xfId="0" applyNumberFormat="1" applyFont="1" applyFill="1" applyAlignment="1">
      <alignment horizontal="left"/>
    </xf>
    <xf numFmtId="0" fontId="10" fillId="0" borderId="0" xfId="2" applyFont="1" applyFill="1" applyAlignment="1">
      <alignment horizontal="center"/>
    </xf>
    <xf numFmtId="1" fontId="31" fillId="0" borderId="0" xfId="0" applyNumberFormat="1" applyFont="1" applyFill="1" applyAlignment="1">
      <alignment horizontal="center"/>
    </xf>
    <xf numFmtId="1" fontId="0" fillId="0" borderId="0" xfId="0" applyNumberFormat="1" applyFill="1" applyBorder="1" applyAlignment="1">
      <alignment horizontal="left"/>
    </xf>
    <xf numFmtId="0" fontId="0" fillId="0" borderId="8" xfId="0" applyBorder="1"/>
    <xf numFmtId="0" fontId="32" fillId="0" borderId="9" xfId="0" applyFont="1" applyFill="1" applyBorder="1"/>
    <xf numFmtId="0" fontId="33" fillId="0" borderId="0" xfId="0" applyFont="1"/>
    <xf numFmtId="0" fontId="34" fillId="0" borderId="0" xfId="0" applyFont="1" applyFill="1" applyBorder="1" applyAlignment="1">
      <alignment vertical="top"/>
    </xf>
    <xf numFmtId="0" fontId="35" fillId="0" borderId="0" xfId="0" applyFont="1" applyFill="1" applyBorder="1" applyAlignment="1">
      <alignment vertical="top"/>
    </xf>
    <xf numFmtId="0" fontId="35" fillId="0" borderId="0" xfId="0" applyFont="1" applyFill="1" applyBorder="1" applyAlignment="1">
      <alignment vertical="top" wrapText="1"/>
    </xf>
    <xf numFmtId="0" fontId="0" fillId="0" borderId="0" xfId="0" applyAlignment="1">
      <alignment vertical="center"/>
    </xf>
    <xf numFmtId="0" fontId="34" fillId="0" borderId="0" xfId="0" applyFont="1" applyFill="1" applyBorder="1" applyAlignment="1">
      <alignment vertical="top" wrapText="1"/>
    </xf>
    <xf numFmtId="0" fontId="34"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20" fillId="2" borderId="1" xfId="4" applyFont="1" applyFill="1" applyBorder="1" applyAlignment="1">
      <alignment horizontal="center"/>
    </xf>
    <xf numFmtId="0" fontId="33" fillId="0" borderId="0" xfId="8" applyFont="1"/>
    <xf numFmtId="0" fontId="10" fillId="0" borderId="0" xfId="8" applyFont="1"/>
    <xf numFmtId="0" fontId="33" fillId="0" borderId="0" xfId="8" quotePrefix="1" applyFont="1" applyAlignment="1">
      <alignment horizontal="center"/>
    </xf>
    <xf numFmtId="0" fontId="33" fillId="0" borderId="0" xfId="8" applyFont="1" applyAlignment="1">
      <alignment horizontal="center"/>
    </xf>
    <xf numFmtId="0" fontId="7" fillId="0" borderId="0" xfId="0" applyFont="1" applyFill="1" applyBorder="1" applyAlignment="1">
      <alignment vertical="top" wrapText="1"/>
    </xf>
    <xf numFmtId="0" fontId="7" fillId="8" borderId="2" xfId="0" applyFont="1" applyFill="1" applyBorder="1" applyAlignment="1">
      <alignment horizontal="center" vertical="center" wrapText="1"/>
    </xf>
    <xf numFmtId="0" fontId="7" fillId="8" borderId="0" xfId="0" applyFont="1" applyFill="1" applyAlignment="1">
      <alignment horizontal="left" vertical="top"/>
    </xf>
    <xf numFmtId="0" fontId="38" fillId="13" borderId="0" xfId="0" applyFont="1" applyFill="1" applyAlignment="1">
      <alignment horizontal="left" vertical="top"/>
    </xf>
    <xf numFmtId="0" fontId="27" fillId="12" borderId="0" xfId="0" applyFont="1" applyFill="1" applyAlignment="1">
      <alignment horizontal="center" vertical="center" wrapText="1"/>
    </xf>
    <xf numFmtId="0" fontId="7" fillId="8" borderId="2" xfId="0" applyFont="1" applyFill="1" applyBorder="1" applyAlignment="1">
      <alignment horizontal="right" vertical="center" wrapText="1"/>
    </xf>
    <xf numFmtId="0" fontId="21" fillId="0" borderId="0" xfId="0" applyFont="1" applyFill="1" applyAlignment="1">
      <alignment vertical="top"/>
    </xf>
    <xf numFmtId="0" fontId="21" fillId="0" borderId="3" xfId="0" applyFont="1" applyFill="1" applyBorder="1" applyAlignment="1">
      <alignment vertical="top"/>
    </xf>
    <xf numFmtId="0" fontId="21" fillId="6" borderId="3" xfId="0" applyFont="1" applyFill="1" applyBorder="1" applyAlignment="1">
      <alignment vertical="top"/>
    </xf>
    <xf numFmtId="0" fontId="7" fillId="6" borderId="0" xfId="0" applyFont="1" applyFill="1"/>
    <xf numFmtId="0" fontId="21" fillId="6" borderId="0" xfId="0" applyFont="1" applyFill="1"/>
    <xf numFmtId="0" fontId="0" fillId="6" borderId="0" xfId="0" applyFill="1"/>
    <xf numFmtId="1" fontId="0" fillId="6" borderId="0" xfId="0" applyNumberFormat="1" applyFill="1"/>
    <xf numFmtId="0" fontId="4" fillId="14" borderId="0" xfId="0" applyFont="1" applyFill="1" applyAlignment="1">
      <alignment horizontal="center"/>
    </xf>
    <xf numFmtId="0" fontId="0" fillId="14" borderId="0" xfId="0" applyFill="1"/>
    <xf numFmtId="0" fontId="4" fillId="8" borderId="0" xfId="0" applyFont="1" applyFill="1" applyAlignment="1">
      <alignment horizontal="center"/>
    </xf>
    <xf numFmtId="1" fontId="7" fillId="14" borderId="0" xfId="0" applyNumberFormat="1" applyFont="1" applyFill="1" applyAlignment="1">
      <alignment horizontal="center"/>
    </xf>
    <xf numFmtId="1" fontId="4" fillId="14" borderId="0" xfId="0" applyNumberFormat="1" applyFont="1" applyFill="1" applyAlignment="1">
      <alignment horizontal="center"/>
    </xf>
    <xf numFmtId="1" fontId="40" fillId="15" borderId="0" xfId="0" applyNumberFormat="1" applyFont="1" applyFill="1" applyAlignment="1">
      <alignment horizontal="center"/>
    </xf>
    <xf numFmtId="0" fontId="40" fillId="15" borderId="0" xfId="0" applyFont="1" applyFill="1"/>
    <xf numFmtId="1" fontId="38" fillId="15" borderId="0" xfId="0" applyNumberFormat="1" applyFont="1" applyFill="1" applyAlignment="1">
      <alignment horizontal="center"/>
    </xf>
    <xf numFmtId="0" fontId="15" fillId="0" borderId="0" xfId="0" applyFont="1" applyBorder="1"/>
    <xf numFmtId="1" fontId="0" fillId="4" borderId="0" xfId="0" applyNumberFormat="1" applyFill="1" applyAlignment="1">
      <alignment horizontal="left"/>
    </xf>
    <xf numFmtId="0" fontId="0" fillId="4" borderId="0" xfId="0" applyFill="1" applyAlignment="1">
      <alignment horizontal="left"/>
    </xf>
    <xf numFmtId="0" fontId="4" fillId="4" borderId="0" xfId="0" applyFont="1" applyFill="1"/>
    <xf numFmtId="0" fontId="7" fillId="5" borderId="0" xfId="0" applyFont="1" applyFill="1" applyAlignment="1">
      <alignment vertical="center"/>
    </xf>
    <xf numFmtId="0" fontId="7" fillId="5" borderId="0" xfId="0" applyFont="1" applyFill="1" applyAlignment="1">
      <alignment vertical="center" wrapText="1"/>
    </xf>
    <xf numFmtId="0" fontId="7" fillId="0" borderId="0" xfId="2" applyFont="1"/>
    <xf numFmtId="0" fontId="4" fillId="0" borderId="0" xfId="2"/>
    <xf numFmtId="0" fontId="37" fillId="0" borderId="0" xfId="2" applyFont="1"/>
    <xf numFmtId="0" fontId="4" fillId="0" borderId="0" xfId="2" applyFont="1"/>
    <xf numFmtId="0" fontId="4" fillId="0" borderId="0" xfId="2" applyFill="1"/>
    <xf numFmtId="0" fontId="33" fillId="0" borderId="0" xfId="2" applyFont="1"/>
    <xf numFmtId="1" fontId="14" fillId="0" borderId="0" xfId="0" applyNumberFormat="1" applyFont="1" applyAlignment="1">
      <alignment horizontal="right"/>
    </xf>
    <xf numFmtId="164" fontId="0" fillId="11" borderId="0" xfId="0" applyNumberFormat="1" applyFill="1" applyAlignment="1">
      <alignment horizontal="center"/>
    </xf>
    <xf numFmtId="164" fontId="4" fillId="11" borderId="0" xfId="0" applyNumberFormat="1" applyFont="1" applyFill="1" applyAlignment="1">
      <alignment horizontal="center"/>
    </xf>
    <xf numFmtId="164" fontId="0" fillId="8" borderId="0" xfId="0" applyNumberFormat="1" applyFill="1"/>
    <xf numFmtId="164" fontId="0" fillId="8" borderId="0" xfId="0" applyNumberFormat="1" applyFill="1" applyAlignment="1">
      <alignment horizontal="right"/>
    </xf>
    <xf numFmtId="165" fontId="14" fillId="0" borderId="0" xfId="0" applyNumberFormat="1" applyFont="1" applyAlignment="1">
      <alignment horizontal="center"/>
    </xf>
    <xf numFmtId="0" fontId="10" fillId="0" borderId="7" xfId="0" applyFont="1" applyBorder="1" applyAlignment="1">
      <alignment horizontal="left" vertical="center" wrapText="1"/>
    </xf>
    <xf numFmtId="0" fontId="9" fillId="0" borderId="0" xfId="0" applyFont="1" applyAlignment="1">
      <alignment horizontal="center" vertical="top" wrapText="1"/>
    </xf>
    <xf numFmtId="0" fontId="7" fillId="8" borderId="4" xfId="0" applyFont="1" applyFill="1" applyBorder="1" applyAlignment="1">
      <alignment horizontal="center"/>
    </xf>
    <xf numFmtId="0" fontId="7" fillId="8" borderId="5" xfId="0" applyFont="1" applyFill="1" applyBorder="1" applyAlignment="1">
      <alignment horizontal="center"/>
    </xf>
    <xf numFmtId="0" fontId="7" fillId="13" borderId="4" xfId="0" applyFont="1" applyFill="1" applyBorder="1" applyAlignment="1">
      <alignment horizontal="center"/>
    </xf>
    <xf numFmtId="0" fontId="7" fillId="13" borderId="2" xfId="0" applyFont="1" applyFill="1" applyBorder="1" applyAlignment="1">
      <alignment horizontal="center"/>
    </xf>
    <xf numFmtId="0" fontId="7" fillId="13" borderId="5" xfId="0" applyFont="1" applyFill="1" applyBorder="1" applyAlignment="1">
      <alignment horizontal="center"/>
    </xf>
    <xf numFmtId="0" fontId="21" fillId="3" borderId="4" xfId="0" applyFont="1" applyFill="1" applyBorder="1" applyAlignment="1">
      <alignment horizontal="center"/>
    </xf>
    <xf numFmtId="0" fontId="21" fillId="3" borderId="2" xfId="0" applyFont="1" applyFill="1" applyBorder="1" applyAlignment="1">
      <alignment horizontal="center"/>
    </xf>
    <xf numFmtId="0" fontId="21" fillId="3" borderId="5" xfId="0" applyFont="1" applyFill="1" applyBorder="1" applyAlignment="1">
      <alignment horizontal="center"/>
    </xf>
    <xf numFmtId="0" fontId="42" fillId="6" borderId="13" xfId="0" applyFont="1" applyFill="1" applyBorder="1" applyAlignment="1">
      <alignment horizontal="left" wrapText="1"/>
    </xf>
    <xf numFmtId="0" fontId="42" fillId="6" borderId="0" xfId="0" applyFont="1" applyFill="1" applyBorder="1" applyAlignment="1">
      <alignment horizontal="left" wrapText="1"/>
    </xf>
    <xf numFmtId="0" fontId="38" fillId="0" borderId="0" xfId="0" applyFont="1" applyFill="1" applyAlignment="1">
      <alignment horizontal="center" wrapText="1"/>
    </xf>
    <xf numFmtId="0" fontId="7" fillId="0" borderId="0" xfId="0" applyFont="1" applyFill="1" applyAlignment="1">
      <alignment horizontal="center"/>
    </xf>
    <xf numFmtId="0" fontId="7" fillId="7" borderId="10" xfId="0" applyFont="1" applyFill="1" applyBorder="1" applyAlignment="1">
      <alignment horizontal="center" vertical="top" wrapText="1"/>
    </xf>
    <xf numFmtId="0" fontId="7" fillId="7" borderId="11" xfId="0" applyFont="1" applyFill="1" applyBorder="1" applyAlignment="1">
      <alignment horizontal="center" vertical="top" wrapText="1"/>
    </xf>
    <xf numFmtId="0" fontId="21" fillId="9" borderId="11" xfId="0" applyFont="1" applyFill="1" applyBorder="1" applyAlignment="1">
      <alignment horizontal="center" vertical="top" wrapText="1"/>
    </xf>
    <xf numFmtId="0" fontId="7" fillId="9" borderId="11" xfId="0" applyFont="1" applyFill="1" applyBorder="1" applyAlignment="1">
      <alignment horizontal="center" vertical="top" wrapText="1"/>
    </xf>
    <xf numFmtId="0" fontId="21" fillId="11" borderId="11" xfId="0" applyFont="1" applyFill="1" applyBorder="1" applyAlignment="1">
      <alignment horizontal="center" vertical="top" wrapText="1"/>
    </xf>
    <xf numFmtId="0" fontId="7" fillId="11" borderId="11" xfId="0" applyFont="1" applyFill="1" applyBorder="1" applyAlignment="1">
      <alignment horizontal="center" vertical="top" wrapText="1"/>
    </xf>
    <xf numFmtId="0" fontId="21" fillId="3" borderId="10" xfId="0" applyFont="1" applyFill="1" applyBorder="1" applyAlignment="1">
      <alignment horizontal="center"/>
    </xf>
    <xf numFmtId="0" fontId="21" fillId="3" borderId="11" xfId="0" applyFont="1" applyFill="1" applyBorder="1" applyAlignment="1">
      <alignment horizontal="center"/>
    </xf>
    <xf numFmtId="0" fontId="21" fillId="3" borderId="12" xfId="0" applyFont="1" applyFill="1" applyBorder="1" applyAlignment="1">
      <alignment horizontal="center"/>
    </xf>
    <xf numFmtId="0" fontId="20" fillId="2" borderId="2" xfId="4" applyFill="1" applyBorder="1" applyAlignment="1">
      <alignment horizontal="center"/>
    </xf>
    <xf numFmtId="0" fontId="20" fillId="2" borderId="3" xfId="4" applyFont="1" applyFill="1" applyBorder="1" applyAlignment="1">
      <alignment horizontal="center" wrapText="1"/>
    </xf>
    <xf numFmtId="0" fontId="20" fillId="2" borderId="3" xfId="4" applyFill="1" applyBorder="1" applyAlignment="1">
      <alignment wrapText="1"/>
    </xf>
    <xf numFmtId="0" fontId="20" fillId="2" borderId="2" xfId="4" applyFont="1" applyFill="1" applyBorder="1" applyAlignment="1">
      <alignment horizontal="center"/>
    </xf>
    <xf numFmtId="0" fontId="20" fillId="2" borderId="1" xfId="4" applyFont="1" applyFill="1" applyBorder="1" applyAlignment="1">
      <alignment horizontal="center"/>
    </xf>
    <xf numFmtId="0" fontId="20" fillId="2" borderId="2" xfId="4" applyFont="1" applyFill="1" applyBorder="1" applyAlignment="1">
      <alignment horizontal="center" wrapText="1"/>
    </xf>
    <xf numFmtId="0" fontId="20" fillId="2" borderId="2" xfId="4" applyFill="1" applyBorder="1" applyAlignment="1">
      <alignment wrapText="1"/>
    </xf>
    <xf numFmtId="0" fontId="20" fillId="2" borderId="2" xfId="4" applyFill="1" applyBorder="1" applyAlignment="1">
      <alignment horizontal="center" wrapText="1"/>
    </xf>
    <xf numFmtId="0" fontId="20" fillId="0" borderId="2" xfId="4" applyBorder="1" applyAlignment="1">
      <alignment horizontal="center" wrapText="1"/>
    </xf>
  </cellXfs>
  <cellStyles count="10">
    <cellStyle name="Hyperlink" xfId="1" builtinId="8"/>
    <cellStyle name="Hyperlink 2" xfId="3"/>
    <cellStyle name="Hyperlink 3" xfId="5"/>
    <cellStyle name="Hyperlink 4" xfId="7"/>
    <cellStyle name="Normal" xfId="0" builtinId="0"/>
    <cellStyle name="Normal 2" xfId="2"/>
    <cellStyle name="Normal 2 2" xfId="8"/>
    <cellStyle name="Normal 3" xfId="4"/>
    <cellStyle name="Normal 4" xfId="6"/>
    <cellStyle name="Normal 5" xfId="9"/>
  </cellStyles>
  <dxfs count="15">
    <dxf>
      <border>
        <bottom style="thin">
          <color rgb="FF000080"/>
        </bottom>
        <vertical/>
        <horizontal/>
      </border>
    </dxf>
    <dxf>
      <font>
        <b val="0"/>
        <i val="0"/>
        <color rgb="FF000080"/>
      </font>
    </dxf>
    <dxf>
      <font>
        <b val="0"/>
        <i val="0"/>
        <color rgb="FF000080"/>
      </font>
    </dxf>
    <dxf>
      <numFmt numFmtId="1" formatCode="0"/>
    </dxf>
    <dxf>
      <font>
        <b val="0"/>
        <i val="0"/>
        <color rgb="FF000080"/>
      </font>
    </dxf>
    <dxf>
      <fill>
        <patternFill patternType="none">
          <bgColor auto="1"/>
        </patternFill>
      </fill>
      <border>
        <bottom style="thin">
          <color rgb="FF000080"/>
        </bottom>
      </border>
    </dxf>
    <dxf>
      <font>
        <b val="0"/>
        <i val="0"/>
        <color rgb="FF000080"/>
      </font>
    </dxf>
    <dxf>
      <font>
        <b/>
        <i val="0"/>
      </font>
    </dxf>
    <dxf>
      <font>
        <color theme="0"/>
      </font>
    </dxf>
    <dxf>
      <font>
        <color theme="0"/>
      </font>
    </dxf>
    <dxf>
      <font>
        <b/>
        <i val="0"/>
      </font>
    </dxf>
    <dxf>
      <font>
        <color theme="0"/>
      </font>
    </dxf>
    <dxf>
      <font>
        <color rgb="FF000080"/>
      </font>
      <numFmt numFmtId="0" formatCode="General"/>
    </dxf>
    <dxf>
      <font>
        <color theme="0"/>
      </font>
    </dxf>
    <dxf>
      <border>
        <top style="thin">
          <color rgb="FF000080"/>
        </top>
        <bottom/>
        <vertical/>
        <horizontal/>
      </border>
    </dxf>
  </dxfs>
  <tableStyles count="0" defaultTableStyle="TableStyleMedium9" defaultPivotStyle="PivotStyleLight16"/>
  <colors>
    <mruColors>
      <color rgb="FFCDE6FF"/>
      <color rgb="FFFFFF99"/>
      <color rgb="FF99CCFF"/>
      <color rgb="FFE7F3FF"/>
      <color rgb="FFC1E0FF"/>
      <color rgb="FFD9ECFF"/>
      <color rgb="FFDDEEFF"/>
      <color rgb="FF0000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83227155447835"/>
          <c:y val="0.17443601627189725"/>
          <c:w val="0.54627230422685058"/>
          <c:h val="0.77142988491000763"/>
        </c:manualLayout>
      </c:layout>
      <c:barChart>
        <c:barDir val="bar"/>
        <c:grouping val="clustered"/>
        <c:varyColors val="0"/>
        <c:ser>
          <c:idx val="1"/>
          <c:order val="0"/>
          <c:tx>
            <c:v>USOA</c:v>
          </c:tx>
          <c:spPr>
            <a:noFill/>
            <a:ln w="25400">
              <a:noFill/>
            </a:ln>
          </c:spPr>
          <c:invertIfNegative val="0"/>
          <c:dLbls>
            <c:spPr>
              <a:noFill/>
              <a:ln>
                <a:noFill/>
              </a:ln>
              <a:effectLst/>
            </c:spPr>
            <c:txPr>
              <a:bodyPr/>
              <a:lstStyle/>
              <a:p>
                <a:pPr>
                  <a:defRPr sz="8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[0]!ChartlabelsReordered</c:f>
              <c:strCache>
                <c:ptCount val="14"/>
                <c:pt idx="0">
                  <c:v>Cardiff U004</c:v>
                </c:pt>
                <c:pt idx="1">
                  <c:v>Cardiff U008</c:v>
                </c:pt>
                <c:pt idx="2">
                  <c:v>Cardiff U010</c:v>
                </c:pt>
                <c:pt idx="3">
                  <c:v>The Vale of Glamorgan U003</c:v>
                </c:pt>
                <c:pt idx="4">
                  <c:v>Cardiff U009</c:v>
                </c:pt>
                <c:pt idx="5">
                  <c:v>Cardiff U007</c:v>
                </c:pt>
                <c:pt idx="6">
                  <c:v>Cardiff U006</c:v>
                </c:pt>
                <c:pt idx="7">
                  <c:v>Cardiff U005</c:v>
                </c:pt>
                <c:pt idx="8">
                  <c:v>The Vale of Glamorgan U004</c:v>
                </c:pt>
                <c:pt idx="9">
                  <c:v>Cardiff U003</c:v>
                </c:pt>
                <c:pt idx="10">
                  <c:v>The Vale of Glamorgan U002</c:v>
                </c:pt>
                <c:pt idx="11">
                  <c:v>Cardiff U002</c:v>
                </c:pt>
                <c:pt idx="12">
                  <c:v>Cardiff U001</c:v>
                </c:pt>
                <c:pt idx="13">
                  <c:v>The Vale of Glamorgan U001</c:v>
                </c:pt>
              </c:strCache>
            </c:strRef>
          </c:cat>
          <c:val>
            <c:numRef>
              <c:f>[0]!USOAReordered</c:f>
              <c:numCache>
                <c:formatCode>0</c:formatCode>
                <c:ptCount val="14"/>
                <c:pt idx="0">
                  <c:v>18.70635</c:v>
                </c:pt>
                <c:pt idx="1">
                  <c:v>15.999089999999999</c:v>
                </c:pt>
                <c:pt idx="2">
                  <c:v>15.27624</c:v>
                </c:pt>
                <c:pt idx="3">
                  <c:v>14.522090000000002</c:v>
                </c:pt>
                <c:pt idx="4">
                  <c:v>12.124969999999999</c:v>
                </c:pt>
                <c:pt idx="5">
                  <c:v>11.769300000000001</c:v>
                </c:pt>
                <c:pt idx="6">
                  <c:v>11.218029999999999</c:v>
                </c:pt>
                <c:pt idx="7">
                  <c:v>10.976700000000001</c:v>
                </c:pt>
                <c:pt idx="8">
                  <c:v>10.31368</c:v>
                </c:pt>
                <c:pt idx="9">
                  <c:v>9.7204499999999996</c:v>
                </c:pt>
                <c:pt idx="10">
                  <c:v>9.6160499999999995</c:v>
                </c:pt>
                <c:pt idx="11">
                  <c:v>9.5895600000000005</c:v>
                </c:pt>
                <c:pt idx="12">
                  <c:v>9.4889399999999995</c:v>
                </c:pt>
                <c:pt idx="13">
                  <c:v>9.3540799999999997</c:v>
                </c:pt>
              </c:numCache>
            </c:numRef>
          </c:val>
          <c:extLst>
            <c:ext xmlns:c16="http://schemas.microsoft.com/office/drawing/2014/chart" uri="{C3380CC4-5D6E-409C-BE32-E72D297353CC}">
              <c16:uniqueId val="{00000000-57AB-494F-95E3-36A38B85029D}"/>
            </c:ext>
          </c:extLst>
        </c:ser>
        <c:ser>
          <c:idx val="4"/>
          <c:order val="2"/>
          <c:tx>
            <c:v>wales</c:v>
          </c:tx>
          <c:spPr>
            <a:noFill/>
            <a:ln w="25400">
              <a:noFill/>
            </a:ln>
          </c:spPr>
          <c:invertIfNegative val="0"/>
          <c:trendline>
            <c:name>Wales</c:name>
            <c:spPr>
              <a:ln w="25400">
                <a:solidFill>
                  <a:srgbClr val="FF0000"/>
                </a:solidFill>
                <a:prstDash val="solid"/>
              </a:ln>
            </c:spPr>
            <c:trendlineType val="linear"/>
            <c:forward val="0.5"/>
            <c:backward val="0.5"/>
            <c:dispRSqr val="0"/>
            <c:dispEq val="0"/>
          </c:trendline>
          <c:trendline>
            <c:spPr>
              <a:ln w="15875">
                <a:solidFill>
                  <a:srgbClr val="FF0000"/>
                </a:solidFill>
              </a:ln>
            </c:spPr>
            <c:trendlineType val="linear"/>
            <c:forward val="0.5"/>
            <c:backward val="0.5"/>
            <c:dispRSqr val="0"/>
            <c:dispEq val="0"/>
          </c:trendline>
          <c:cat>
            <c:strRef>
              <c:f>[0]!ChartlabelsReordered</c:f>
              <c:strCache>
                <c:ptCount val="14"/>
                <c:pt idx="0">
                  <c:v>Cardiff U004</c:v>
                </c:pt>
                <c:pt idx="1">
                  <c:v>Cardiff U008</c:v>
                </c:pt>
                <c:pt idx="2">
                  <c:v>Cardiff U010</c:v>
                </c:pt>
                <c:pt idx="3">
                  <c:v>The Vale of Glamorgan U003</c:v>
                </c:pt>
                <c:pt idx="4">
                  <c:v>Cardiff U009</c:v>
                </c:pt>
                <c:pt idx="5">
                  <c:v>Cardiff U007</c:v>
                </c:pt>
                <c:pt idx="6">
                  <c:v>Cardiff U006</c:v>
                </c:pt>
                <c:pt idx="7">
                  <c:v>Cardiff U005</c:v>
                </c:pt>
                <c:pt idx="8">
                  <c:v>The Vale of Glamorgan U004</c:v>
                </c:pt>
                <c:pt idx="9">
                  <c:v>Cardiff U003</c:v>
                </c:pt>
                <c:pt idx="10">
                  <c:v>The Vale of Glamorgan U002</c:v>
                </c:pt>
                <c:pt idx="11">
                  <c:v>Cardiff U002</c:v>
                </c:pt>
                <c:pt idx="12">
                  <c:v>Cardiff U001</c:v>
                </c:pt>
                <c:pt idx="13">
                  <c:v>The Vale of Glamorgan U001</c:v>
                </c:pt>
              </c:strCache>
            </c:strRef>
          </c:cat>
          <c:val>
            <c:numRef>
              <c:f>[0]!WALESpercent</c:f>
              <c:numCache>
                <c:formatCode>0</c:formatCode>
                <c:ptCount val="14"/>
                <c:pt idx="0">
                  <c:v>13.564039999999999</c:v>
                </c:pt>
                <c:pt idx="1">
                  <c:v>13.564039999999999</c:v>
                </c:pt>
                <c:pt idx="2">
                  <c:v>13.564039999999999</c:v>
                </c:pt>
                <c:pt idx="3">
                  <c:v>13.564039999999999</c:v>
                </c:pt>
                <c:pt idx="4">
                  <c:v>13.564039999999999</c:v>
                </c:pt>
                <c:pt idx="5">
                  <c:v>13.564039999999999</c:v>
                </c:pt>
                <c:pt idx="6">
                  <c:v>13.564039999999999</c:v>
                </c:pt>
                <c:pt idx="7">
                  <c:v>13.564039999999999</c:v>
                </c:pt>
                <c:pt idx="8">
                  <c:v>13.564039999999999</c:v>
                </c:pt>
                <c:pt idx="9">
                  <c:v>13.564039999999999</c:v>
                </c:pt>
                <c:pt idx="10">
                  <c:v>13.564039999999999</c:v>
                </c:pt>
                <c:pt idx="11">
                  <c:v>13.564039999999999</c:v>
                </c:pt>
                <c:pt idx="12">
                  <c:v>13.564039999999999</c:v>
                </c:pt>
                <c:pt idx="13">
                  <c:v>13.564039999999999</c:v>
                </c:pt>
              </c:numCache>
            </c:numRef>
          </c:val>
          <c:extLst>
            <c:ext xmlns:c16="http://schemas.microsoft.com/office/drawing/2014/chart" uri="{C3380CC4-5D6E-409C-BE32-E72D297353CC}">
              <c16:uniqueId val="{00000001-57AB-494F-95E3-36A38B85029D}"/>
            </c:ext>
          </c:extLst>
        </c:ser>
        <c:dLbls>
          <c:showLegendKey val="0"/>
          <c:showVal val="0"/>
          <c:showCatName val="0"/>
          <c:showSerName val="0"/>
          <c:showPercent val="0"/>
          <c:showBubbleSize val="0"/>
        </c:dLbls>
        <c:gapWidth val="150"/>
        <c:overlap val="100"/>
        <c:axId val="80124544"/>
        <c:axId val="80286464"/>
      </c:barChart>
      <c:scatterChart>
        <c:scatterStyle val="lineMarker"/>
        <c:varyColors val="0"/>
        <c:ser>
          <c:idx val="3"/>
          <c:order val="1"/>
          <c:tx>
            <c:v>USOA</c:v>
          </c:tx>
          <c:spPr>
            <a:ln w="28575">
              <a:noFill/>
            </a:ln>
          </c:spPr>
          <c:marker>
            <c:symbol val="circle"/>
            <c:size val="4"/>
            <c:spPr>
              <a:solidFill>
                <a:srgbClr val="FFFFFF"/>
              </a:solidFill>
              <a:ln>
                <a:solidFill>
                  <a:srgbClr val="000000"/>
                </a:solidFill>
                <a:prstDash val="solid"/>
              </a:ln>
            </c:spPr>
          </c:marker>
          <c:errBars>
            <c:errDir val="x"/>
            <c:errBarType val="both"/>
            <c:errValType val="cust"/>
            <c:noEndCap val="0"/>
            <c:plus>
              <c:numRef>
                <c:f>Controls!$S$40:$S$61</c:f>
                <c:numCache>
                  <c:formatCode>General</c:formatCode>
                  <c:ptCount val="22"/>
                  <c:pt idx="0">
                    <c:v>2.2448100000000011</c:v>
                  </c:pt>
                  <c:pt idx="1">
                    <c:v>2.5378600000000002</c:v>
                  </c:pt>
                  <c:pt idx="2">
                    <c:v>3.5822700000000012</c:v>
                  </c:pt>
                  <c:pt idx="3">
                    <c:v>1.9329000000000001</c:v>
                  </c:pt>
                  <c:pt idx="4">
                    <c:v>2.5131700000000006</c:v>
                  </c:pt>
                  <c:pt idx="5">
                    <c:v>2.3839499999999987</c:v>
                  </c:pt>
                  <c:pt idx="6">
                    <c:v>3.1752699999999994</c:v>
                  </c:pt>
                  <c:pt idx="7">
                    <c:v>3.0349699999999995</c:v>
                  </c:pt>
                  <c:pt idx="8">
                    <c:v>3.4130399999999987</c:v>
                  </c:pt>
                  <c:pt idx="9">
                    <c:v>3.3500300000000003</c:v>
                  </c:pt>
                  <c:pt idx="10">
                    <c:v>2.0587599999999959</c:v>
                  </c:pt>
                  <c:pt idx="11">
                    <c:v>4.3504299999999976</c:v>
                  </c:pt>
                  <c:pt idx="12">
                    <c:v>2.9603000000000037</c:v>
                  </c:pt>
                  <c:pt idx="13">
                    <c:v>3.1174900000000001</c:v>
                  </c:pt>
                  <c:pt idx="14">
                    <c:v>0</c:v>
                  </c:pt>
                  <c:pt idx="15">
                    <c:v>0</c:v>
                  </c:pt>
                  <c:pt idx="16">
                    <c:v>0</c:v>
                  </c:pt>
                  <c:pt idx="17">
                    <c:v>0</c:v>
                  </c:pt>
                  <c:pt idx="18">
                    <c:v>0</c:v>
                  </c:pt>
                  <c:pt idx="19">
                    <c:v>0</c:v>
                  </c:pt>
                  <c:pt idx="20">
                    <c:v>0</c:v>
                  </c:pt>
                  <c:pt idx="21">
                    <c:v>0</c:v>
                  </c:pt>
                </c:numCache>
              </c:numRef>
            </c:plus>
            <c:minus>
              <c:numRef>
                <c:f>Controls!$U$40:$U$61</c:f>
                <c:numCache>
                  <c:formatCode>General</c:formatCode>
                  <c:ptCount val="22"/>
                  <c:pt idx="0">
                    <c:v>2.2448199999999989</c:v>
                  </c:pt>
                  <c:pt idx="1">
                    <c:v>2.5378599999999993</c:v>
                  </c:pt>
                  <c:pt idx="2">
                    <c:v>3.5822700000000003</c:v>
                  </c:pt>
                  <c:pt idx="3">
                    <c:v>1.9329000000000001</c:v>
                  </c:pt>
                  <c:pt idx="4">
                    <c:v>2.5131699999999988</c:v>
                  </c:pt>
                  <c:pt idx="5">
                    <c:v>2.3839600000000001</c:v>
                  </c:pt>
                  <c:pt idx="6">
                    <c:v>3.1752800000000008</c:v>
                  </c:pt>
                  <c:pt idx="7">
                    <c:v>3.0349599999999981</c:v>
                  </c:pt>
                  <c:pt idx="8">
                    <c:v>3.4130400000000005</c:v>
                  </c:pt>
                  <c:pt idx="9">
                    <c:v>3.3500299999999985</c:v>
                  </c:pt>
                  <c:pt idx="10">
                    <c:v>2.0587600000000013</c:v>
                  </c:pt>
                  <c:pt idx="11">
                    <c:v>4.3504400000000008</c:v>
                  </c:pt>
                  <c:pt idx="12">
                    <c:v>2.9602999999999984</c:v>
                  </c:pt>
                  <c:pt idx="13">
                    <c:v>3.1174900000000019</c:v>
                  </c:pt>
                  <c:pt idx="14">
                    <c:v>0</c:v>
                  </c:pt>
                  <c:pt idx="15">
                    <c:v>0</c:v>
                  </c:pt>
                  <c:pt idx="16">
                    <c:v>0</c:v>
                  </c:pt>
                  <c:pt idx="17">
                    <c:v>0</c:v>
                  </c:pt>
                  <c:pt idx="18">
                    <c:v>0</c:v>
                  </c:pt>
                  <c:pt idx="19">
                    <c:v>0</c:v>
                  </c:pt>
                  <c:pt idx="20">
                    <c:v>0</c:v>
                  </c:pt>
                  <c:pt idx="21">
                    <c:v>0</c:v>
                  </c:pt>
                </c:numCache>
              </c:numRef>
            </c:minus>
          </c:errBars>
          <c:xVal>
            <c:numRef>
              <c:f>[0]!CHARTUSOApercent</c:f>
              <c:numCache>
                <c:formatCode>0</c:formatCode>
                <c:ptCount val="14"/>
                <c:pt idx="0">
                  <c:v>9.3540799999999997</c:v>
                </c:pt>
                <c:pt idx="1">
                  <c:v>9.4889399999999995</c:v>
                </c:pt>
                <c:pt idx="2">
                  <c:v>9.5895600000000005</c:v>
                </c:pt>
                <c:pt idx="3">
                  <c:v>9.6160499999999995</c:v>
                </c:pt>
                <c:pt idx="4">
                  <c:v>9.7204499999999996</c:v>
                </c:pt>
                <c:pt idx="5">
                  <c:v>10.31368</c:v>
                </c:pt>
                <c:pt idx="6">
                  <c:v>10.976700000000001</c:v>
                </c:pt>
                <c:pt idx="7">
                  <c:v>11.218029999999999</c:v>
                </c:pt>
                <c:pt idx="8">
                  <c:v>11.769300000000001</c:v>
                </c:pt>
                <c:pt idx="9">
                  <c:v>12.124969999999999</c:v>
                </c:pt>
                <c:pt idx="10">
                  <c:v>14.522090000000002</c:v>
                </c:pt>
                <c:pt idx="11">
                  <c:v>15.27624</c:v>
                </c:pt>
                <c:pt idx="12">
                  <c:v>15.999089999999999</c:v>
                </c:pt>
                <c:pt idx="13">
                  <c:v>18.70635</c:v>
                </c:pt>
              </c:numCache>
            </c:numRef>
          </c:xVal>
          <c:yVal>
            <c:numRef>
              <c:f>[0]!AXIS</c:f>
              <c:numCache>
                <c:formatCode>0.0</c:formatCode>
                <c:ptCount val="14"/>
                <c:pt idx="0">
                  <c:v>0.77142857142857135</c:v>
                </c:pt>
                <c:pt idx="1">
                  <c:v>2.3428571428571425</c:v>
                </c:pt>
                <c:pt idx="2">
                  <c:v>3.9142857142857137</c:v>
                </c:pt>
                <c:pt idx="3">
                  <c:v>5.4857142857142849</c:v>
                </c:pt>
                <c:pt idx="4">
                  <c:v>7.0571428571428561</c:v>
                </c:pt>
                <c:pt idx="5">
                  <c:v>8.6285714285714281</c:v>
                </c:pt>
                <c:pt idx="6">
                  <c:v>10.199999999999999</c:v>
                </c:pt>
                <c:pt idx="7">
                  <c:v>11.77142857142857</c:v>
                </c:pt>
                <c:pt idx="8">
                  <c:v>13.342857142857142</c:v>
                </c:pt>
                <c:pt idx="9">
                  <c:v>14.914285714285713</c:v>
                </c:pt>
                <c:pt idx="10">
                  <c:v>16.485714285714284</c:v>
                </c:pt>
                <c:pt idx="11">
                  <c:v>18.057142857142857</c:v>
                </c:pt>
                <c:pt idx="12">
                  <c:v>19.62857142857143</c:v>
                </c:pt>
                <c:pt idx="13">
                  <c:v>21.200000000000003</c:v>
                </c:pt>
              </c:numCache>
            </c:numRef>
          </c:yVal>
          <c:smooth val="0"/>
          <c:extLst>
            <c:ext xmlns:c16="http://schemas.microsoft.com/office/drawing/2014/chart" uri="{C3380CC4-5D6E-409C-BE32-E72D297353CC}">
              <c16:uniqueId val="{00000002-57AB-494F-95E3-36A38B85029D}"/>
            </c:ext>
          </c:extLst>
        </c:ser>
        <c:dLbls>
          <c:showLegendKey val="0"/>
          <c:showVal val="0"/>
          <c:showCatName val="0"/>
          <c:showSerName val="0"/>
          <c:showPercent val="0"/>
          <c:showBubbleSize val="0"/>
        </c:dLbls>
        <c:axId val="80288000"/>
        <c:axId val="80293888"/>
      </c:scatterChart>
      <c:catAx>
        <c:axId val="80124544"/>
        <c:scaling>
          <c:orientation val="minMax"/>
        </c:scaling>
        <c:delete val="0"/>
        <c:axPos val="l"/>
        <c:majorGridlines>
          <c:spPr>
            <a:ln w="12700">
              <a:solidFill>
                <a:srgbClr val="C0C0C0"/>
              </a:solidFill>
              <a:prstDash val="solid"/>
            </a:ln>
          </c:spPr>
        </c:majorGridlines>
        <c:title>
          <c:tx>
            <c:rich>
              <a:bodyPr/>
              <a:lstStyle/>
              <a:p>
                <a:pPr>
                  <a:defRPr sz="900" b="1" i="0" u="none" strike="noStrike" baseline="0">
                    <a:solidFill>
                      <a:srgbClr val="000000"/>
                    </a:solidFill>
                    <a:latin typeface="Verdana"/>
                    <a:ea typeface="Verdana"/>
                    <a:cs typeface="Verdana"/>
                  </a:defRPr>
                </a:pPr>
                <a:r>
                  <a:rPr lang="en-GB" sz="900"/>
                  <a:t>USOA</a:t>
                </a:r>
              </a:p>
            </c:rich>
          </c:tx>
          <c:layout>
            <c:manualLayout>
              <c:xMode val="edge"/>
              <c:yMode val="edge"/>
              <c:x val="4.4761445133241918E-4"/>
              <c:y val="0.4644048516338720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Verdana"/>
                <a:ea typeface="Verdana"/>
                <a:cs typeface="Verdana"/>
              </a:defRPr>
            </a:pPr>
            <a:endParaRPr lang="en-US"/>
          </a:p>
        </c:txPr>
        <c:crossAx val="80286464"/>
        <c:crosses val="autoZero"/>
        <c:auto val="1"/>
        <c:lblAlgn val="ctr"/>
        <c:lblOffset val="100"/>
        <c:tickLblSkip val="1"/>
        <c:tickMarkSkip val="1"/>
        <c:noMultiLvlLbl val="0"/>
      </c:catAx>
      <c:valAx>
        <c:axId val="80286464"/>
        <c:scaling>
          <c:orientation val="minMax"/>
          <c:max val="7"/>
          <c:min val="0"/>
        </c:scaling>
        <c:delete val="1"/>
        <c:axPos val="b"/>
        <c:numFmt formatCode="0" sourceLinked="1"/>
        <c:majorTickMark val="none"/>
        <c:minorTickMark val="none"/>
        <c:tickLblPos val="none"/>
        <c:crossAx val="80124544"/>
        <c:crosses val="autoZero"/>
        <c:crossBetween val="between"/>
      </c:valAx>
      <c:valAx>
        <c:axId val="80288000"/>
        <c:scaling>
          <c:orientation val="minMax"/>
        </c:scaling>
        <c:delete val="0"/>
        <c:axPos val="b"/>
        <c:numFmt formatCode="0" sourceLinked="1"/>
        <c:majorTickMark val="none"/>
        <c:minorTickMark val="none"/>
        <c:tickLblPos val="none"/>
        <c:crossAx val="80293888"/>
        <c:crosses val="max"/>
        <c:crossBetween val="midCat"/>
      </c:valAx>
      <c:valAx>
        <c:axId val="80293888"/>
        <c:scaling>
          <c:orientation val="maxMin"/>
          <c:max val="22"/>
          <c:min val="0"/>
        </c:scaling>
        <c:delete val="1"/>
        <c:axPos val="r"/>
        <c:numFmt formatCode="0.0" sourceLinked="1"/>
        <c:majorTickMark val="out"/>
        <c:minorTickMark val="none"/>
        <c:tickLblPos val="none"/>
        <c:crossAx val="80288000"/>
        <c:crosses val="max"/>
        <c:crossBetween val="midCat"/>
        <c:majorUnit val="5"/>
      </c:valAx>
    </c:plotArea>
    <c:plotVisOnly val="0"/>
    <c:dispBlanksAs val="gap"/>
    <c:showDLblsOverMax val="0"/>
  </c:chart>
  <c:spPr>
    <a:solidFill>
      <a:srgbClr val="FFFFFF"/>
    </a:solidFill>
    <a:ln w="9525">
      <a:noFill/>
    </a:ln>
  </c:spPr>
  <c:txPr>
    <a:bodyPr/>
    <a:lstStyle/>
    <a:p>
      <a:pPr>
        <a:defRPr sz="700" b="0" i="0" u="none" strike="noStrike" baseline="0">
          <a:solidFill>
            <a:srgbClr val="000000"/>
          </a:solidFill>
          <a:latin typeface="Verdana"/>
          <a:ea typeface="Verdana"/>
          <a:cs typeface="Verdana"/>
        </a:defRPr>
      </a:pPr>
      <a:endParaRPr lang="en-US"/>
    </a:p>
  </c:txPr>
  <c:printSettings>
    <c:headerFooter alignWithMargins="0"/>
    <c:pageMargins b="1" l="0.75000000000000411" r="0.75000000000000411" t="1" header="0.5" footer="0.5"/>
    <c:pageSetup paperSize="9" orientation="landscape"/>
  </c:printSettings>
  <c:userShapes r:id="rId1"/>
</c:chartSpace>
</file>

<file path=xl/ctrlProps/ctrlProp1.xml><?xml version="1.0" encoding="utf-8"?>
<formControlPr xmlns="http://schemas.microsoft.com/office/spreadsheetml/2009/9/main" objectType="List" dx="16" fmlaLink="Controls!$B$32" fmlaRange="Controls!$A$40:$A$46" noThreeD="1" sel="5" val="0"/>
</file>

<file path=xl/ctrlProps/ctrlProp2.xml><?xml version="1.0" encoding="utf-8"?>
<formControlPr xmlns="http://schemas.microsoft.com/office/spreadsheetml/2009/9/main" objectType="List" dx="16" fmlaLink="Controls!$C$32" fmlaRange="Controls!$A$10:$A$26" noThreeD="1" sel="5" val="0"/>
</file>

<file path=xl/drawings/_rels/drawing1.xml.rels><?xml version="1.0" encoding="UTF-8" standalone="yes"?>
<Relationships xmlns="http://schemas.openxmlformats.org/package/2006/relationships"><Relationship Id="rId8" Type="http://schemas.openxmlformats.org/officeDocument/2006/relationships/hyperlink" Target="#'lifestyle CIs'!A1"/><Relationship Id="rId3" Type="http://schemas.openxmlformats.org/officeDocument/2006/relationships/hyperlink" Target="#'Copy tables and charts'!A1"/><Relationship Id="rId7" Type="http://schemas.openxmlformats.org/officeDocument/2006/relationships/hyperlink" Target="#'lifestyle rates'!A1"/><Relationship Id="rId2" Type="http://schemas.openxmlformats.org/officeDocument/2006/relationships/hyperlink" Target="#Interactive!A1"/><Relationship Id="rId1" Type="http://schemas.openxmlformats.org/officeDocument/2006/relationships/image" Target="../media/image1.jpeg"/><Relationship Id="rId6" Type="http://schemas.openxmlformats.org/officeDocument/2006/relationships/hyperlink" Target="#'illness CIs'!A1"/><Relationship Id="rId5" Type="http://schemas.openxmlformats.org/officeDocument/2006/relationships/hyperlink" Target="#'illness rates'!A1"/><Relationship Id="rId10" Type="http://schemas.openxmlformats.org/officeDocument/2006/relationships/hyperlink" Target="#'service use CIs'!A1"/><Relationship Id="rId4" Type="http://schemas.openxmlformats.org/officeDocument/2006/relationships/hyperlink" Target="#'Reading the charts'!A1"/><Relationship Id="rId9" Type="http://schemas.openxmlformats.org/officeDocument/2006/relationships/hyperlink" Target="#'service use rates'!A1"/></Relationships>
</file>

<file path=xl/drawings/_rels/drawing10.xml.rels><?xml version="1.0" encoding="UTF-8" standalone="yes"?>
<Relationships xmlns="http://schemas.openxmlformats.org/package/2006/relationships"><Relationship Id="rId1" Type="http://schemas.openxmlformats.org/officeDocument/2006/relationships/hyperlink" Target="#README!A1"/></Relationships>
</file>

<file path=xl/drawings/_rels/drawing11.xml.rels><?xml version="1.0" encoding="UTF-8" standalone="yes"?>
<Relationships xmlns="http://schemas.openxmlformats.org/package/2006/relationships"><Relationship Id="rId1" Type="http://schemas.openxmlformats.org/officeDocument/2006/relationships/hyperlink" Target="#README!A1"/></Relationships>
</file>

<file path=xl/drawings/_rels/drawing2.xml.rels><?xml version="1.0" encoding="UTF-8" standalone="yes"?>
<Relationships xmlns="http://schemas.openxmlformats.org/package/2006/relationships"><Relationship Id="rId3" Type="http://schemas.openxmlformats.org/officeDocument/2006/relationships/hyperlink" Target="#README!A1"/><Relationship Id="rId2" Type="http://schemas.openxmlformats.org/officeDocument/2006/relationships/image" Target="../media/image3.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hyperlink" Target="#README!A1"/></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3.jpeg"/><Relationship Id="rId4" Type="http://schemas.openxmlformats.org/officeDocument/2006/relationships/hyperlink" Target="#README!A1"/></Relationships>
</file>

<file path=xl/drawings/_rels/drawing6.xml.rels><?xml version="1.0" encoding="UTF-8" standalone="yes"?>
<Relationships xmlns="http://schemas.openxmlformats.org/package/2006/relationships"><Relationship Id="rId1" Type="http://schemas.openxmlformats.org/officeDocument/2006/relationships/hyperlink" Target="#README!A1"/></Relationships>
</file>

<file path=xl/drawings/_rels/drawing7.xml.rels><?xml version="1.0" encoding="UTF-8" standalone="yes"?>
<Relationships xmlns="http://schemas.openxmlformats.org/package/2006/relationships"><Relationship Id="rId1" Type="http://schemas.openxmlformats.org/officeDocument/2006/relationships/hyperlink" Target="#README!A1"/></Relationships>
</file>

<file path=xl/drawings/_rels/drawing8.xml.rels><?xml version="1.0" encoding="UTF-8" standalone="yes"?>
<Relationships xmlns="http://schemas.openxmlformats.org/package/2006/relationships"><Relationship Id="rId1" Type="http://schemas.openxmlformats.org/officeDocument/2006/relationships/hyperlink" Target="#README!A1"/></Relationships>
</file>

<file path=xl/drawings/_rels/drawing9.xml.rels><?xml version="1.0" encoding="UTF-8" standalone="yes"?>
<Relationships xmlns="http://schemas.openxmlformats.org/package/2006/relationships"><Relationship Id="rId1" Type="http://schemas.openxmlformats.org/officeDocument/2006/relationships/hyperlink" Target="#README!A1"/></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95250</xdr:rowOff>
    </xdr:from>
    <xdr:to>
      <xdr:col>1</xdr:col>
      <xdr:colOff>3257550</xdr:colOff>
      <xdr:row>6</xdr:row>
      <xdr:rowOff>123825</xdr:rowOff>
    </xdr:to>
    <xdr:pic>
      <xdr:nvPicPr>
        <xdr:cNvPr id="2" name="Picture 1" descr="PHW Observatory RGB"/>
        <xdr:cNvPicPr>
          <a:picLocks noChangeAspect="1" noChangeArrowheads="1"/>
        </xdr:cNvPicPr>
      </xdr:nvPicPr>
      <xdr:blipFill>
        <a:blip xmlns:r="http://schemas.openxmlformats.org/officeDocument/2006/relationships" r:embed="rId1" cstate="print"/>
        <a:srcRect/>
        <a:stretch>
          <a:fillRect/>
        </a:stretch>
      </xdr:blipFill>
      <xdr:spPr bwMode="auto">
        <a:xfrm>
          <a:off x="47625" y="95250"/>
          <a:ext cx="4429125" cy="1000125"/>
        </a:xfrm>
        <a:prstGeom prst="rect">
          <a:avLst/>
        </a:prstGeom>
        <a:noFill/>
      </xdr:spPr>
    </xdr:pic>
    <xdr:clientData/>
  </xdr:twoCellAnchor>
  <xdr:twoCellAnchor editAs="absolute">
    <xdr:from>
      <xdr:col>2</xdr:col>
      <xdr:colOff>409574</xdr:colOff>
      <xdr:row>9</xdr:row>
      <xdr:rowOff>9524</xdr:rowOff>
    </xdr:from>
    <xdr:to>
      <xdr:col>6</xdr:col>
      <xdr:colOff>95249</xdr:colOff>
      <xdr:row>25</xdr:row>
      <xdr:rowOff>38100</xdr:rowOff>
    </xdr:to>
    <xdr:grpSp>
      <xdr:nvGrpSpPr>
        <xdr:cNvPr id="117" name="Group 116"/>
        <xdr:cNvGrpSpPr/>
      </xdr:nvGrpSpPr>
      <xdr:grpSpPr>
        <a:xfrm>
          <a:off x="6457949" y="1743074"/>
          <a:ext cx="2200275" cy="3829051"/>
          <a:chOff x="6457949" y="1743074"/>
          <a:chExt cx="2200275" cy="3581401"/>
        </a:xfrm>
      </xdr:grpSpPr>
      <xdr:sp macro="" textlink="">
        <xdr:nvSpPr>
          <xdr:cNvPr id="41" name="Rectangle 40"/>
          <xdr:cNvSpPr/>
        </xdr:nvSpPr>
        <xdr:spPr>
          <a:xfrm>
            <a:off x="6467476" y="1743074"/>
            <a:ext cx="2124074" cy="3581401"/>
          </a:xfrm>
          <a:prstGeom prst="rect">
            <a:avLst/>
          </a:prstGeom>
          <a:solidFill>
            <a:srgbClr val="E7F3FF"/>
          </a:solidFill>
          <a:ln w="12700">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19" name="Group 18">
            <a:hlinkClick xmlns:r="http://schemas.openxmlformats.org/officeDocument/2006/relationships" r:id="rId2"/>
          </xdr:cNvPr>
          <xdr:cNvGrpSpPr/>
        </xdr:nvGrpSpPr>
        <xdr:grpSpPr>
          <a:xfrm>
            <a:off x="6486525" y="2119110"/>
            <a:ext cx="2076450" cy="307840"/>
            <a:chOff x="6858000" y="1495425"/>
            <a:chExt cx="2000250" cy="266700"/>
          </a:xfrm>
        </xdr:grpSpPr>
        <xdr:sp macro="" textlink="">
          <xdr:nvSpPr>
            <xdr:cNvPr id="4" name="Rounded Rectangle 3"/>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TextBox 4"/>
            <xdr:cNvSpPr txBox="1"/>
          </xdr:nvSpPr>
          <xdr:spPr>
            <a:xfrm>
              <a:off x="6858000" y="1514474"/>
              <a:ext cx="2000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Interactive spreadsheet</a:t>
              </a:r>
            </a:p>
          </xdr:txBody>
        </xdr:sp>
      </xdr:grpSp>
      <xdr:grpSp>
        <xdr:nvGrpSpPr>
          <xdr:cNvPr id="35" name="Group 34">
            <a:hlinkClick xmlns:r="http://schemas.openxmlformats.org/officeDocument/2006/relationships" r:id="rId2"/>
          </xdr:cNvPr>
          <xdr:cNvGrpSpPr/>
        </xdr:nvGrpSpPr>
        <xdr:grpSpPr>
          <a:xfrm>
            <a:off x="6457949" y="2993586"/>
            <a:ext cx="2200275" cy="307840"/>
            <a:chOff x="6819899" y="1495425"/>
            <a:chExt cx="2124075" cy="266700"/>
          </a:xfrm>
        </xdr:grpSpPr>
        <xdr:sp macro="" textlink="">
          <xdr:nvSpPr>
            <xdr:cNvPr id="36" name="Rounded Rectangle 35"/>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TextBox 36">
              <a:hlinkClick xmlns:r="http://schemas.openxmlformats.org/officeDocument/2006/relationships" r:id="rId3"/>
            </xdr:cNvPr>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How to copy charts</a:t>
              </a:r>
              <a:r>
                <a:rPr lang="en-GB" sz="1000" baseline="0">
                  <a:solidFill>
                    <a:srgbClr val="0000FF"/>
                  </a:solidFill>
                  <a:latin typeface="Verdana" pitchFamily="34" charset="0"/>
                </a:rPr>
                <a:t>/tables</a:t>
              </a:r>
              <a:endParaRPr lang="en-GB" sz="1000">
                <a:solidFill>
                  <a:srgbClr val="0000FF"/>
                </a:solidFill>
                <a:latin typeface="Verdana" pitchFamily="34" charset="0"/>
              </a:endParaRPr>
            </a:p>
          </xdr:txBody>
        </xdr:sp>
      </xdr:grpSp>
      <xdr:grpSp>
        <xdr:nvGrpSpPr>
          <xdr:cNvPr id="38" name="Group 37">
            <a:hlinkClick xmlns:r="http://schemas.openxmlformats.org/officeDocument/2006/relationships" r:id="rId4"/>
          </xdr:cNvPr>
          <xdr:cNvGrpSpPr/>
        </xdr:nvGrpSpPr>
        <xdr:grpSpPr>
          <a:xfrm>
            <a:off x="6486525" y="2551585"/>
            <a:ext cx="2076450" cy="307840"/>
            <a:chOff x="6858000" y="1495425"/>
            <a:chExt cx="2000250" cy="266700"/>
          </a:xfrm>
        </xdr:grpSpPr>
        <xdr:sp macro="" textlink="">
          <xdr:nvSpPr>
            <xdr:cNvPr id="39" name="Rounded Rectangle 38"/>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TextBox 39"/>
            <xdr:cNvSpPr txBox="1"/>
          </xdr:nvSpPr>
          <xdr:spPr>
            <a:xfrm>
              <a:off x="6858000" y="1514474"/>
              <a:ext cx="2000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Guide:</a:t>
              </a:r>
              <a:r>
                <a:rPr lang="en-GB" sz="1000" baseline="0">
                  <a:solidFill>
                    <a:srgbClr val="0000FF"/>
                  </a:solidFill>
                  <a:latin typeface="Verdana" pitchFamily="34" charset="0"/>
                </a:rPr>
                <a:t> reading the charts</a:t>
              </a:r>
              <a:endParaRPr lang="en-GB" sz="1000">
                <a:solidFill>
                  <a:srgbClr val="0000FF"/>
                </a:solidFill>
                <a:latin typeface="Verdana" pitchFamily="34" charset="0"/>
              </a:endParaRPr>
            </a:p>
          </xdr:txBody>
        </xdr:sp>
      </xdr:grpSp>
      <xdr:sp macro="" textlink="">
        <xdr:nvSpPr>
          <xdr:cNvPr id="42" name="TextBox 41"/>
          <xdr:cNvSpPr txBox="1"/>
        </xdr:nvSpPr>
        <xdr:spPr>
          <a:xfrm>
            <a:off x="6477000" y="1826621"/>
            <a:ext cx="2133599" cy="274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latin typeface="Verdana" pitchFamily="34" charset="0"/>
              </a:rPr>
              <a:t>Contents (click to access):</a:t>
            </a:r>
          </a:p>
        </xdr:txBody>
      </xdr:sp>
      <xdr:grpSp>
        <xdr:nvGrpSpPr>
          <xdr:cNvPr id="110" name="Group 109">
            <a:hlinkClick xmlns:r="http://schemas.openxmlformats.org/officeDocument/2006/relationships" r:id="rId5"/>
          </xdr:cNvPr>
          <xdr:cNvGrpSpPr/>
        </xdr:nvGrpSpPr>
        <xdr:grpSpPr>
          <a:xfrm>
            <a:off x="6581775" y="3524250"/>
            <a:ext cx="1908376" cy="209550"/>
            <a:chOff x="10039350" y="3657600"/>
            <a:chExt cx="1908376" cy="209550"/>
          </a:xfrm>
        </xdr:grpSpPr>
        <xdr:sp macro="" textlink="">
          <xdr:nvSpPr>
            <xdr:cNvPr id="74" name="Rounded Rectangle 73"/>
            <xdr:cNvSpPr/>
          </xdr:nvSpPr>
          <xdr:spPr>
            <a:xfrm>
              <a:off x="10043451" y="3657600"/>
              <a:ext cx="1904275" cy="20955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5" name="TextBox 74"/>
            <xdr:cNvSpPr txBox="1"/>
          </xdr:nvSpPr>
          <xdr:spPr>
            <a:xfrm>
              <a:off x="10039350" y="3667126"/>
              <a:ext cx="18859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illness rates</a:t>
              </a:r>
            </a:p>
          </xdr:txBody>
        </xdr:sp>
      </xdr:grpSp>
      <xdr:grpSp>
        <xdr:nvGrpSpPr>
          <xdr:cNvPr id="111" name="Group 110">
            <a:hlinkClick xmlns:r="http://schemas.openxmlformats.org/officeDocument/2006/relationships" r:id="rId6"/>
          </xdr:cNvPr>
          <xdr:cNvGrpSpPr/>
        </xdr:nvGrpSpPr>
        <xdr:grpSpPr>
          <a:xfrm>
            <a:off x="6581775" y="3810000"/>
            <a:ext cx="1908376" cy="209550"/>
            <a:chOff x="10039350" y="3990975"/>
            <a:chExt cx="1908376" cy="209550"/>
          </a:xfrm>
        </xdr:grpSpPr>
        <xdr:sp macro="" textlink="">
          <xdr:nvSpPr>
            <xdr:cNvPr id="95" name="Rounded Rectangle 94"/>
            <xdr:cNvSpPr/>
          </xdr:nvSpPr>
          <xdr:spPr>
            <a:xfrm>
              <a:off x="10043451" y="3990975"/>
              <a:ext cx="1904275" cy="20955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6" name="TextBox 95"/>
            <xdr:cNvSpPr txBox="1"/>
          </xdr:nvSpPr>
          <xdr:spPr>
            <a:xfrm>
              <a:off x="10039350" y="4000501"/>
              <a:ext cx="18859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illness confidence intervals</a:t>
              </a:r>
            </a:p>
          </xdr:txBody>
        </xdr:sp>
      </xdr:grpSp>
      <xdr:grpSp>
        <xdr:nvGrpSpPr>
          <xdr:cNvPr id="113" name="Group 112">
            <a:hlinkClick xmlns:r="http://schemas.openxmlformats.org/officeDocument/2006/relationships" r:id="rId7"/>
          </xdr:cNvPr>
          <xdr:cNvGrpSpPr/>
        </xdr:nvGrpSpPr>
        <xdr:grpSpPr>
          <a:xfrm>
            <a:off x="6581775" y="4076700"/>
            <a:ext cx="1908376" cy="209550"/>
            <a:chOff x="10039350" y="4362450"/>
            <a:chExt cx="1908376" cy="209550"/>
          </a:xfrm>
        </xdr:grpSpPr>
        <xdr:sp macro="" textlink="">
          <xdr:nvSpPr>
            <xdr:cNvPr id="98" name="Rounded Rectangle 97"/>
            <xdr:cNvSpPr/>
          </xdr:nvSpPr>
          <xdr:spPr>
            <a:xfrm>
              <a:off x="10043451" y="4362450"/>
              <a:ext cx="1904275" cy="20955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9" name="TextBox 98"/>
            <xdr:cNvSpPr txBox="1"/>
          </xdr:nvSpPr>
          <xdr:spPr>
            <a:xfrm>
              <a:off x="10039350" y="4371976"/>
              <a:ext cx="18859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lifestyle</a:t>
              </a:r>
              <a:r>
                <a:rPr lang="en-GB" sz="800" baseline="0">
                  <a:solidFill>
                    <a:srgbClr val="0000FF"/>
                  </a:solidFill>
                  <a:latin typeface="Verdana" pitchFamily="34" charset="0"/>
                </a:rPr>
                <a:t> rates</a:t>
              </a:r>
              <a:endParaRPr lang="en-GB" sz="800">
                <a:solidFill>
                  <a:srgbClr val="0000FF"/>
                </a:solidFill>
                <a:latin typeface="Verdana" pitchFamily="34" charset="0"/>
              </a:endParaRPr>
            </a:p>
          </xdr:txBody>
        </xdr:sp>
      </xdr:grpSp>
      <xdr:grpSp>
        <xdr:nvGrpSpPr>
          <xdr:cNvPr id="114" name="Group 113">
            <a:hlinkClick xmlns:r="http://schemas.openxmlformats.org/officeDocument/2006/relationships" r:id="rId8"/>
          </xdr:cNvPr>
          <xdr:cNvGrpSpPr/>
        </xdr:nvGrpSpPr>
        <xdr:grpSpPr>
          <a:xfrm>
            <a:off x="6581775" y="4305300"/>
            <a:ext cx="1908376" cy="352425"/>
            <a:chOff x="10039350" y="4619625"/>
            <a:chExt cx="1908376" cy="352425"/>
          </a:xfrm>
        </xdr:grpSpPr>
        <xdr:sp macro="" textlink="">
          <xdr:nvSpPr>
            <xdr:cNvPr id="101" name="Rounded Rectangle 100"/>
            <xdr:cNvSpPr/>
          </xdr:nvSpPr>
          <xdr:spPr>
            <a:xfrm>
              <a:off x="10043451" y="4667251"/>
              <a:ext cx="1904275" cy="26670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2" name="TextBox 101"/>
            <xdr:cNvSpPr txBox="1"/>
          </xdr:nvSpPr>
          <xdr:spPr>
            <a:xfrm>
              <a:off x="10039350" y="4619625"/>
              <a:ext cx="188595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lifestyle</a:t>
              </a:r>
              <a:r>
                <a:rPr lang="en-GB" sz="800" baseline="0">
                  <a:solidFill>
                    <a:srgbClr val="0000FF"/>
                  </a:solidFill>
                  <a:latin typeface="Verdana" pitchFamily="34" charset="0"/>
                </a:rPr>
                <a:t> confidence intervals</a:t>
              </a:r>
              <a:endParaRPr lang="en-GB" sz="800">
                <a:solidFill>
                  <a:srgbClr val="0000FF"/>
                </a:solidFill>
                <a:latin typeface="Verdana" pitchFamily="34" charset="0"/>
              </a:endParaRPr>
            </a:p>
          </xdr:txBody>
        </xdr:sp>
      </xdr:grpSp>
      <xdr:grpSp>
        <xdr:nvGrpSpPr>
          <xdr:cNvPr id="115" name="Group 114">
            <a:hlinkClick xmlns:r="http://schemas.openxmlformats.org/officeDocument/2006/relationships" r:id="rId9"/>
          </xdr:cNvPr>
          <xdr:cNvGrpSpPr/>
        </xdr:nvGrpSpPr>
        <xdr:grpSpPr>
          <a:xfrm>
            <a:off x="6581775" y="4676775"/>
            <a:ext cx="1908376" cy="209550"/>
            <a:chOff x="10039350" y="5105400"/>
            <a:chExt cx="1908376" cy="209550"/>
          </a:xfrm>
        </xdr:grpSpPr>
        <xdr:sp macro="" textlink="">
          <xdr:nvSpPr>
            <xdr:cNvPr id="104" name="Rounded Rectangle 103"/>
            <xdr:cNvSpPr/>
          </xdr:nvSpPr>
          <xdr:spPr>
            <a:xfrm>
              <a:off x="10043451" y="5105400"/>
              <a:ext cx="1904275" cy="20955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5" name="TextBox 104"/>
            <xdr:cNvSpPr txBox="1"/>
          </xdr:nvSpPr>
          <xdr:spPr>
            <a:xfrm>
              <a:off x="10039350" y="5114926"/>
              <a:ext cx="18859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service use rates</a:t>
              </a:r>
            </a:p>
          </xdr:txBody>
        </xdr:sp>
      </xdr:grpSp>
      <xdr:grpSp>
        <xdr:nvGrpSpPr>
          <xdr:cNvPr id="116" name="Group 115">
            <a:hlinkClick xmlns:r="http://schemas.openxmlformats.org/officeDocument/2006/relationships" r:id="rId10"/>
          </xdr:cNvPr>
          <xdr:cNvGrpSpPr/>
        </xdr:nvGrpSpPr>
        <xdr:grpSpPr>
          <a:xfrm>
            <a:off x="6581775" y="4886325"/>
            <a:ext cx="1908376" cy="361949"/>
            <a:chOff x="10039350" y="5448300"/>
            <a:chExt cx="1908376" cy="361949"/>
          </a:xfrm>
        </xdr:grpSpPr>
        <xdr:sp macro="" textlink="">
          <xdr:nvSpPr>
            <xdr:cNvPr id="107" name="Rounded Rectangle 106"/>
            <xdr:cNvSpPr/>
          </xdr:nvSpPr>
          <xdr:spPr>
            <a:xfrm>
              <a:off x="10043451" y="5505450"/>
              <a:ext cx="1904275" cy="266700"/>
            </a:xfrm>
            <a:prstGeom prst="roundRect">
              <a:avLst/>
            </a:prstGeom>
            <a:solidFill>
              <a:srgbClr val="CDE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8" name="TextBox 107"/>
            <xdr:cNvSpPr txBox="1"/>
          </xdr:nvSpPr>
          <xdr:spPr>
            <a:xfrm>
              <a:off x="10039350" y="5448300"/>
              <a:ext cx="1885950" cy="361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GB" sz="800">
                  <a:solidFill>
                    <a:srgbClr val="0000FF"/>
                  </a:solidFill>
                  <a:latin typeface="Verdana" pitchFamily="34" charset="0"/>
                </a:rPr>
                <a:t>Data: service</a:t>
              </a:r>
              <a:r>
                <a:rPr lang="en-GB" sz="800" baseline="0">
                  <a:solidFill>
                    <a:srgbClr val="0000FF"/>
                  </a:solidFill>
                  <a:latin typeface="Verdana" pitchFamily="34" charset="0"/>
                </a:rPr>
                <a:t> use confidence intervals</a:t>
              </a:r>
              <a:endParaRPr lang="en-GB" sz="800">
                <a:solidFill>
                  <a:srgbClr val="0000FF"/>
                </a:solidFill>
                <a:latin typeface="Verdana" pitchFamily="34" charset="0"/>
              </a:endParaRP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435428</xdr:colOff>
      <xdr:row>2</xdr:row>
      <xdr:rowOff>1</xdr:rowOff>
    </xdr:from>
    <xdr:to>
      <xdr:col>16</xdr:col>
      <xdr:colOff>798739</xdr:colOff>
      <xdr:row>2</xdr:row>
      <xdr:rowOff>307841</xdr:rowOff>
    </xdr:to>
    <xdr:grpSp>
      <xdr:nvGrpSpPr>
        <xdr:cNvPr id="2" name="Group 1">
          <a:hlinkClick xmlns:r="http://schemas.openxmlformats.org/officeDocument/2006/relationships" r:id="rId1"/>
        </xdr:cNvPr>
        <xdr:cNvGrpSpPr/>
      </xdr:nvGrpSpPr>
      <xdr:grpSpPr>
        <a:xfrm>
          <a:off x="7062107" y="408215"/>
          <a:ext cx="2200275" cy="307840"/>
          <a:chOff x="6819899" y="1495425"/>
          <a:chExt cx="2124075" cy="266700"/>
        </a:xfrm>
      </xdr:grpSpPr>
      <xdr:sp macro="" textlink="">
        <xdr:nvSpPr>
          <xdr:cNvPr id="3" name="Rounded Rectangle 2"/>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95249</xdr:colOff>
      <xdr:row>1</xdr:row>
      <xdr:rowOff>190500</xdr:rowOff>
    </xdr:from>
    <xdr:to>
      <xdr:col>11</xdr:col>
      <xdr:colOff>458560</xdr:colOff>
      <xdr:row>2</xdr:row>
      <xdr:rowOff>294233</xdr:rowOff>
    </xdr:to>
    <xdr:grpSp>
      <xdr:nvGrpSpPr>
        <xdr:cNvPr id="2" name="Group 1">
          <a:hlinkClick xmlns:r="http://schemas.openxmlformats.org/officeDocument/2006/relationships" r:id="rId1"/>
        </xdr:cNvPr>
        <xdr:cNvGrpSpPr/>
      </xdr:nvGrpSpPr>
      <xdr:grpSpPr>
        <a:xfrm>
          <a:off x="5388428" y="394607"/>
          <a:ext cx="2200275" cy="307840"/>
          <a:chOff x="6819899" y="1495425"/>
          <a:chExt cx="2124075" cy="266700"/>
        </a:xfrm>
      </xdr:grpSpPr>
      <xdr:sp macro="" textlink="">
        <xdr:nvSpPr>
          <xdr:cNvPr id="3" name="Rounded Rectangle 2"/>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85725</xdr:colOff>
      <xdr:row>4</xdr:row>
      <xdr:rowOff>38099</xdr:rowOff>
    </xdr:from>
    <xdr:to>
      <xdr:col>6</xdr:col>
      <xdr:colOff>1019174</xdr:colOff>
      <xdr:row>32</xdr:row>
      <xdr:rowOff>142874</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2</xdr:col>
      <xdr:colOff>0</xdr:colOff>
      <xdr:row>4</xdr:row>
      <xdr:rowOff>133350</xdr:rowOff>
    </xdr:to>
    <xdr:pic>
      <xdr:nvPicPr>
        <xdr:cNvPr id="5182" name="Picture 1028" descr="PHW Observatory RGB"/>
        <xdr:cNvPicPr>
          <a:picLocks noChangeAspect="1" noChangeArrowheads="1"/>
        </xdr:cNvPicPr>
      </xdr:nvPicPr>
      <xdr:blipFill>
        <a:blip xmlns:r="http://schemas.openxmlformats.org/officeDocument/2006/relationships" r:embed="rId2" cstate="print"/>
        <a:srcRect r="16574"/>
        <a:stretch>
          <a:fillRect/>
        </a:stretch>
      </xdr:blipFill>
      <xdr:spPr bwMode="auto">
        <a:xfrm>
          <a:off x="0" y="0"/>
          <a:ext cx="2876550" cy="781050"/>
        </a:xfrm>
        <a:prstGeom prst="rect">
          <a:avLst/>
        </a:prstGeom>
        <a:noFill/>
        <a:ln w="9525">
          <a:noFill/>
          <a:miter lim="800000"/>
          <a:headEnd/>
          <a:tailEnd/>
        </a:ln>
      </xdr:spPr>
    </xdr:pic>
    <xdr:clientData/>
  </xdr:twoCellAnchor>
  <xdr:twoCellAnchor>
    <xdr:from>
      <xdr:col>4</xdr:col>
      <xdr:colOff>38100</xdr:colOff>
      <xdr:row>0</xdr:row>
      <xdr:rowOff>114300</xdr:rowOff>
    </xdr:from>
    <xdr:to>
      <xdr:col>5</xdr:col>
      <xdr:colOff>371475</xdr:colOff>
      <xdr:row>2</xdr:row>
      <xdr:rowOff>98290</xdr:rowOff>
    </xdr:to>
    <xdr:grpSp>
      <xdr:nvGrpSpPr>
        <xdr:cNvPr id="8" name="Group 7">
          <a:hlinkClick xmlns:r="http://schemas.openxmlformats.org/officeDocument/2006/relationships" r:id="rId3"/>
        </xdr:cNvPr>
        <xdr:cNvGrpSpPr/>
      </xdr:nvGrpSpPr>
      <xdr:grpSpPr>
        <a:xfrm>
          <a:off x="4933950" y="114300"/>
          <a:ext cx="1676400" cy="307840"/>
          <a:chOff x="6819899" y="1495425"/>
          <a:chExt cx="2124075" cy="266700"/>
        </a:xfrm>
      </xdr:grpSpPr>
      <xdr:sp macro="" textlink="">
        <xdr:nvSpPr>
          <xdr:cNvPr id="9" name="Rounded Rectangle 8"/>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 name="TextBox 9"/>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mc:AlternateContent xmlns:mc="http://schemas.openxmlformats.org/markup-compatibility/2006">
    <mc:Choice xmlns:a14="http://schemas.microsoft.com/office/drawing/2010/main" Requires="a14">
      <xdr:twoCellAnchor editAs="absolute">
        <xdr:from>
          <xdr:col>0</xdr:col>
          <xdr:colOff>85725</xdr:colOff>
          <xdr:row>7</xdr:row>
          <xdr:rowOff>104775</xdr:rowOff>
        </xdr:from>
        <xdr:to>
          <xdr:col>1</xdr:col>
          <xdr:colOff>0</xdr:colOff>
          <xdr:row>13</xdr:row>
          <xdr:rowOff>38100</xdr:rowOff>
        </xdr:to>
        <xdr:sp macro="" textlink="">
          <xdr:nvSpPr>
            <xdr:cNvPr id="5121" name="List Box 1025"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85725</xdr:colOff>
          <xdr:row>18</xdr:row>
          <xdr:rowOff>85725</xdr:rowOff>
        </xdr:from>
        <xdr:to>
          <xdr:col>0</xdr:col>
          <xdr:colOff>2000250</xdr:colOff>
          <xdr:row>31</xdr:row>
          <xdr:rowOff>123825</xdr:rowOff>
        </xdr:to>
        <xdr:sp macro="" textlink="">
          <xdr:nvSpPr>
            <xdr:cNvPr id="5122" name="List Box 1026"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1</cdr:x>
      <cdr:y>0.07128</cdr:y>
    </cdr:to>
    <cdr:sp macro="" textlink="Controls!$B$2">
      <cdr:nvSpPr>
        <cdr:cNvPr id="211969" name="Text Box 1"/>
        <cdr:cNvSpPr txBox="1">
          <a:spLocks xmlns:a="http://schemas.openxmlformats.org/drawingml/2006/main" noChangeArrowheads="1"/>
        </cdr:cNvSpPr>
      </cdr:nvSpPr>
      <cdr:spPr bwMode="auto">
        <a:xfrm xmlns:a="http://schemas.openxmlformats.org/drawingml/2006/main">
          <a:off x="0" y="0"/>
          <a:ext cx="5457822" cy="3333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fld id="{268B6A4E-4EF5-4006-AA47-A3F59621544C}" type="TxLink">
            <a:rPr lang="en-GB" sz="900" b="1" i="0" u="none" strike="noStrike" baseline="0">
              <a:solidFill>
                <a:srgbClr val="000000"/>
              </a:solidFill>
              <a:latin typeface="Verdana"/>
            </a:rPr>
            <a:pPr algn="l" rtl="0">
              <a:defRPr sz="1000"/>
            </a:pPr>
            <a:t>Adults who reported currently being treated for arthritis, USOAs in Cardiff &amp; Vale University Health Board, 2003/4-2009</a:t>
          </a:fld>
          <a:endParaRPr lang="en-GB" sz="900" b="1" i="0" u="none" strike="noStrike" baseline="0">
            <a:solidFill>
              <a:srgbClr val="000000"/>
            </a:solidFill>
            <a:latin typeface="Verdana"/>
          </a:endParaRPr>
        </a:p>
      </cdr:txBody>
    </cdr:sp>
  </cdr:relSizeAnchor>
  <cdr:relSizeAnchor xmlns:cdr="http://schemas.openxmlformats.org/drawingml/2006/chartDrawing">
    <cdr:from>
      <cdr:x>0.26338</cdr:x>
      <cdr:y>0.94743</cdr:y>
    </cdr:from>
    <cdr:to>
      <cdr:x>0.62882</cdr:x>
      <cdr:y>0.98229</cdr:y>
    </cdr:to>
    <cdr:sp macro="" textlink="Controls!$F$3">
      <cdr:nvSpPr>
        <cdr:cNvPr id="211971" name="Text Box 3"/>
        <cdr:cNvSpPr txBox="1">
          <a:spLocks xmlns:a="http://schemas.openxmlformats.org/drawingml/2006/main" noChangeArrowheads="1"/>
        </cdr:cNvSpPr>
      </cdr:nvSpPr>
      <cdr:spPr bwMode="auto">
        <a:xfrm xmlns:a="http://schemas.openxmlformats.org/drawingml/2006/main">
          <a:off x="1143973" y="4087994"/>
          <a:ext cx="1587252" cy="1504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0" rIns="0" bIns="18288" anchor="b" upright="1"/>
        <a:lstStyle xmlns:a="http://schemas.openxmlformats.org/drawingml/2006/main"/>
        <a:p xmlns:a="http://schemas.openxmlformats.org/drawingml/2006/main">
          <a:pPr algn="l" rtl="0">
            <a:defRPr sz="1000"/>
          </a:pPr>
          <a:fld id="{D9ADD8BD-326D-4144-B975-49E7962EE14D}" type="TxLink">
            <a:rPr lang="en-GB" sz="800" b="0" i="0" u="none" strike="noStrike" baseline="0">
              <a:solidFill>
                <a:srgbClr val="000000"/>
              </a:solidFill>
              <a:latin typeface="Verdana"/>
            </a:rPr>
            <a:pPr algn="l" rtl="0">
              <a:defRPr sz="1000"/>
            </a:pPr>
            <a:t>Age-standardised percentage</a:t>
          </a:fld>
          <a:endParaRPr lang="en-GB" sz="800" b="0" i="0" u="none" strike="noStrike" baseline="0">
            <a:solidFill>
              <a:srgbClr val="000000"/>
            </a:solidFill>
            <a:latin typeface="Verdana"/>
          </a:endParaRPr>
        </a:p>
      </cdr:txBody>
    </cdr:sp>
  </cdr:relSizeAnchor>
  <cdr:relSizeAnchor xmlns:cdr="http://schemas.openxmlformats.org/drawingml/2006/chartDrawing">
    <cdr:from>
      <cdr:x>0.64434</cdr:x>
      <cdr:y>0.1251</cdr:y>
    </cdr:from>
    <cdr:to>
      <cdr:x>0.88676</cdr:x>
      <cdr:y>0.18691</cdr:y>
    </cdr:to>
    <cdr:sp macro="" textlink="Controls!$B$4">
      <cdr:nvSpPr>
        <cdr:cNvPr id="5" name="TextBox 4"/>
        <cdr:cNvSpPr txBox="1"/>
      </cdr:nvSpPr>
      <cdr:spPr>
        <a:xfrm xmlns:a="http://schemas.openxmlformats.org/drawingml/2006/main">
          <a:off x="3516673" y="585049"/>
          <a:ext cx="1323086" cy="2890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D0DC952-321C-4165-8246-17C16C87F7C8}" type="TxLink">
            <a:rPr lang="en-GB" sz="900" b="1">
              <a:solidFill>
                <a:srgbClr val="FF0000"/>
              </a:solidFill>
              <a:latin typeface="Verdana" pitchFamily="34" charset="0"/>
            </a:rPr>
            <a:pPr/>
            <a:t>Wales = 14</a:t>
          </a:fld>
          <a:endParaRPr lang="en-GB" sz="900" b="1">
            <a:solidFill>
              <a:srgbClr val="FF0000"/>
            </a:solidFill>
            <a:latin typeface="Verdana" pitchFamily="34" charset="0"/>
          </a:endParaRPr>
        </a:p>
      </cdr:txBody>
    </cdr:sp>
  </cdr:relSizeAnchor>
  <cdr:relSizeAnchor xmlns:cdr="http://schemas.openxmlformats.org/drawingml/2006/chartDrawing">
    <cdr:from>
      <cdr:x>0</cdr:x>
      <cdr:y>0.0611</cdr:y>
    </cdr:from>
    <cdr:to>
      <cdr:x>1</cdr:x>
      <cdr:y>0.12547</cdr:y>
    </cdr:to>
    <cdr:sp macro="" textlink="Controls!$B$6">
      <cdr:nvSpPr>
        <cdr:cNvPr id="7" name="Text Box 1"/>
        <cdr:cNvSpPr txBox="1">
          <a:spLocks xmlns:a="http://schemas.openxmlformats.org/drawingml/2006/main" noChangeArrowheads="1"/>
        </cdr:cNvSpPr>
      </cdr:nvSpPr>
      <cdr:spPr bwMode="auto">
        <a:xfrm xmlns:a="http://schemas.openxmlformats.org/drawingml/2006/main">
          <a:off x="0" y="285751"/>
          <a:ext cx="5457822" cy="3010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36576"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fld id="{D5B49EFE-0C11-4A88-B9AE-227EC182AC57}" type="TxLink">
            <a:rPr lang="en-GB" sz="800" b="0" i="0" u="none" strike="noStrike" baseline="0">
              <a:solidFill>
                <a:srgbClr val="000000"/>
              </a:solidFill>
              <a:latin typeface="Verdana"/>
            </a:rPr>
            <a:pPr algn="l" rtl="0">
              <a:defRPr sz="1000"/>
            </a:pPr>
            <a:t>Produced by Public Health Wales Observatory, using WHS (WG)</a:t>
          </a:fld>
          <a:endParaRPr lang="en-GB" sz="800" b="0" i="0" u="none" strike="noStrike" baseline="0">
            <a:solidFill>
              <a:srgbClr val="000000"/>
            </a:solidFill>
            <a:latin typeface="Verdana"/>
          </a:endParaRPr>
        </a:p>
      </cdr:txBody>
    </cdr:sp>
  </cdr:relSizeAnchor>
  <cdr:relSizeAnchor xmlns:cdr="http://schemas.openxmlformats.org/drawingml/2006/chartDrawing">
    <cdr:from>
      <cdr:x>0.24708</cdr:x>
      <cdr:y>0.13255</cdr:y>
    </cdr:from>
    <cdr:to>
      <cdr:x>0.65001</cdr:x>
      <cdr:y>0.16728</cdr:y>
    </cdr:to>
    <cdr:grpSp>
      <cdr:nvGrpSpPr>
        <cdr:cNvPr id="11" name="Group 10"/>
        <cdr:cNvGrpSpPr/>
      </cdr:nvGrpSpPr>
      <cdr:grpSpPr>
        <a:xfrm xmlns:a="http://schemas.openxmlformats.org/drawingml/2006/main">
          <a:off x="1416769" y="619907"/>
          <a:ext cx="2310420" cy="162424"/>
          <a:chOff x="1027012" y="552451"/>
          <a:chExt cx="1711702" cy="159442"/>
        </a:xfrm>
      </cdr:grpSpPr>
      <cdr:grpSp>
        <cdr:nvGrpSpPr>
          <cdr:cNvPr id="6" name="Group 5"/>
          <cdr:cNvGrpSpPr/>
        </cdr:nvGrpSpPr>
        <cdr:grpSpPr>
          <a:xfrm xmlns:a="http://schemas.openxmlformats.org/drawingml/2006/main">
            <a:off x="1565898" y="552451"/>
            <a:ext cx="1172816" cy="148818"/>
            <a:chOff x="45307" y="15641"/>
            <a:chExt cx="128544" cy="81458"/>
          </a:xfrm>
        </cdr:grpSpPr>
        <cdr:sp macro="" textlink="">
          <cdr:nvSpPr>
            <cdr:cNvPr id="9" name="Text Box 37"/>
            <cdr:cNvSpPr txBox="1">
              <a:spLocks xmlns:a="http://schemas.openxmlformats.org/drawingml/2006/main" noChangeArrowheads="1"/>
            </cdr:cNvSpPr>
          </cdr:nvSpPr>
          <cdr:spPr bwMode="auto">
            <a:xfrm xmlns:a="http://schemas.openxmlformats.org/drawingml/2006/main">
              <a:off x="45307" y="15641"/>
              <a:ext cx="128544" cy="8145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900" b="0" i="0" u="none" strike="noStrike" baseline="0">
                  <a:solidFill>
                    <a:srgbClr val="000000"/>
                  </a:solidFill>
                  <a:latin typeface="Verdana"/>
                </a:rPr>
                <a:t>95% confidence limits</a:t>
              </a:r>
            </a:p>
          </cdr:txBody>
        </cdr:sp>
      </cdr:grpSp>
      <cdr:pic>
        <cdr:nvPicPr>
          <cdr:cNvPr id="10" name="Picture 9"/>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l="56889" t="89441" r="21555" b="7246"/>
          <a:stretch xmlns:a="http://schemas.openxmlformats.org/drawingml/2006/main">
            <a:fillRect/>
          </a:stretch>
        </cdr:blipFill>
        <cdr:spPr bwMode="auto">
          <a:xfrm xmlns:a="http://schemas.openxmlformats.org/drawingml/2006/main">
            <a:off x="1027012" y="604193"/>
            <a:ext cx="513023" cy="107700"/>
          </a:xfrm>
          <a:prstGeom xmlns:a="http://schemas.openxmlformats.org/drawingml/2006/main" prst="rect">
            <a:avLst/>
          </a:prstGeom>
          <a:noFill xmlns:a="http://schemas.openxmlformats.org/drawingml/2006/main"/>
        </cdr:spPr>
      </cdr:pic>
    </cdr:grpSp>
  </cdr:relSizeAnchor>
</c:userShapes>
</file>

<file path=xl/drawings/drawing4.xml><?xml version="1.0" encoding="utf-8"?>
<xdr:wsDr xmlns:xdr="http://schemas.openxmlformats.org/drawingml/2006/spreadsheetDrawing" xmlns:a="http://schemas.openxmlformats.org/drawingml/2006/main">
  <xdr:twoCellAnchor>
    <xdr:from>
      <xdr:col>6</xdr:col>
      <xdr:colOff>514350</xdr:colOff>
      <xdr:row>0</xdr:row>
      <xdr:rowOff>85725</xdr:rowOff>
    </xdr:from>
    <xdr:to>
      <xdr:col>10</xdr:col>
      <xdr:colOff>276225</xdr:colOff>
      <xdr:row>2</xdr:row>
      <xdr:rowOff>69715</xdr:rowOff>
    </xdr:to>
    <xdr:grpSp>
      <xdr:nvGrpSpPr>
        <xdr:cNvPr id="27" name="Group 26">
          <a:hlinkClick xmlns:r="http://schemas.openxmlformats.org/officeDocument/2006/relationships" r:id="rId1"/>
        </xdr:cNvPr>
        <xdr:cNvGrpSpPr/>
      </xdr:nvGrpSpPr>
      <xdr:grpSpPr>
        <a:xfrm>
          <a:off x="4151168" y="85725"/>
          <a:ext cx="2186421" cy="313035"/>
          <a:chOff x="6819899" y="1495425"/>
          <a:chExt cx="2124075" cy="266700"/>
        </a:xfrm>
      </xdr:grpSpPr>
      <xdr:sp macro="" textlink="">
        <xdr:nvSpPr>
          <xdr:cNvPr id="28" name="Rounded Rectangle 27"/>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TextBox 28"/>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twoCellAnchor editAs="oneCell">
    <xdr:from>
      <xdr:col>3</xdr:col>
      <xdr:colOff>161925</xdr:colOff>
      <xdr:row>7</xdr:row>
      <xdr:rowOff>1</xdr:rowOff>
    </xdr:from>
    <xdr:to>
      <xdr:col>10</xdr:col>
      <xdr:colOff>206570</xdr:colOff>
      <xdr:row>32</xdr:row>
      <xdr:rowOff>81413</xdr:rowOff>
    </xdr:to>
    <xdr:pic>
      <xdr:nvPicPr>
        <xdr:cNvPr id="39" name="Picture 38"/>
        <xdr:cNvPicPr>
          <a:picLocks noChangeAspect="1"/>
        </xdr:cNvPicPr>
      </xdr:nvPicPr>
      <xdr:blipFill>
        <a:blip xmlns:r="http://schemas.openxmlformats.org/officeDocument/2006/relationships" r:embed="rId2" cstate="print"/>
        <a:stretch>
          <a:fillRect/>
        </a:stretch>
      </xdr:blipFill>
      <xdr:spPr>
        <a:xfrm>
          <a:off x="1980334" y="1151660"/>
          <a:ext cx="4287600" cy="4194480"/>
        </a:xfrm>
        <a:prstGeom prst="rect">
          <a:avLst/>
        </a:prstGeom>
      </xdr:spPr>
    </xdr:pic>
    <xdr:clientData/>
  </xdr:twoCellAnchor>
  <xdr:twoCellAnchor>
    <xdr:from>
      <xdr:col>2</xdr:col>
      <xdr:colOff>76199</xdr:colOff>
      <xdr:row>9</xdr:row>
      <xdr:rowOff>95249</xdr:rowOff>
    </xdr:from>
    <xdr:to>
      <xdr:col>17</xdr:col>
      <xdr:colOff>218131</xdr:colOff>
      <xdr:row>37</xdr:row>
      <xdr:rowOff>142876</xdr:rowOff>
    </xdr:to>
    <xdr:grpSp>
      <xdr:nvGrpSpPr>
        <xdr:cNvPr id="40" name="Group 39"/>
        <xdr:cNvGrpSpPr/>
      </xdr:nvGrpSpPr>
      <xdr:grpSpPr>
        <a:xfrm>
          <a:off x="1288472" y="1575954"/>
          <a:ext cx="9233977" cy="4654263"/>
          <a:chOff x="1010031" y="1572692"/>
          <a:chExt cx="8114094" cy="4272275"/>
        </a:xfrm>
      </xdr:grpSpPr>
      <xdr:grpSp>
        <xdr:nvGrpSpPr>
          <xdr:cNvPr id="41" name="Group 1"/>
          <xdr:cNvGrpSpPr/>
        </xdr:nvGrpSpPr>
        <xdr:grpSpPr>
          <a:xfrm>
            <a:off x="1226429" y="1572692"/>
            <a:ext cx="6526636" cy="4272275"/>
            <a:chOff x="2578979" y="1096442"/>
            <a:chExt cx="6526636" cy="4272275"/>
          </a:xfrm>
        </xdr:grpSpPr>
        <xdr:sp macro="" textlink="">
          <xdr:nvSpPr>
            <xdr:cNvPr id="49" name="TextBox 48"/>
            <xdr:cNvSpPr txBox="1"/>
          </xdr:nvSpPr>
          <xdr:spPr>
            <a:xfrm>
              <a:off x="5000971" y="4702561"/>
              <a:ext cx="1007082" cy="577334"/>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0">
                  <a:solidFill>
                    <a:srgbClr val="000080"/>
                  </a:solidFill>
                  <a:latin typeface="Verdana" pitchFamily="34" charset="0"/>
                </a:rPr>
                <a:t>Age-standardised</a:t>
              </a:r>
              <a:r>
                <a:rPr lang="en-GB" sz="900" b="0" baseline="0">
                  <a:solidFill>
                    <a:srgbClr val="000080"/>
                  </a:solidFill>
                  <a:latin typeface="Verdana" pitchFamily="34" charset="0"/>
                </a:rPr>
                <a:t> percentage </a:t>
              </a:r>
              <a:endParaRPr lang="en-GB" sz="900" b="0">
                <a:solidFill>
                  <a:srgbClr val="000080"/>
                </a:solidFill>
                <a:latin typeface="Verdana" pitchFamily="34" charset="0"/>
              </a:endParaRPr>
            </a:p>
          </xdr:txBody>
        </xdr:sp>
        <xdr:cxnSp macro="">
          <xdr:nvCxnSpPr>
            <xdr:cNvPr id="50" name="Straight Arrow Connector 49"/>
            <xdr:cNvCxnSpPr/>
          </xdr:nvCxnSpPr>
          <xdr:spPr>
            <a:xfrm rot="10800000">
              <a:off x="5536416" y="4272706"/>
              <a:ext cx="906073" cy="615132"/>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51" name="TextBox 50"/>
            <xdr:cNvSpPr txBox="1"/>
          </xdr:nvSpPr>
          <xdr:spPr>
            <a:xfrm>
              <a:off x="6008053" y="4906848"/>
              <a:ext cx="1806089" cy="310873"/>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0">
                  <a:solidFill>
                    <a:srgbClr val="000080"/>
                  </a:solidFill>
                  <a:latin typeface="Verdana" pitchFamily="34" charset="0"/>
                </a:rPr>
                <a:t>95%</a:t>
              </a:r>
              <a:r>
                <a:rPr lang="en-GB" sz="900" b="0" baseline="0">
                  <a:solidFill>
                    <a:srgbClr val="000080"/>
                  </a:solidFill>
                  <a:latin typeface="Verdana" pitchFamily="34" charset="0"/>
                </a:rPr>
                <a:t> confidence upper limit</a:t>
              </a:r>
              <a:endParaRPr lang="en-GB" sz="900" b="0">
                <a:solidFill>
                  <a:srgbClr val="000080"/>
                </a:solidFill>
                <a:latin typeface="Verdana" pitchFamily="34" charset="0"/>
              </a:endParaRPr>
            </a:p>
          </xdr:txBody>
        </xdr:sp>
        <xdr:cxnSp macro="">
          <xdr:nvCxnSpPr>
            <xdr:cNvPr id="52" name="Straight Arrow Connector 51"/>
            <xdr:cNvCxnSpPr>
              <a:stCxn id="48" idx="0"/>
            </xdr:cNvCxnSpPr>
          </xdr:nvCxnSpPr>
          <xdr:spPr>
            <a:xfrm rot="5400000" flipH="1" flipV="1">
              <a:off x="4660845" y="4294796"/>
              <a:ext cx="559570" cy="486895"/>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53" name="TextBox 52"/>
            <xdr:cNvSpPr txBox="1"/>
          </xdr:nvSpPr>
          <xdr:spPr>
            <a:xfrm>
              <a:off x="6678367" y="1096442"/>
              <a:ext cx="2427248" cy="54180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solidFill>
                    <a:srgbClr val="000080"/>
                  </a:solidFill>
                  <a:latin typeface="Verdana" pitchFamily="34" charset="0"/>
                </a:rPr>
                <a:t>All Wales</a:t>
              </a:r>
              <a:r>
                <a:rPr lang="en-GB" sz="900" b="0" baseline="0">
                  <a:solidFill>
                    <a:srgbClr val="000080"/>
                  </a:solidFill>
                  <a:latin typeface="Verdana" pitchFamily="34" charset="0"/>
                </a:rPr>
                <a:t> line (age-standardised percentage)</a:t>
              </a:r>
              <a:endParaRPr lang="en-GB" sz="900" b="0">
                <a:solidFill>
                  <a:srgbClr val="000080"/>
                </a:solidFill>
                <a:latin typeface="Verdana" pitchFamily="34" charset="0"/>
              </a:endParaRPr>
            </a:p>
          </xdr:txBody>
        </xdr:sp>
        <xdr:sp macro="" textlink="">
          <xdr:nvSpPr>
            <xdr:cNvPr id="54" name="TextBox 53"/>
            <xdr:cNvSpPr txBox="1"/>
          </xdr:nvSpPr>
          <xdr:spPr>
            <a:xfrm>
              <a:off x="2578979" y="4986788"/>
              <a:ext cx="1656276" cy="381929"/>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0">
                  <a:solidFill>
                    <a:srgbClr val="000080"/>
                  </a:solidFill>
                  <a:latin typeface="Verdana" pitchFamily="34" charset="0"/>
                </a:rPr>
                <a:t>Data label of</a:t>
              </a:r>
              <a:r>
                <a:rPr lang="en-GB" sz="900" b="0" baseline="0">
                  <a:solidFill>
                    <a:srgbClr val="000080"/>
                  </a:solidFill>
                  <a:latin typeface="Verdana" pitchFamily="34" charset="0"/>
                </a:rPr>
                <a:t> age-standardised percentage </a:t>
              </a:r>
              <a:endParaRPr lang="en-GB" sz="900" b="0">
                <a:solidFill>
                  <a:srgbClr val="000080"/>
                </a:solidFill>
                <a:latin typeface="Verdana" pitchFamily="34" charset="0"/>
              </a:endParaRPr>
            </a:p>
          </xdr:txBody>
        </xdr:sp>
        <xdr:cxnSp macro="">
          <xdr:nvCxnSpPr>
            <xdr:cNvPr id="55" name="Straight Arrow Connector 54"/>
            <xdr:cNvCxnSpPr/>
          </xdr:nvCxnSpPr>
          <xdr:spPr>
            <a:xfrm rot="5400000" flipH="1" flipV="1">
              <a:off x="3403113" y="4350561"/>
              <a:ext cx="702099" cy="552595"/>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xdr:cNvCxnSpPr>
              <a:stCxn id="44" idx="1"/>
            </xdr:cNvCxnSpPr>
          </xdr:nvCxnSpPr>
          <xdr:spPr>
            <a:xfrm rot="10800000">
              <a:off x="4815106" y="1475897"/>
              <a:ext cx="1292822" cy="371082"/>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grpSp>
      <xdr:sp macro="" textlink="">
        <xdr:nvSpPr>
          <xdr:cNvPr id="42" name="TextBox 41"/>
          <xdr:cNvSpPr txBox="1"/>
        </xdr:nvSpPr>
        <xdr:spPr>
          <a:xfrm>
            <a:off x="1010031" y="5134402"/>
            <a:ext cx="1090312" cy="361523"/>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solidFill>
                  <a:srgbClr val="000080"/>
                </a:solidFill>
                <a:latin typeface="Verdana" pitchFamily="34" charset="0"/>
              </a:rPr>
              <a:t>USOA name</a:t>
            </a:r>
          </a:p>
        </xdr:txBody>
      </xdr:sp>
      <xdr:sp macro="" textlink="">
        <xdr:nvSpPr>
          <xdr:cNvPr id="43" name="TextBox 42"/>
          <xdr:cNvSpPr txBox="1"/>
        </xdr:nvSpPr>
        <xdr:spPr>
          <a:xfrm>
            <a:off x="5055006" y="4201784"/>
            <a:ext cx="4069119" cy="675037"/>
          </a:xfrm>
          <a:prstGeom prst="rect">
            <a:avLst/>
          </a:prstGeom>
          <a:no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solidFill>
                  <a:srgbClr val="000080"/>
                </a:solidFill>
                <a:latin typeface="Verdana" pitchFamily="34" charset="0"/>
              </a:rPr>
              <a:t>It</a:t>
            </a:r>
            <a:r>
              <a:rPr lang="en-GB" sz="900" b="0" baseline="0">
                <a:solidFill>
                  <a:srgbClr val="000080"/>
                </a:solidFill>
                <a:latin typeface="Verdana" pitchFamily="34" charset="0"/>
              </a:rPr>
              <a:t> is likely that the age-standardised percentages for these three USOAs are significantly higher than the all Wales age-standardised percentage as the confidence limits are above, and do not overlap, the Wales line.</a:t>
            </a:r>
            <a:endParaRPr lang="en-GB" sz="900" b="0">
              <a:solidFill>
                <a:srgbClr val="000080"/>
              </a:solidFill>
              <a:latin typeface="Verdana" pitchFamily="34" charset="0"/>
            </a:endParaRPr>
          </a:p>
        </xdr:txBody>
      </xdr:sp>
      <xdr:sp macro="" textlink="">
        <xdr:nvSpPr>
          <xdr:cNvPr id="44" name="TextBox 43"/>
          <xdr:cNvSpPr txBox="1"/>
        </xdr:nvSpPr>
        <xdr:spPr>
          <a:xfrm>
            <a:off x="4755379" y="1963505"/>
            <a:ext cx="3179382" cy="719446"/>
          </a:xfrm>
          <a:prstGeom prst="rect">
            <a:avLst/>
          </a:prstGeom>
          <a:no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a:solidFill>
                  <a:srgbClr val="000080"/>
                </a:solidFill>
                <a:latin typeface="Verdana" pitchFamily="34" charset="0"/>
              </a:rPr>
              <a:t>It</a:t>
            </a:r>
            <a:r>
              <a:rPr lang="en-GB" sz="900" b="0" baseline="0">
                <a:solidFill>
                  <a:srgbClr val="000080"/>
                </a:solidFill>
                <a:latin typeface="Verdana" pitchFamily="34" charset="0"/>
              </a:rPr>
              <a:t> is likely that the age-standardised percentage for this USOA is significantly lower than the all Wales age-standardised percentage as the confidence limits are below, and do not overlap,  the Wales line.</a:t>
            </a:r>
            <a:endParaRPr lang="en-GB" sz="900" b="0">
              <a:solidFill>
                <a:srgbClr val="000080"/>
              </a:solidFill>
              <a:latin typeface="Verdana" pitchFamily="34" charset="0"/>
            </a:endParaRPr>
          </a:p>
        </xdr:txBody>
      </xdr:sp>
      <xdr:cxnSp macro="">
        <xdr:nvCxnSpPr>
          <xdr:cNvPr id="45" name="Straight Arrow Connector 44"/>
          <xdr:cNvCxnSpPr/>
        </xdr:nvCxnSpPr>
        <xdr:spPr>
          <a:xfrm rot="10800000">
            <a:off x="4647184" y="1794743"/>
            <a:ext cx="640589" cy="505"/>
          </a:xfrm>
          <a:prstGeom prst="straightConnector1">
            <a:avLst/>
          </a:prstGeom>
          <a:ln w="12700">
            <a:solidFill>
              <a:srgbClr val="000080"/>
            </a:solidFill>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46" name="TextBox 45"/>
          <xdr:cNvSpPr txBox="1"/>
        </xdr:nvSpPr>
        <xdr:spPr>
          <a:xfrm>
            <a:off x="4971777" y="3020470"/>
            <a:ext cx="4044975" cy="515160"/>
          </a:xfrm>
          <a:prstGeom prst="rect">
            <a:avLst/>
          </a:prstGeom>
          <a:noFill/>
          <a:ln w="9525" cmpd="sng">
            <a:solidFill>
              <a:srgbClr val="FF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0" baseline="0">
                <a:solidFill>
                  <a:srgbClr val="000080"/>
                </a:solidFill>
                <a:latin typeface="Verdana" pitchFamily="34" charset="0"/>
              </a:rPr>
              <a:t>The age-standardised percentages for these USOAs are not significantly different to the all Wales age-standardised percentage as the confidence limits overlap the Wales line.</a:t>
            </a:r>
            <a:endParaRPr lang="en-GB" sz="900" b="0">
              <a:solidFill>
                <a:srgbClr val="000080"/>
              </a:solidFill>
              <a:latin typeface="Verdana" pitchFamily="34" charset="0"/>
            </a:endParaRPr>
          </a:p>
        </xdr:txBody>
      </xdr:sp>
      <xdr:cxnSp macro="">
        <xdr:nvCxnSpPr>
          <xdr:cNvPr id="47" name="Straight Arrow Connector 46"/>
          <xdr:cNvCxnSpPr/>
        </xdr:nvCxnSpPr>
        <xdr:spPr>
          <a:xfrm flipV="1">
            <a:off x="1384567" y="4775205"/>
            <a:ext cx="668395" cy="394726"/>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48" name="TextBox 47"/>
          <xdr:cNvSpPr txBox="1"/>
        </xdr:nvSpPr>
        <xdr:spPr>
          <a:xfrm>
            <a:off x="2965936" y="5294278"/>
            <a:ext cx="757391" cy="54180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900" b="0">
                <a:solidFill>
                  <a:srgbClr val="000080"/>
                </a:solidFill>
                <a:latin typeface="Verdana" pitchFamily="34" charset="0"/>
              </a:rPr>
              <a:t>95%</a:t>
            </a:r>
            <a:r>
              <a:rPr lang="en-GB" sz="900" b="0" baseline="0">
                <a:solidFill>
                  <a:srgbClr val="000080"/>
                </a:solidFill>
                <a:latin typeface="Verdana" pitchFamily="34" charset="0"/>
              </a:rPr>
              <a:t> confidence lower limit </a:t>
            </a:r>
            <a:endParaRPr lang="en-GB" sz="900" b="0">
              <a:solidFill>
                <a:srgbClr val="000080"/>
              </a:solidFill>
              <a:latin typeface="Verdana" pitchFamily="34" charset="0"/>
            </a:endParaRPr>
          </a:p>
        </xdr:txBody>
      </xdr:sp>
    </xdr:grpSp>
    <xdr:clientData/>
  </xdr:twoCellAnchor>
  <xdr:twoCellAnchor>
    <xdr:from>
      <xdr:col>8</xdr:col>
      <xdr:colOff>361950</xdr:colOff>
      <xdr:row>14</xdr:row>
      <xdr:rowOff>142875</xdr:rowOff>
    </xdr:from>
    <xdr:to>
      <xdr:col>9</xdr:col>
      <xdr:colOff>285750</xdr:colOff>
      <xdr:row>26</xdr:row>
      <xdr:rowOff>142875</xdr:rowOff>
    </xdr:to>
    <xdr:grpSp>
      <xdr:nvGrpSpPr>
        <xdr:cNvPr id="58" name="Group 57"/>
        <xdr:cNvGrpSpPr/>
      </xdr:nvGrpSpPr>
      <xdr:grpSpPr>
        <a:xfrm>
          <a:off x="5211041" y="2446193"/>
          <a:ext cx="529936" cy="1974273"/>
          <a:chOff x="5314950" y="2124075"/>
          <a:chExt cx="533400" cy="2305050"/>
        </a:xfrm>
      </xdr:grpSpPr>
      <xdr:sp macro="" textlink="">
        <xdr:nvSpPr>
          <xdr:cNvPr id="59" name="Freeform 58"/>
          <xdr:cNvSpPr/>
        </xdr:nvSpPr>
        <xdr:spPr>
          <a:xfrm>
            <a:off x="5314950" y="2124075"/>
            <a:ext cx="228600" cy="2305050"/>
          </a:xfrm>
          <a:custGeom>
            <a:avLst/>
            <a:gdLst>
              <a:gd name="connsiteX0" fmla="*/ 0 w 228600"/>
              <a:gd name="connsiteY0" fmla="*/ 0 h 2057400"/>
              <a:gd name="connsiteX1" fmla="*/ 18983 w 228600"/>
              <a:gd name="connsiteY1" fmla="*/ 66 h 2057400"/>
              <a:gd name="connsiteX2" fmla="*/ 228600 w 228600"/>
              <a:gd name="connsiteY2" fmla="*/ 19050 h 2057400"/>
              <a:gd name="connsiteX3" fmla="*/ 228600 w 228600"/>
              <a:gd name="connsiteY3" fmla="*/ 2038351 h 2057400"/>
              <a:gd name="connsiteX4" fmla="*/ 18983 w 228600"/>
              <a:gd name="connsiteY4" fmla="*/ 2057334 h 2057400"/>
              <a:gd name="connsiteX5" fmla="*/ 0 w 228600"/>
              <a:gd name="connsiteY5" fmla="*/ 2057400 h 2057400"/>
              <a:gd name="connsiteX6" fmla="*/ 0 w 228600"/>
              <a:gd name="connsiteY6" fmla="*/ 0 h 2057400"/>
              <a:gd name="connsiteX0" fmla="*/ 0 w 228600"/>
              <a:gd name="connsiteY0" fmla="*/ 0 h 2057400"/>
              <a:gd name="connsiteX1" fmla="*/ 18983 w 228600"/>
              <a:gd name="connsiteY1" fmla="*/ 66 h 2057400"/>
              <a:gd name="connsiteX2" fmla="*/ 228600 w 228600"/>
              <a:gd name="connsiteY2" fmla="*/ 19050 h 2057400"/>
              <a:gd name="connsiteX3" fmla="*/ 228600 w 228600"/>
              <a:gd name="connsiteY3" fmla="*/ 2038351 h 2057400"/>
              <a:gd name="connsiteX4" fmla="*/ 18983 w 228600"/>
              <a:gd name="connsiteY4" fmla="*/ 2057334 h 2057400"/>
              <a:gd name="connsiteX5" fmla="*/ 0 w 228600"/>
              <a:gd name="connsiteY5" fmla="*/ 2057400 h 2057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600" h="2057400" stroke="0" extrusionOk="0">
                <a:moveTo>
                  <a:pt x="0" y="0"/>
                </a:moveTo>
                <a:lnTo>
                  <a:pt x="18983" y="66"/>
                </a:lnTo>
                <a:cubicBezTo>
                  <a:pt x="137467" y="889"/>
                  <a:pt x="228602" y="9142"/>
                  <a:pt x="228600" y="19050"/>
                </a:cubicBezTo>
                <a:lnTo>
                  <a:pt x="228600" y="2038351"/>
                </a:lnTo>
                <a:cubicBezTo>
                  <a:pt x="228600" y="2048258"/>
                  <a:pt x="137465" y="2056512"/>
                  <a:pt x="18983" y="2057334"/>
                </a:cubicBezTo>
                <a:lnTo>
                  <a:pt x="0" y="2057400"/>
                </a:lnTo>
                <a:lnTo>
                  <a:pt x="0" y="0"/>
                </a:lnTo>
                <a:close/>
              </a:path>
              <a:path w="228600" h="2057400" fill="none">
                <a:moveTo>
                  <a:pt x="0" y="0"/>
                </a:moveTo>
                <a:lnTo>
                  <a:pt x="18983" y="66"/>
                </a:lnTo>
                <a:cubicBezTo>
                  <a:pt x="137467" y="889"/>
                  <a:pt x="228602" y="9142"/>
                  <a:pt x="228600" y="19050"/>
                </a:cubicBezTo>
                <a:lnTo>
                  <a:pt x="228600" y="2038351"/>
                </a:lnTo>
                <a:cubicBezTo>
                  <a:pt x="228600" y="2048258"/>
                  <a:pt x="137465" y="2056512"/>
                  <a:pt x="18983" y="2057334"/>
                </a:cubicBezTo>
                <a:lnTo>
                  <a:pt x="0" y="2057400"/>
                </a:lnTo>
              </a:path>
            </a:pathLst>
          </a:custGeom>
          <a:ln w="9525">
            <a:solidFill>
              <a:srgbClr val="00008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GB" sz="1100"/>
          </a:p>
        </xdr:txBody>
      </xdr:sp>
      <xdr:cxnSp macro="">
        <xdr:nvCxnSpPr>
          <xdr:cNvPr id="60" name="Straight Connector 59"/>
          <xdr:cNvCxnSpPr/>
        </xdr:nvCxnSpPr>
        <xdr:spPr>
          <a:xfrm>
            <a:off x="5543852" y="3269324"/>
            <a:ext cx="304498" cy="0"/>
          </a:xfrm>
          <a:prstGeom prst="line">
            <a:avLst/>
          </a:prstGeom>
          <a:ln w="9525">
            <a:solidFill>
              <a:srgbClr val="00008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17</xdr:col>
      <xdr:colOff>0</xdr:colOff>
      <xdr:row>62</xdr:row>
      <xdr:rowOff>0</xdr:rowOff>
    </xdr:from>
    <xdr:to>
      <xdr:col>18</xdr:col>
      <xdr:colOff>9525</xdr:colOff>
      <xdr:row>63</xdr:row>
      <xdr:rowOff>9525</xdr:rowOff>
    </xdr:to>
    <xdr:pic>
      <xdr:nvPicPr>
        <xdr:cNvPr id="8193"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0363200" y="10039350"/>
          <a:ext cx="619125" cy="171450"/>
        </a:xfrm>
        <a:prstGeom prst="rect">
          <a:avLst/>
        </a:prstGeom>
        <a:noFill/>
      </xdr:spPr>
    </xdr:pic>
    <xdr:clientData/>
  </xdr:twoCellAnchor>
  <xdr:twoCellAnchor editAs="oneCell">
    <xdr:from>
      <xdr:col>16</xdr:col>
      <xdr:colOff>0</xdr:colOff>
      <xdr:row>14</xdr:row>
      <xdr:rowOff>0</xdr:rowOff>
    </xdr:from>
    <xdr:to>
      <xdr:col>17</xdr:col>
      <xdr:colOff>9525</xdr:colOff>
      <xdr:row>15</xdr:row>
      <xdr:rowOff>9525</xdr:rowOff>
    </xdr:to>
    <xdr:pic>
      <xdr:nvPicPr>
        <xdr:cNvPr id="6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9753600" y="2266950"/>
          <a:ext cx="619125" cy="171450"/>
        </a:xfrm>
        <a:prstGeom prst="rect">
          <a:avLst/>
        </a:prstGeom>
        <a:noFill/>
      </xdr:spPr>
    </xdr:pic>
    <xdr:clientData/>
  </xdr:twoCellAnchor>
  <xdr:twoCellAnchor>
    <xdr:from>
      <xdr:col>8</xdr:col>
      <xdr:colOff>371475</xdr:colOff>
      <xdr:row>27</xdr:row>
      <xdr:rowOff>38100</xdr:rowOff>
    </xdr:from>
    <xdr:to>
      <xdr:col>9</xdr:col>
      <xdr:colOff>361950</xdr:colOff>
      <xdr:row>30</xdr:row>
      <xdr:rowOff>104775</xdr:rowOff>
    </xdr:to>
    <xdr:grpSp>
      <xdr:nvGrpSpPr>
        <xdr:cNvPr id="86" name="Group 85"/>
        <xdr:cNvGrpSpPr/>
      </xdr:nvGrpSpPr>
      <xdr:grpSpPr>
        <a:xfrm>
          <a:off x="5220566" y="4480214"/>
          <a:ext cx="596611" cy="560243"/>
          <a:chOff x="5314950" y="2124075"/>
          <a:chExt cx="533400" cy="2305050"/>
        </a:xfrm>
      </xdr:grpSpPr>
      <xdr:sp macro="" textlink="">
        <xdr:nvSpPr>
          <xdr:cNvPr id="87" name="Freeform 86"/>
          <xdr:cNvSpPr/>
        </xdr:nvSpPr>
        <xdr:spPr>
          <a:xfrm>
            <a:off x="5314950" y="2124075"/>
            <a:ext cx="228600" cy="2305050"/>
          </a:xfrm>
          <a:custGeom>
            <a:avLst/>
            <a:gdLst>
              <a:gd name="connsiteX0" fmla="*/ 0 w 228600"/>
              <a:gd name="connsiteY0" fmla="*/ 0 h 2057400"/>
              <a:gd name="connsiteX1" fmla="*/ 18983 w 228600"/>
              <a:gd name="connsiteY1" fmla="*/ 66 h 2057400"/>
              <a:gd name="connsiteX2" fmla="*/ 228600 w 228600"/>
              <a:gd name="connsiteY2" fmla="*/ 19050 h 2057400"/>
              <a:gd name="connsiteX3" fmla="*/ 228600 w 228600"/>
              <a:gd name="connsiteY3" fmla="*/ 2038351 h 2057400"/>
              <a:gd name="connsiteX4" fmla="*/ 18983 w 228600"/>
              <a:gd name="connsiteY4" fmla="*/ 2057334 h 2057400"/>
              <a:gd name="connsiteX5" fmla="*/ 0 w 228600"/>
              <a:gd name="connsiteY5" fmla="*/ 2057400 h 2057400"/>
              <a:gd name="connsiteX6" fmla="*/ 0 w 228600"/>
              <a:gd name="connsiteY6" fmla="*/ 0 h 2057400"/>
              <a:gd name="connsiteX0" fmla="*/ 0 w 228600"/>
              <a:gd name="connsiteY0" fmla="*/ 0 h 2057400"/>
              <a:gd name="connsiteX1" fmla="*/ 18983 w 228600"/>
              <a:gd name="connsiteY1" fmla="*/ 66 h 2057400"/>
              <a:gd name="connsiteX2" fmla="*/ 228600 w 228600"/>
              <a:gd name="connsiteY2" fmla="*/ 19050 h 2057400"/>
              <a:gd name="connsiteX3" fmla="*/ 228600 w 228600"/>
              <a:gd name="connsiteY3" fmla="*/ 2038351 h 2057400"/>
              <a:gd name="connsiteX4" fmla="*/ 18983 w 228600"/>
              <a:gd name="connsiteY4" fmla="*/ 2057334 h 2057400"/>
              <a:gd name="connsiteX5" fmla="*/ 0 w 228600"/>
              <a:gd name="connsiteY5" fmla="*/ 2057400 h 2057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600" h="2057400" stroke="0" extrusionOk="0">
                <a:moveTo>
                  <a:pt x="0" y="0"/>
                </a:moveTo>
                <a:lnTo>
                  <a:pt x="18983" y="66"/>
                </a:lnTo>
                <a:cubicBezTo>
                  <a:pt x="137467" y="889"/>
                  <a:pt x="228602" y="9142"/>
                  <a:pt x="228600" y="19050"/>
                </a:cubicBezTo>
                <a:lnTo>
                  <a:pt x="228600" y="2038351"/>
                </a:lnTo>
                <a:cubicBezTo>
                  <a:pt x="228600" y="2048258"/>
                  <a:pt x="137465" y="2056512"/>
                  <a:pt x="18983" y="2057334"/>
                </a:cubicBezTo>
                <a:lnTo>
                  <a:pt x="0" y="2057400"/>
                </a:lnTo>
                <a:lnTo>
                  <a:pt x="0" y="0"/>
                </a:lnTo>
                <a:close/>
              </a:path>
              <a:path w="228600" h="2057400" fill="none">
                <a:moveTo>
                  <a:pt x="0" y="0"/>
                </a:moveTo>
                <a:lnTo>
                  <a:pt x="18983" y="66"/>
                </a:lnTo>
                <a:cubicBezTo>
                  <a:pt x="137467" y="889"/>
                  <a:pt x="228602" y="9142"/>
                  <a:pt x="228600" y="19050"/>
                </a:cubicBezTo>
                <a:lnTo>
                  <a:pt x="228600" y="2038351"/>
                </a:lnTo>
                <a:cubicBezTo>
                  <a:pt x="228600" y="2048258"/>
                  <a:pt x="137465" y="2056512"/>
                  <a:pt x="18983" y="2057334"/>
                </a:cubicBezTo>
                <a:lnTo>
                  <a:pt x="0" y="2057400"/>
                </a:lnTo>
              </a:path>
            </a:pathLst>
          </a:custGeom>
          <a:ln w="9525">
            <a:solidFill>
              <a:srgbClr val="00008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en-GB" sz="1100"/>
          </a:p>
        </xdr:txBody>
      </xdr:sp>
      <xdr:cxnSp macro="">
        <xdr:nvCxnSpPr>
          <xdr:cNvPr id="88" name="Straight Connector 87"/>
          <xdr:cNvCxnSpPr/>
        </xdr:nvCxnSpPr>
        <xdr:spPr>
          <a:xfrm>
            <a:off x="5543852" y="3269324"/>
            <a:ext cx="304498" cy="0"/>
          </a:xfrm>
          <a:prstGeom prst="line">
            <a:avLst/>
          </a:prstGeom>
          <a:ln w="9525">
            <a:solidFill>
              <a:srgbClr val="00008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495292</xdr:colOff>
      <xdr:row>30</xdr:row>
      <xdr:rowOff>123827</xdr:rowOff>
    </xdr:from>
    <xdr:to>
      <xdr:col>7</xdr:col>
      <xdr:colOff>528639</xdr:colOff>
      <xdr:row>33</xdr:row>
      <xdr:rowOff>123825</xdr:rowOff>
    </xdr:to>
    <xdr:cxnSp macro="">
      <xdr:nvCxnSpPr>
        <xdr:cNvPr id="102" name="Straight Arrow Connector 101"/>
        <xdr:cNvCxnSpPr/>
      </xdr:nvCxnSpPr>
      <xdr:spPr>
        <a:xfrm rot="16200000" flipV="1">
          <a:off x="4536279" y="5207790"/>
          <a:ext cx="485773" cy="33347"/>
        </a:xfrm>
        <a:prstGeom prst="straightConnector1">
          <a:avLst/>
        </a:prstGeom>
        <a:ln w="12700">
          <a:solidFill>
            <a:srgbClr val="000080"/>
          </a:solidFill>
          <a:headEnd type="none"/>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161926</xdr:colOff>
      <xdr:row>10</xdr:row>
      <xdr:rowOff>164522</xdr:rowOff>
    </xdr:from>
    <xdr:to>
      <xdr:col>10</xdr:col>
      <xdr:colOff>77931</xdr:colOff>
      <xdr:row>12</xdr:row>
      <xdr:rowOff>9523</xdr:rowOff>
    </xdr:to>
    <xdr:cxnSp macro="">
      <xdr:nvCxnSpPr>
        <xdr:cNvPr id="112" name="Straight Arrow Connector 111"/>
        <xdr:cNvCxnSpPr/>
      </xdr:nvCxnSpPr>
      <xdr:spPr>
        <a:xfrm rot="10800000" flipV="1">
          <a:off x="4404881" y="1809749"/>
          <a:ext cx="1734414" cy="174047"/>
        </a:xfrm>
        <a:prstGeom prst="straightConnector1">
          <a:avLst/>
        </a:prstGeom>
        <a:ln w="12700">
          <a:solidFill>
            <a:srgbClr val="000080"/>
          </a:solidFill>
          <a:tailEnd type="stealt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428625</xdr:colOff>
      <xdr:row>4</xdr:row>
      <xdr:rowOff>133350</xdr:rowOff>
    </xdr:to>
    <xdr:pic>
      <xdr:nvPicPr>
        <xdr:cNvPr id="2" name="Picture 2" descr="PHW Observatory RGB"/>
        <xdr:cNvPicPr>
          <a:picLocks noChangeAspect="1" noChangeArrowheads="1"/>
        </xdr:cNvPicPr>
      </xdr:nvPicPr>
      <xdr:blipFill>
        <a:blip xmlns:r="http://schemas.openxmlformats.org/officeDocument/2006/relationships" r:embed="rId1" cstate="print"/>
        <a:srcRect r="16850"/>
        <a:stretch>
          <a:fillRect/>
        </a:stretch>
      </xdr:blipFill>
      <xdr:spPr bwMode="auto">
        <a:xfrm>
          <a:off x="0" y="0"/>
          <a:ext cx="2867025" cy="781050"/>
        </a:xfrm>
        <a:prstGeom prst="rect">
          <a:avLst/>
        </a:prstGeom>
        <a:noFill/>
        <a:ln w="9525">
          <a:noFill/>
          <a:miter lim="800000"/>
          <a:headEnd/>
          <a:tailEnd/>
        </a:ln>
      </xdr:spPr>
    </xdr:pic>
    <xdr:clientData/>
  </xdr:twoCellAnchor>
  <xdr:twoCellAnchor editAs="oneCell">
    <xdr:from>
      <xdr:col>12</xdr:col>
      <xdr:colOff>0</xdr:colOff>
      <xdr:row>2</xdr:row>
      <xdr:rowOff>0</xdr:rowOff>
    </xdr:from>
    <xdr:to>
      <xdr:col>18</xdr:col>
      <xdr:colOff>66675</xdr:colOff>
      <xdr:row>21</xdr:row>
      <xdr:rowOff>142875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315200" y="323850"/>
          <a:ext cx="3724275" cy="3219450"/>
        </a:xfrm>
        <a:prstGeom prst="rect">
          <a:avLst/>
        </a:prstGeom>
        <a:noFill/>
        <a:ln w="9525">
          <a:noFill/>
          <a:miter lim="800000"/>
          <a:headEnd/>
          <a:tailEnd/>
        </a:ln>
      </xdr:spPr>
    </xdr:pic>
    <xdr:clientData/>
  </xdr:twoCellAnchor>
  <xdr:twoCellAnchor editAs="oneCell">
    <xdr:from>
      <xdr:col>12</xdr:col>
      <xdr:colOff>0</xdr:colOff>
      <xdr:row>25</xdr:row>
      <xdr:rowOff>0</xdr:rowOff>
    </xdr:from>
    <xdr:to>
      <xdr:col>18</xdr:col>
      <xdr:colOff>47625</xdr:colOff>
      <xdr:row>40</xdr:row>
      <xdr:rowOff>133350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315200" y="4048125"/>
          <a:ext cx="3705225" cy="2562225"/>
        </a:xfrm>
        <a:prstGeom prst="rect">
          <a:avLst/>
        </a:prstGeom>
        <a:noFill/>
        <a:ln w="9525">
          <a:noFill/>
          <a:miter lim="800000"/>
          <a:headEnd/>
          <a:tailEnd/>
        </a:ln>
      </xdr:spPr>
    </xdr:pic>
    <xdr:clientData/>
  </xdr:twoCellAnchor>
  <xdr:twoCellAnchor>
    <xdr:from>
      <xdr:col>5</xdr:col>
      <xdr:colOff>495300</xdr:colOff>
      <xdr:row>0</xdr:row>
      <xdr:rowOff>85725</xdr:rowOff>
    </xdr:from>
    <xdr:to>
      <xdr:col>9</xdr:col>
      <xdr:colOff>257175</xdr:colOff>
      <xdr:row>2</xdr:row>
      <xdr:rowOff>69715</xdr:rowOff>
    </xdr:to>
    <xdr:grpSp>
      <xdr:nvGrpSpPr>
        <xdr:cNvPr id="6" name="Group 5">
          <a:hlinkClick xmlns:r="http://schemas.openxmlformats.org/officeDocument/2006/relationships" r:id="rId4"/>
        </xdr:cNvPr>
        <xdr:cNvGrpSpPr/>
      </xdr:nvGrpSpPr>
      <xdr:grpSpPr>
        <a:xfrm>
          <a:off x="3543300" y="85725"/>
          <a:ext cx="2200275" cy="307840"/>
          <a:chOff x="6819899" y="1495425"/>
          <a:chExt cx="2124075" cy="266700"/>
        </a:xfrm>
      </xdr:grpSpPr>
      <xdr:sp macro="" textlink="">
        <xdr:nvSpPr>
          <xdr:cNvPr id="7" name="Rounded Rectangle 6"/>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 name="TextBox 7"/>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26</xdr:col>
      <xdr:colOff>13606</xdr:colOff>
      <xdr:row>0</xdr:row>
      <xdr:rowOff>122093</xdr:rowOff>
    </xdr:from>
    <xdr:to>
      <xdr:col>29</xdr:col>
      <xdr:colOff>376917</xdr:colOff>
      <xdr:row>0</xdr:row>
      <xdr:rowOff>462641</xdr:rowOff>
    </xdr:to>
    <xdr:grpSp>
      <xdr:nvGrpSpPr>
        <xdr:cNvPr id="6" name="Group 5">
          <a:hlinkClick xmlns:r="http://schemas.openxmlformats.org/officeDocument/2006/relationships" r:id="rId1"/>
        </xdr:cNvPr>
        <xdr:cNvGrpSpPr/>
      </xdr:nvGrpSpPr>
      <xdr:grpSpPr>
        <a:xfrm>
          <a:off x="12572999" y="122093"/>
          <a:ext cx="2200275" cy="331023"/>
          <a:chOff x="7905749" y="108487"/>
          <a:chExt cx="2200275" cy="340548"/>
        </a:xfrm>
      </xdr:grpSpPr>
      <xdr:sp macro="" textlink="">
        <xdr:nvSpPr>
          <xdr:cNvPr id="3" name="Rounded Rectangle 2"/>
          <xdr:cNvSpPr/>
        </xdr:nvSpPr>
        <xdr:spPr>
          <a:xfrm>
            <a:off x="8024149" y="122462"/>
            <a:ext cx="1904275" cy="326573"/>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7905749" y="108487"/>
            <a:ext cx="2200275" cy="326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585107</xdr:colOff>
      <xdr:row>2</xdr:row>
      <xdr:rowOff>108857</xdr:rowOff>
    </xdr:from>
    <xdr:to>
      <xdr:col>14</xdr:col>
      <xdr:colOff>594632</xdr:colOff>
      <xdr:row>2</xdr:row>
      <xdr:rowOff>416697</xdr:rowOff>
    </xdr:to>
    <xdr:grpSp>
      <xdr:nvGrpSpPr>
        <xdr:cNvPr id="2" name="Group 1">
          <a:hlinkClick xmlns:r="http://schemas.openxmlformats.org/officeDocument/2006/relationships" r:id="rId1"/>
        </xdr:cNvPr>
        <xdr:cNvGrpSpPr/>
      </xdr:nvGrpSpPr>
      <xdr:grpSpPr>
        <a:xfrm>
          <a:off x="6272893" y="517071"/>
          <a:ext cx="2200275" cy="307840"/>
          <a:chOff x="6819899" y="1495425"/>
          <a:chExt cx="2124075" cy="266700"/>
        </a:xfrm>
      </xdr:grpSpPr>
      <xdr:sp macro="" textlink="">
        <xdr:nvSpPr>
          <xdr:cNvPr id="3" name="Rounded Rectangle 2"/>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598714</xdr:colOff>
      <xdr:row>2</xdr:row>
      <xdr:rowOff>13607</xdr:rowOff>
    </xdr:from>
    <xdr:to>
      <xdr:col>11</xdr:col>
      <xdr:colOff>349704</xdr:colOff>
      <xdr:row>2</xdr:row>
      <xdr:rowOff>321447</xdr:rowOff>
    </xdr:to>
    <xdr:grpSp>
      <xdr:nvGrpSpPr>
        <xdr:cNvPr id="2" name="Group 1">
          <a:hlinkClick xmlns:r="http://schemas.openxmlformats.org/officeDocument/2006/relationships" r:id="rId1"/>
        </xdr:cNvPr>
        <xdr:cNvGrpSpPr/>
      </xdr:nvGrpSpPr>
      <xdr:grpSpPr>
        <a:xfrm>
          <a:off x="4463143" y="421821"/>
          <a:ext cx="2200275" cy="307840"/>
          <a:chOff x="6819899" y="1495425"/>
          <a:chExt cx="2124075" cy="266700"/>
        </a:xfrm>
      </xdr:grpSpPr>
      <xdr:sp macro="" textlink="">
        <xdr:nvSpPr>
          <xdr:cNvPr id="3" name="Rounded Rectangle 2"/>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54430</xdr:colOff>
      <xdr:row>0</xdr:row>
      <xdr:rowOff>122464</xdr:rowOff>
    </xdr:from>
    <xdr:to>
      <xdr:col>21</xdr:col>
      <xdr:colOff>91169</xdr:colOff>
      <xdr:row>1</xdr:row>
      <xdr:rowOff>8483</xdr:rowOff>
    </xdr:to>
    <xdr:grpSp>
      <xdr:nvGrpSpPr>
        <xdr:cNvPr id="2" name="Group 1">
          <a:hlinkClick xmlns:r="http://schemas.openxmlformats.org/officeDocument/2006/relationships" r:id="rId1"/>
        </xdr:cNvPr>
        <xdr:cNvGrpSpPr/>
      </xdr:nvGrpSpPr>
      <xdr:grpSpPr>
        <a:xfrm>
          <a:off x="9429751" y="122464"/>
          <a:ext cx="2200275" cy="307840"/>
          <a:chOff x="6819899" y="1495425"/>
          <a:chExt cx="2124075" cy="266700"/>
        </a:xfrm>
      </xdr:grpSpPr>
      <xdr:sp macro="" textlink="">
        <xdr:nvSpPr>
          <xdr:cNvPr id="3" name="Rounded Rectangle 2"/>
          <xdr:cNvSpPr/>
        </xdr:nvSpPr>
        <xdr:spPr>
          <a:xfrm>
            <a:off x="6934199" y="1495425"/>
            <a:ext cx="1838326" cy="266700"/>
          </a:xfrm>
          <a:prstGeom prst="roundRect">
            <a:avLst/>
          </a:prstGeom>
          <a:solidFill>
            <a:srgbClr val="99CCFF"/>
          </a:solidFill>
          <a:ln>
            <a:solidFill>
              <a:srgbClr val="99CC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 name="TextBox 3"/>
          <xdr:cNvSpPr txBox="1"/>
        </xdr:nvSpPr>
        <xdr:spPr>
          <a:xfrm>
            <a:off x="6819899" y="1514474"/>
            <a:ext cx="2124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a:solidFill>
                  <a:srgbClr val="0000FF"/>
                </a:solidFill>
                <a:latin typeface="Verdana" pitchFamily="34" charset="0"/>
              </a:rPr>
              <a:t>Back to contents page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alth%20Intelligence\Information%20resources\Information%20products\Welsh%20Health%20Survey\USOA%20WHS%20report%202012\Interactive%20spreadsheet\20120118_Interactive_WHSIndicators_USOA_BP_v0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IAT\Documents%20and%20Settings\rhian.hughes\Local%20Settings\Temporary%20Internet%20Files\OLK21\MPH\Revision\20070105_revi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teractive"/>
      <sheetName val="Controls"/>
      <sheetName val="Reading the charts"/>
      <sheetName val="Copy tables and charts"/>
      <sheetName val="illness rates"/>
      <sheetName val="lifestyle rates"/>
      <sheetName val="service use rates"/>
      <sheetName val="illness CIs"/>
      <sheetName val="lifestyle CIs"/>
      <sheetName val="service use CIs"/>
      <sheetName val="All data"/>
      <sheetName val="illness"/>
      <sheetName val="lifestyle"/>
      <sheetName val="svc use"/>
      <sheetName val="illness CI"/>
      <sheetName val="lifestyle CI"/>
      <sheetName val="svc use CI"/>
      <sheetName val="Indicator list"/>
      <sheetName val="USOA lookup"/>
    </sheetNames>
    <sheetDataSet>
      <sheetData sheetId="0" refreshError="1"/>
      <sheetData sheetId="1" refreshError="1"/>
      <sheetData sheetId="2">
        <row r="35">
          <cell r="D35">
            <v>22</v>
          </cell>
        </row>
        <row r="40">
          <cell r="H40" t="str">
            <v>W03000007</v>
          </cell>
          <cell r="I40">
            <v>15.467030000000001</v>
          </cell>
          <cell r="J40">
            <v>19.390160000000002</v>
          </cell>
          <cell r="K40">
            <v>2.2199899999999992</v>
          </cell>
          <cell r="L40">
            <v>2.2199900000000028</v>
          </cell>
          <cell r="M40">
            <v>0.5</v>
          </cell>
          <cell r="O40" t="str">
            <v>W03000012</v>
          </cell>
          <cell r="Q40">
            <v>21.113960000000002</v>
          </cell>
        </row>
        <row r="68">
          <cell r="D68" t="str">
            <v>Isle of Anglesey U001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ile:///C:\Users\Rh168211\USOA_Wales_HC_Aug08.xlsx"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8:D43"/>
  <sheetViews>
    <sheetView showGridLines="0" tabSelected="1" zoomScaleNormal="100" workbookViewId="0">
      <selection activeCell="A46" sqref="A46"/>
    </sheetView>
  </sheetViews>
  <sheetFormatPr defaultRowHeight="12.75" x14ac:dyDescent="0.2"/>
  <cols>
    <col min="1" max="1" width="18.28515625" customWidth="1"/>
    <col min="2" max="2" width="72.42578125" customWidth="1"/>
    <col min="4" max="4" width="10.28515625" customWidth="1"/>
    <col min="257" max="257" width="18.28515625" customWidth="1"/>
    <col min="258" max="258" width="72.42578125" customWidth="1"/>
    <col min="513" max="513" width="18.28515625" customWidth="1"/>
    <col min="514" max="514" width="72.42578125" customWidth="1"/>
    <col min="769" max="769" width="18.28515625" customWidth="1"/>
    <col min="770" max="770" width="72.42578125" customWidth="1"/>
    <col min="1025" max="1025" width="18.28515625" customWidth="1"/>
    <col min="1026" max="1026" width="72.42578125" customWidth="1"/>
    <col min="1281" max="1281" width="18.28515625" customWidth="1"/>
    <col min="1282" max="1282" width="72.42578125" customWidth="1"/>
    <col min="1537" max="1537" width="18.28515625" customWidth="1"/>
    <col min="1538" max="1538" width="72.42578125" customWidth="1"/>
    <col min="1793" max="1793" width="18.28515625" customWidth="1"/>
    <col min="1794" max="1794" width="72.42578125" customWidth="1"/>
    <col min="2049" max="2049" width="18.28515625" customWidth="1"/>
    <col min="2050" max="2050" width="72.42578125" customWidth="1"/>
    <col min="2305" max="2305" width="18.28515625" customWidth="1"/>
    <col min="2306" max="2306" width="72.42578125" customWidth="1"/>
    <col min="2561" max="2561" width="18.28515625" customWidth="1"/>
    <col min="2562" max="2562" width="72.42578125" customWidth="1"/>
    <col min="2817" max="2817" width="18.28515625" customWidth="1"/>
    <col min="2818" max="2818" width="72.42578125" customWidth="1"/>
    <col min="3073" max="3073" width="18.28515625" customWidth="1"/>
    <col min="3074" max="3074" width="72.42578125" customWidth="1"/>
    <col min="3329" max="3329" width="18.28515625" customWidth="1"/>
    <col min="3330" max="3330" width="72.42578125" customWidth="1"/>
    <col min="3585" max="3585" width="18.28515625" customWidth="1"/>
    <col min="3586" max="3586" width="72.42578125" customWidth="1"/>
    <col min="3841" max="3841" width="18.28515625" customWidth="1"/>
    <col min="3842" max="3842" width="72.42578125" customWidth="1"/>
    <col min="4097" max="4097" width="18.28515625" customWidth="1"/>
    <col min="4098" max="4098" width="72.42578125" customWidth="1"/>
    <col min="4353" max="4353" width="18.28515625" customWidth="1"/>
    <col min="4354" max="4354" width="72.42578125" customWidth="1"/>
    <col min="4609" max="4609" width="18.28515625" customWidth="1"/>
    <col min="4610" max="4610" width="72.42578125" customWidth="1"/>
    <col min="4865" max="4865" width="18.28515625" customWidth="1"/>
    <col min="4866" max="4866" width="72.42578125" customWidth="1"/>
    <col min="5121" max="5121" width="18.28515625" customWidth="1"/>
    <col min="5122" max="5122" width="72.42578125" customWidth="1"/>
    <col min="5377" max="5377" width="18.28515625" customWidth="1"/>
    <col min="5378" max="5378" width="72.42578125" customWidth="1"/>
    <col min="5633" max="5633" width="18.28515625" customWidth="1"/>
    <col min="5634" max="5634" width="72.42578125" customWidth="1"/>
    <col min="5889" max="5889" width="18.28515625" customWidth="1"/>
    <col min="5890" max="5890" width="72.42578125" customWidth="1"/>
    <col min="6145" max="6145" width="18.28515625" customWidth="1"/>
    <col min="6146" max="6146" width="72.42578125" customWidth="1"/>
    <col min="6401" max="6401" width="18.28515625" customWidth="1"/>
    <col min="6402" max="6402" width="72.42578125" customWidth="1"/>
    <col min="6657" max="6657" width="18.28515625" customWidth="1"/>
    <col min="6658" max="6658" width="72.42578125" customWidth="1"/>
    <col min="6913" max="6913" width="18.28515625" customWidth="1"/>
    <col min="6914" max="6914" width="72.42578125" customWidth="1"/>
    <col min="7169" max="7169" width="18.28515625" customWidth="1"/>
    <col min="7170" max="7170" width="72.42578125" customWidth="1"/>
    <col min="7425" max="7425" width="18.28515625" customWidth="1"/>
    <col min="7426" max="7426" width="72.42578125" customWidth="1"/>
    <col min="7681" max="7681" width="18.28515625" customWidth="1"/>
    <col min="7682" max="7682" width="72.42578125" customWidth="1"/>
    <col min="7937" max="7937" width="18.28515625" customWidth="1"/>
    <col min="7938" max="7938" width="72.42578125" customWidth="1"/>
    <col min="8193" max="8193" width="18.28515625" customWidth="1"/>
    <col min="8194" max="8194" width="72.42578125" customWidth="1"/>
    <col min="8449" max="8449" width="18.28515625" customWidth="1"/>
    <col min="8450" max="8450" width="72.42578125" customWidth="1"/>
    <col min="8705" max="8705" width="18.28515625" customWidth="1"/>
    <col min="8706" max="8706" width="72.42578125" customWidth="1"/>
    <col min="8961" max="8961" width="18.28515625" customWidth="1"/>
    <col min="8962" max="8962" width="72.42578125" customWidth="1"/>
    <col min="9217" max="9217" width="18.28515625" customWidth="1"/>
    <col min="9218" max="9218" width="72.42578125" customWidth="1"/>
    <col min="9473" max="9473" width="18.28515625" customWidth="1"/>
    <col min="9474" max="9474" width="72.42578125" customWidth="1"/>
    <col min="9729" max="9729" width="18.28515625" customWidth="1"/>
    <col min="9730" max="9730" width="72.42578125" customWidth="1"/>
    <col min="9985" max="9985" width="18.28515625" customWidth="1"/>
    <col min="9986" max="9986" width="72.42578125" customWidth="1"/>
    <col min="10241" max="10241" width="18.28515625" customWidth="1"/>
    <col min="10242" max="10242" width="72.42578125" customWidth="1"/>
    <col min="10497" max="10497" width="18.28515625" customWidth="1"/>
    <col min="10498" max="10498" width="72.42578125" customWidth="1"/>
    <col min="10753" max="10753" width="18.28515625" customWidth="1"/>
    <col min="10754" max="10754" width="72.42578125" customWidth="1"/>
    <col min="11009" max="11009" width="18.28515625" customWidth="1"/>
    <col min="11010" max="11010" width="72.42578125" customWidth="1"/>
    <col min="11265" max="11265" width="18.28515625" customWidth="1"/>
    <col min="11266" max="11266" width="72.42578125" customWidth="1"/>
    <col min="11521" max="11521" width="18.28515625" customWidth="1"/>
    <col min="11522" max="11522" width="72.42578125" customWidth="1"/>
    <col min="11777" max="11777" width="18.28515625" customWidth="1"/>
    <col min="11778" max="11778" width="72.42578125" customWidth="1"/>
    <col min="12033" max="12033" width="18.28515625" customWidth="1"/>
    <col min="12034" max="12034" width="72.42578125" customWidth="1"/>
    <col min="12289" max="12289" width="18.28515625" customWidth="1"/>
    <col min="12290" max="12290" width="72.42578125" customWidth="1"/>
    <col min="12545" max="12545" width="18.28515625" customWidth="1"/>
    <col min="12546" max="12546" width="72.42578125" customWidth="1"/>
    <col min="12801" max="12801" width="18.28515625" customWidth="1"/>
    <col min="12802" max="12802" width="72.42578125" customWidth="1"/>
    <col min="13057" max="13057" width="18.28515625" customWidth="1"/>
    <col min="13058" max="13058" width="72.42578125" customWidth="1"/>
    <col min="13313" max="13313" width="18.28515625" customWidth="1"/>
    <col min="13314" max="13314" width="72.42578125" customWidth="1"/>
    <col min="13569" max="13569" width="18.28515625" customWidth="1"/>
    <col min="13570" max="13570" width="72.42578125" customWidth="1"/>
    <col min="13825" max="13825" width="18.28515625" customWidth="1"/>
    <col min="13826" max="13826" width="72.42578125" customWidth="1"/>
    <col min="14081" max="14081" width="18.28515625" customWidth="1"/>
    <col min="14082" max="14082" width="72.42578125" customWidth="1"/>
    <col min="14337" max="14337" width="18.28515625" customWidth="1"/>
    <col min="14338" max="14338" width="72.42578125" customWidth="1"/>
    <col min="14593" max="14593" width="18.28515625" customWidth="1"/>
    <col min="14594" max="14594" width="72.42578125" customWidth="1"/>
    <col min="14849" max="14849" width="18.28515625" customWidth="1"/>
    <col min="14850" max="14850" width="72.42578125" customWidth="1"/>
    <col min="15105" max="15105" width="18.28515625" customWidth="1"/>
    <col min="15106" max="15106" width="72.42578125" customWidth="1"/>
    <col min="15361" max="15361" width="18.28515625" customWidth="1"/>
    <col min="15362" max="15362" width="72.42578125" customWidth="1"/>
    <col min="15617" max="15617" width="18.28515625" customWidth="1"/>
    <col min="15618" max="15618" width="72.42578125" customWidth="1"/>
    <col min="15873" max="15873" width="18.28515625" customWidth="1"/>
    <col min="15874" max="15874" width="72.42578125" customWidth="1"/>
    <col min="16129" max="16129" width="18.28515625" customWidth="1"/>
    <col min="16130" max="16130" width="72.42578125" customWidth="1"/>
  </cols>
  <sheetData>
    <row r="8" spans="1:4" x14ac:dyDescent="0.2">
      <c r="D8" s="119"/>
    </row>
    <row r="9" spans="1:4" ht="34.5" customHeight="1" x14ac:dyDescent="0.2">
      <c r="A9" s="117"/>
      <c r="B9" s="117"/>
    </row>
    <row r="10" spans="1:4" ht="8.25" customHeight="1" x14ac:dyDescent="0.2">
      <c r="A10" s="118"/>
      <c r="B10" s="119"/>
    </row>
    <row r="11" spans="1:4" ht="20.100000000000001" customHeight="1" x14ac:dyDescent="0.2">
      <c r="A11" s="120" t="s">
        <v>543</v>
      </c>
      <c r="B11" s="121" t="s">
        <v>556</v>
      </c>
    </row>
    <row r="12" spans="1:4" ht="30" customHeight="1" x14ac:dyDescent="0.2">
      <c r="A12" s="120" t="s">
        <v>544</v>
      </c>
      <c r="B12" s="122" t="s">
        <v>552</v>
      </c>
    </row>
    <row r="13" spans="1:4" s="123" customFormat="1" ht="20.100000000000001" customHeight="1" x14ac:dyDescent="0.2">
      <c r="A13" s="125" t="s">
        <v>545</v>
      </c>
      <c r="B13" s="122" t="s">
        <v>551</v>
      </c>
    </row>
    <row r="14" spans="1:4" ht="20.100000000000001" customHeight="1" x14ac:dyDescent="0.2">
      <c r="A14" s="120" t="s">
        <v>546</v>
      </c>
      <c r="B14" s="121" t="s">
        <v>555</v>
      </c>
    </row>
    <row r="15" spans="1:4" ht="20.100000000000001" customHeight="1" x14ac:dyDescent="0.2">
      <c r="A15" s="120" t="s">
        <v>547</v>
      </c>
      <c r="B15" s="121" t="s">
        <v>553</v>
      </c>
    </row>
    <row r="16" spans="1:4" ht="20.100000000000001" customHeight="1" x14ac:dyDescent="0.2">
      <c r="A16" s="120" t="s">
        <v>548</v>
      </c>
      <c r="B16" s="121" t="s">
        <v>554</v>
      </c>
    </row>
    <row r="17" spans="1:2" ht="39" customHeight="1" x14ac:dyDescent="0.2">
      <c r="A17" s="120" t="s">
        <v>549</v>
      </c>
      <c r="B17" s="122" t="s">
        <v>580</v>
      </c>
    </row>
    <row r="18" spans="1:2" ht="20.100000000000001" customHeight="1" x14ac:dyDescent="0.2">
      <c r="A18" s="124" t="s">
        <v>550</v>
      </c>
      <c r="B18" s="124" t="s">
        <v>557</v>
      </c>
    </row>
    <row r="19" spans="1:2" ht="15" customHeight="1" x14ac:dyDescent="0.2">
      <c r="A19" s="124"/>
      <c r="B19" s="126" t="s">
        <v>28</v>
      </c>
    </row>
    <row r="20" spans="1:2" ht="15" customHeight="1" x14ac:dyDescent="0.2">
      <c r="A20" s="124"/>
      <c r="B20" s="126" t="s">
        <v>60</v>
      </c>
    </row>
    <row r="21" spans="1:2" ht="15" customHeight="1" x14ac:dyDescent="0.2">
      <c r="A21" s="124"/>
      <c r="B21" s="126" t="s">
        <v>61</v>
      </c>
    </row>
    <row r="22" spans="1:2" ht="15" customHeight="1" x14ac:dyDescent="0.2">
      <c r="A22" s="124"/>
      <c r="B22" s="126" t="s">
        <v>62</v>
      </c>
    </row>
    <row r="23" spans="1:2" ht="15" customHeight="1" x14ac:dyDescent="0.2">
      <c r="A23" s="124"/>
      <c r="B23" s="126" t="s">
        <v>32</v>
      </c>
    </row>
    <row r="24" spans="1:2" ht="15" customHeight="1" x14ac:dyDescent="0.2">
      <c r="A24" s="124"/>
      <c r="B24" s="126" t="s">
        <v>33</v>
      </c>
    </row>
    <row r="25" spans="1:2" ht="15" customHeight="1" x14ac:dyDescent="0.2">
      <c r="A25" s="124"/>
      <c r="B25" s="126" t="s">
        <v>63</v>
      </c>
    </row>
    <row r="26" spans="1:2" ht="15" customHeight="1" x14ac:dyDescent="0.2">
      <c r="A26" s="124"/>
      <c r="B26" s="126" t="s">
        <v>35</v>
      </c>
    </row>
    <row r="27" spans="1:2" ht="15" customHeight="1" x14ac:dyDescent="0.2">
      <c r="A27" s="124"/>
      <c r="B27" s="126" t="s">
        <v>64</v>
      </c>
    </row>
    <row r="28" spans="1:2" ht="15" customHeight="1" x14ac:dyDescent="0.2">
      <c r="A28" s="124"/>
      <c r="B28" s="126" t="s">
        <v>65</v>
      </c>
    </row>
    <row r="29" spans="1:2" ht="15" customHeight="1" x14ac:dyDescent="0.2">
      <c r="A29" s="124"/>
      <c r="B29" s="126" t="s">
        <v>66</v>
      </c>
    </row>
    <row r="30" spans="1:2" ht="15" customHeight="1" x14ac:dyDescent="0.2">
      <c r="A30" s="124"/>
      <c r="B30" s="126" t="s">
        <v>67</v>
      </c>
    </row>
    <row r="31" spans="1:2" ht="15" customHeight="1" x14ac:dyDescent="0.2">
      <c r="A31" s="124"/>
      <c r="B31" s="126" t="s">
        <v>68</v>
      </c>
    </row>
    <row r="32" spans="1:2" ht="15" customHeight="1" x14ac:dyDescent="0.2">
      <c r="A32" s="124"/>
      <c r="B32" s="126" t="s">
        <v>69</v>
      </c>
    </row>
    <row r="33" spans="1:2" ht="15" customHeight="1" x14ac:dyDescent="0.2">
      <c r="A33" s="124"/>
      <c r="B33" s="126" t="s">
        <v>70</v>
      </c>
    </row>
    <row r="34" spans="1:2" ht="15" customHeight="1" x14ac:dyDescent="0.2">
      <c r="A34" s="124"/>
      <c r="B34" s="126" t="s">
        <v>71</v>
      </c>
    </row>
    <row r="35" spans="1:2" ht="15" customHeight="1" x14ac:dyDescent="0.2">
      <c r="A35" s="124"/>
      <c r="B35" s="126" t="s">
        <v>72</v>
      </c>
    </row>
    <row r="36" spans="1:2" ht="5.25" customHeight="1" x14ac:dyDescent="0.2">
      <c r="A36" s="117"/>
      <c r="B36" s="117"/>
    </row>
    <row r="43" spans="1:2" x14ac:dyDescent="0.2">
      <c r="B43" s="6"/>
    </row>
  </sheetData>
  <pageMargins left="0.75" right="0.75" top="1" bottom="1" header="0.5" footer="0.5"/>
  <pageSetup paperSize="9" scale="9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6"/>
  <sheetViews>
    <sheetView zoomScale="70" workbookViewId="0"/>
  </sheetViews>
  <sheetFormatPr defaultRowHeight="15" x14ac:dyDescent="0.2"/>
  <cols>
    <col min="1" max="1" width="13.28515625" style="24" bestFit="1" customWidth="1"/>
    <col min="2" max="2" width="1.140625" style="24" customWidth="1"/>
    <col min="3" max="4" width="9.140625" style="24"/>
    <col min="5" max="5" width="1.140625" style="24" customWidth="1"/>
    <col min="6" max="7" width="16.7109375" style="24" customWidth="1"/>
    <col min="8" max="8" width="1.140625" style="24" customWidth="1"/>
    <col min="9" max="10" width="15.7109375" style="24" customWidth="1"/>
    <col min="11" max="11" width="1.140625" style="24" customWidth="1"/>
    <col min="12" max="13" width="9.140625" style="24"/>
    <col min="14" max="14" width="1.140625" style="24" customWidth="1"/>
    <col min="15" max="16" width="9.140625" style="24"/>
    <col min="17" max="17" width="1.140625" style="24" customWidth="1"/>
    <col min="18" max="19" width="9.140625" style="24"/>
    <col min="20" max="20" width="1.140625" style="24" customWidth="1"/>
    <col min="21" max="21" width="12.85546875" style="24" customWidth="1"/>
    <col min="22" max="22" width="12" style="24" customWidth="1"/>
    <col min="23" max="23" width="3.7109375" style="24" customWidth="1"/>
    <col min="24" max="25" width="9.140625" style="24"/>
    <col min="26" max="26" width="1.140625" style="24" customWidth="1"/>
    <col min="27" max="27" width="11.5703125" style="24" customWidth="1"/>
    <col min="28" max="28" width="12.85546875" style="24" customWidth="1"/>
    <col min="29" max="29" width="1.140625" style="24" customWidth="1"/>
    <col min="30" max="31" width="14.5703125" style="24" customWidth="1"/>
    <col min="32" max="32" width="1.140625" style="24" customWidth="1"/>
    <col min="33" max="33" width="18" style="24" customWidth="1"/>
    <col min="34" max="16384" width="9.140625" style="24"/>
  </cols>
  <sheetData>
    <row r="1" spans="1:34" ht="33" customHeight="1" x14ac:dyDescent="0.25">
      <c r="A1" s="23" t="s">
        <v>55</v>
      </c>
    </row>
    <row r="2" spans="1:34" ht="15.75" thickBot="1" x14ac:dyDescent="0.25">
      <c r="A2" s="25" t="s">
        <v>25</v>
      </c>
    </row>
    <row r="3" spans="1:34" ht="18" customHeight="1" thickBot="1" x14ac:dyDescent="0.25">
      <c r="A3" s="53"/>
      <c r="B3" s="53"/>
      <c r="C3" s="197" t="s">
        <v>26</v>
      </c>
      <c r="D3" s="197"/>
      <c r="E3" s="197"/>
      <c r="F3" s="197"/>
      <c r="G3" s="197"/>
      <c r="H3" s="197"/>
      <c r="I3" s="197"/>
      <c r="J3" s="197"/>
      <c r="K3" s="197"/>
      <c r="L3" s="197"/>
      <c r="M3" s="197"/>
      <c r="N3" s="197"/>
      <c r="O3" s="197"/>
      <c r="P3" s="197"/>
      <c r="Q3" s="197"/>
      <c r="R3" s="197"/>
      <c r="S3" s="197"/>
      <c r="T3" s="197"/>
      <c r="U3" s="198"/>
      <c r="V3" s="127"/>
      <c r="W3" s="127"/>
      <c r="X3" s="53"/>
      <c r="Y3" s="53"/>
      <c r="Z3" s="53"/>
      <c r="AA3" s="53"/>
      <c r="AB3" s="53"/>
      <c r="AC3" s="53"/>
      <c r="AD3" s="53"/>
      <c r="AE3" s="53"/>
      <c r="AF3" s="53"/>
      <c r="AG3" s="53"/>
      <c r="AH3" s="53"/>
    </row>
    <row r="4" spans="1:34" s="55" customFormat="1" ht="36.75" customHeight="1" thickBot="1" x14ac:dyDescent="0.25">
      <c r="A4" s="54" t="s">
        <v>27</v>
      </c>
      <c r="C4" s="199" t="s">
        <v>28</v>
      </c>
      <c r="D4" s="200"/>
      <c r="E4" s="56"/>
      <c r="F4" s="199" t="s">
        <v>29</v>
      </c>
      <c r="G4" s="200"/>
      <c r="H4" s="56"/>
      <c r="I4" s="199" t="s">
        <v>30</v>
      </c>
      <c r="J4" s="200"/>
      <c r="K4" s="56"/>
      <c r="L4" s="199" t="s">
        <v>31</v>
      </c>
      <c r="M4" s="200"/>
      <c r="N4" s="56"/>
      <c r="O4" s="199" t="s">
        <v>32</v>
      </c>
      <c r="P4" s="200"/>
      <c r="Q4" s="56"/>
      <c r="R4" s="199" t="s">
        <v>33</v>
      </c>
      <c r="S4" s="200"/>
      <c r="T4" s="56"/>
      <c r="U4" s="199" t="s">
        <v>34</v>
      </c>
      <c r="V4" s="200"/>
      <c r="W4" s="56"/>
      <c r="X4" s="195" t="s">
        <v>35</v>
      </c>
      <c r="Y4" s="196"/>
      <c r="Z4" s="56"/>
      <c r="AA4" s="195" t="s">
        <v>36</v>
      </c>
      <c r="AB4" s="196"/>
      <c r="AC4" s="56"/>
      <c r="AD4" s="195" t="s">
        <v>37</v>
      </c>
      <c r="AE4" s="196"/>
      <c r="AF4" s="56"/>
      <c r="AG4" s="195" t="s">
        <v>38</v>
      </c>
      <c r="AH4" s="196"/>
    </row>
    <row r="5" spans="1:34" s="55" customFormat="1" ht="30" x14ac:dyDescent="0.2">
      <c r="A5" s="57"/>
      <c r="C5" s="58" t="s">
        <v>56</v>
      </c>
      <c r="D5" s="58" t="s">
        <v>57</v>
      </c>
      <c r="E5" s="56"/>
      <c r="F5" s="58" t="s">
        <v>56</v>
      </c>
      <c r="G5" s="58" t="s">
        <v>57</v>
      </c>
      <c r="H5" s="56"/>
      <c r="I5" s="58" t="s">
        <v>56</v>
      </c>
      <c r="J5" s="58" t="s">
        <v>57</v>
      </c>
      <c r="K5" s="56"/>
      <c r="L5" s="58" t="s">
        <v>56</v>
      </c>
      <c r="M5" s="58" t="s">
        <v>57</v>
      </c>
      <c r="N5" s="56"/>
      <c r="O5" s="58" t="s">
        <v>56</v>
      </c>
      <c r="P5" s="58" t="s">
        <v>57</v>
      </c>
      <c r="Q5" s="56"/>
      <c r="R5" s="58" t="s">
        <v>56</v>
      </c>
      <c r="S5" s="58" t="s">
        <v>57</v>
      </c>
      <c r="T5" s="56"/>
      <c r="U5" s="58" t="s">
        <v>56</v>
      </c>
      <c r="V5" s="58" t="s">
        <v>57</v>
      </c>
      <c r="W5" s="56"/>
      <c r="X5" s="58" t="s">
        <v>56</v>
      </c>
      <c r="Y5" s="58" t="s">
        <v>57</v>
      </c>
      <c r="Z5" s="56"/>
      <c r="AA5" s="58" t="s">
        <v>56</v>
      </c>
      <c r="AB5" s="58" t="s">
        <v>57</v>
      </c>
      <c r="AC5" s="56"/>
      <c r="AD5" s="58" t="s">
        <v>56</v>
      </c>
      <c r="AE5" s="58" t="s">
        <v>57</v>
      </c>
      <c r="AF5" s="56"/>
      <c r="AG5" s="58" t="s">
        <v>56</v>
      </c>
      <c r="AH5" s="58" t="s">
        <v>57</v>
      </c>
    </row>
    <row r="6" spans="1:34" x14ac:dyDescent="0.2">
      <c r="A6" s="24">
        <v>3000001</v>
      </c>
      <c r="C6" s="59">
        <v>16.195409999999999</v>
      </c>
      <c r="D6" s="59">
        <v>19.9847</v>
      </c>
      <c r="E6" s="59"/>
      <c r="F6" s="59">
        <v>9.0311299999999992</v>
      </c>
      <c r="G6" s="59">
        <v>12.207030000000001</v>
      </c>
      <c r="H6" s="59"/>
      <c r="I6" s="59">
        <v>13.593549999999999</v>
      </c>
      <c r="J6" s="59">
        <v>17.39452</v>
      </c>
      <c r="K6" s="59"/>
      <c r="L6" s="59">
        <v>6.6379700000000001</v>
      </c>
      <c r="M6" s="59">
        <v>9.7533700000000003</v>
      </c>
      <c r="N6" s="59"/>
      <c r="O6" s="59">
        <v>9.1722000000000001</v>
      </c>
      <c r="P6" s="59">
        <v>13.024979999999999</v>
      </c>
      <c r="Q6" s="59"/>
      <c r="R6" s="59">
        <v>4.5142099999999994</v>
      </c>
      <c r="S6" s="59">
        <v>6.8215200000000005</v>
      </c>
      <c r="T6" s="59"/>
      <c r="U6" s="59">
        <v>46.561489999999999</v>
      </c>
      <c r="V6" s="59">
        <v>52.567549999999997</v>
      </c>
      <c r="W6" s="59"/>
      <c r="X6" s="59">
        <v>24.05735</v>
      </c>
      <c r="Y6" s="59">
        <v>29.705589999999997</v>
      </c>
      <c r="Z6" s="59"/>
      <c r="AA6" s="59">
        <v>18.330859999999998</v>
      </c>
      <c r="AB6" s="59">
        <v>22.467029999999998</v>
      </c>
      <c r="AC6" s="59"/>
      <c r="AD6" s="60">
        <v>47.979810000000001</v>
      </c>
      <c r="AE6" s="60">
        <v>49.712260000000001</v>
      </c>
      <c r="AF6" s="60"/>
      <c r="AG6" s="60">
        <v>49.659820000000003</v>
      </c>
      <c r="AH6" s="60">
        <v>51.100050000000003</v>
      </c>
    </row>
    <row r="7" spans="1:34" x14ac:dyDescent="0.2">
      <c r="A7" s="24">
        <v>3000002</v>
      </c>
      <c r="C7" s="59">
        <v>15.546779999999998</v>
      </c>
      <c r="D7" s="59">
        <v>18.930879999999998</v>
      </c>
      <c r="E7" s="59"/>
      <c r="F7" s="59">
        <v>6.3946500000000004</v>
      </c>
      <c r="G7" s="59">
        <v>8.6258199999999992</v>
      </c>
      <c r="H7" s="59"/>
      <c r="I7" s="59">
        <v>10.799209999999999</v>
      </c>
      <c r="J7" s="59">
        <v>13.77345</v>
      </c>
      <c r="K7" s="59"/>
      <c r="L7" s="59">
        <v>5.9388100000000001</v>
      </c>
      <c r="M7" s="59">
        <v>8.5796799999999998</v>
      </c>
      <c r="N7" s="59"/>
      <c r="O7" s="59">
        <v>9.4824099999999998</v>
      </c>
      <c r="P7" s="59">
        <v>12.496129999999999</v>
      </c>
      <c r="Q7" s="59"/>
      <c r="R7" s="59">
        <v>3.2304899999999996</v>
      </c>
      <c r="S7" s="59">
        <v>4.9973700000000001</v>
      </c>
      <c r="T7" s="59"/>
      <c r="U7" s="59">
        <v>42.218000000000004</v>
      </c>
      <c r="V7" s="59">
        <v>46.793970000000002</v>
      </c>
      <c r="W7" s="59"/>
      <c r="X7" s="59">
        <v>21.6524</v>
      </c>
      <c r="Y7" s="59">
        <v>25.654339999999998</v>
      </c>
      <c r="Z7" s="59"/>
      <c r="AA7" s="59">
        <v>13.089020000000001</v>
      </c>
      <c r="AB7" s="59">
        <v>17.105909999999998</v>
      </c>
      <c r="AC7" s="59"/>
      <c r="AD7" s="60">
        <v>49.478099999999998</v>
      </c>
      <c r="AE7" s="60">
        <v>50.698779999999999</v>
      </c>
      <c r="AF7" s="60"/>
      <c r="AG7" s="60">
        <v>51.18083</v>
      </c>
      <c r="AH7" s="60">
        <v>52.30057</v>
      </c>
    </row>
    <row r="8" spans="1:34" x14ac:dyDescent="0.2">
      <c r="A8" s="24">
        <v>3000003</v>
      </c>
      <c r="C8" s="59">
        <v>16.07002</v>
      </c>
      <c r="D8" s="59">
        <v>21.20194</v>
      </c>
      <c r="E8" s="59"/>
      <c r="F8" s="59">
        <v>5.6174900000000001</v>
      </c>
      <c r="G8" s="59">
        <v>9.3979599999999994</v>
      </c>
      <c r="H8" s="59"/>
      <c r="I8" s="59">
        <v>9.5022899999999986</v>
      </c>
      <c r="J8" s="59">
        <v>13.914809999999999</v>
      </c>
      <c r="K8" s="59"/>
      <c r="L8" s="59">
        <v>5.7111499999999999</v>
      </c>
      <c r="M8" s="59">
        <v>9.5459800000000001</v>
      </c>
      <c r="N8" s="59"/>
      <c r="O8" s="59">
        <v>9.8728700000000007</v>
      </c>
      <c r="P8" s="59">
        <v>15.034380000000001</v>
      </c>
      <c r="Q8" s="59"/>
      <c r="R8" s="59">
        <v>3.5223200000000001</v>
      </c>
      <c r="S8" s="59">
        <v>6.3061400000000001</v>
      </c>
      <c r="T8" s="59"/>
      <c r="U8" s="59">
        <v>40.828420000000001</v>
      </c>
      <c r="V8" s="59">
        <v>47.994219999999999</v>
      </c>
      <c r="W8" s="59"/>
      <c r="X8" s="59">
        <v>20.87593</v>
      </c>
      <c r="Y8" s="59">
        <v>28.073039999999999</v>
      </c>
      <c r="Z8" s="59"/>
      <c r="AA8" s="59">
        <v>15.561639999999999</v>
      </c>
      <c r="AB8" s="59">
        <v>20.717269999999999</v>
      </c>
      <c r="AC8" s="59"/>
      <c r="AD8" s="60">
        <v>48.302239999999998</v>
      </c>
      <c r="AE8" s="60">
        <v>50.070639999999997</v>
      </c>
      <c r="AF8" s="60"/>
      <c r="AG8" s="60">
        <v>50.252160000000003</v>
      </c>
      <c r="AH8" s="60">
        <v>52.27469</v>
      </c>
    </row>
    <row r="9" spans="1:34" x14ac:dyDescent="0.2">
      <c r="A9" s="24">
        <v>3000004</v>
      </c>
      <c r="C9" s="59">
        <v>13.13598</v>
      </c>
      <c r="D9" s="59">
        <v>18.788170000000001</v>
      </c>
      <c r="E9" s="59"/>
      <c r="F9" s="59">
        <v>6.54352</v>
      </c>
      <c r="G9" s="59">
        <v>10.19631</v>
      </c>
      <c r="H9" s="59"/>
      <c r="I9" s="59">
        <v>10.9824</v>
      </c>
      <c r="J9" s="59">
        <v>15.54579</v>
      </c>
      <c r="K9" s="59"/>
      <c r="L9" s="59">
        <v>5.1972200000000006</v>
      </c>
      <c r="M9" s="59">
        <v>8.7399299999999993</v>
      </c>
      <c r="N9" s="59"/>
      <c r="O9" s="59">
        <v>7.4192999999999998</v>
      </c>
      <c r="P9" s="59">
        <v>12.828690000000002</v>
      </c>
      <c r="Q9" s="59"/>
      <c r="R9" s="59">
        <v>3.7663899999999999</v>
      </c>
      <c r="S9" s="59">
        <v>6.4346299999999994</v>
      </c>
      <c r="T9" s="59"/>
      <c r="U9" s="59">
        <v>39.172820000000002</v>
      </c>
      <c r="V9" s="59">
        <v>46.835919999999994</v>
      </c>
      <c r="W9" s="59"/>
      <c r="X9" s="59">
        <v>20.060780000000001</v>
      </c>
      <c r="Y9" s="59">
        <v>26.317920000000001</v>
      </c>
      <c r="Z9" s="59"/>
      <c r="AA9" s="59">
        <v>14.828769999999999</v>
      </c>
      <c r="AB9" s="59">
        <v>20.384730000000001</v>
      </c>
      <c r="AC9" s="59"/>
      <c r="AD9" s="60">
        <v>48.714509999999997</v>
      </c>
      <c r="AE9" s="60">
        <v>50.701740000000001</v>
      </c>
      <c r="AF9" s="60"/>
      <c r="AG9" s="60">
        <v>50.510300000000001</v>
      </c>
      <c r="AH9" s="60">
        <v>52.368989999999997</v>
      </c>
    </row>
    <row r="10" spans="1:34" x14ac:dyDescent="0.2">
      <c r="A10" s="24">
        <v>3000005</v>
      </c>
      <c r="C10" s="59">
        <v>15.326219999999999</v>
      </c>
      <c r="D10" s="59">
        <v>20.539899999999999</v>
      </c>
      <c r="E10" s="59"/>
      <c r="F10" s="59">
        <v>7.0309499999999998</v>
      </c>
      <c r="G10" s="59">
        <v>10.98593</v>
      </c>
      <c r="H10" s="59"/>
      <c r="I10" s="59">
        <v>10.380799999999999</v>
      </c>
      <c r="J10" s="59">
        <v>15.487110000000001</v>
      </c>
      <c r="K10" s="59"/>
      <c r="L10" s="59">
        <v>4.1078900000000003</v>
      </c>
      <c r="M10" s="59">
        <v>6.7340099999999996</v>
      </c>
      <c r="N10" s="59"/>
      <c r="O10" s="59">
        <v>7.91249</v>
      </c>
      <c r="P10" s="59">
        <v>11.61753</v>
      </c>
      <c r="Q10" s="59"/>
      <c r="R10" s="59">
        <v>3.5689199999999999</v>
      </c>
      <c r="S10" s="59">
        <v>7.0111099999999995</v>
      </c>
      <c r="T10" s="59"/>
      <c r="U10" s="59">
        <v>41.675430000000006</v>
      </c>
      <c r="V10" s="59">
        <v>48.78125</v>
      </c>
      <c r="W10" s="59"/>
      <c r="X10" s="59">
        <v>20.70656</v>
      </c>
      <c r="Y10" s="59">
        <v>26.608460000000001</v>
      </c>
      <c r="Z10" s="59"/>
      <c r="AA10" s="59">
        <v>14.847759999999999</v>
      </c>
      <c r="AB10" s="59">
        <v>20.855440000000002</v>
      </c>
      <c r="AC10" s="59"/>
      <c r="AD10" s="60">
        <v>48.791499999999999</v>
      </c>
      <c r="AE10" s="60">
        <v>50.387169999999998</v>
      </c>
      <c r="AF10" s="60"/>
      <c r="AG10" s="60">
        <v>50.594189999999998</v>
      </c>
      <c r="AH10" s="60">
        <v>51.880360000000003</v>
      </c>
    </row>
    <row r="11" spans="1:34" x14ac:dyDescent="0.2">
      <c r="A11" s="24">
        <v>3000006</v>
      </c>
      <c r="C11" s="59">
        <v>17.13982</v>
      </c>
      <c r="D11" s="59">
        <v>22.928899999999999</v>
      </c>
      <c r="E11" s="59"/>
      <c r="F11" s="59">
        <v>5.5999599999999994</v>
      </c>
      <c r="G11" s="59">
        <v>8.8810099999999998</v>
      </c>
      <c r="H11" s="59"/>
      <c r="I11" s="59">
        <v>8.93675</v>
      </c>
      <c r="J11" s="59">
        <v>13.078319999999998</v>
      </c>
      <c r="K11" s="59"/>
      <c r="L11" s="59">
        <v>3.1940499999999998</v>
      </c>
      <c r="M11" s="59">
        <v>5.7068000000000003</v>
      </c>
      <c r="N11" s="59"/>
      <c r="O11" s="59">
        <v>7.00983</v>
      </c>
      <c r="P11" s="59">
        <v>10.89526</v>
      </c>
      <c r="Q11" s="59"/>
      <c r="R11" s="59">
        <v>2.8550800000000001</v>
      </c>
      <c r="S11" s="59">
        <v>5.2547299999999995</v>
      </c>
      <c r="T11" s="59"/>
      <c r="U11" s="59">
        <v>39.658639999999998</v>
      </c>
      <c r="V11" s="59">
        <v>46.558050000000001</v>
      </c>
      <c r="W11" s="59"/>
      <c r="X11" s="59">
        <v>19.005939999999999</v>
      </c>
      <c r="Y11" s="59">
        <v>25.297550000000001</v>
      </c>
      <c r="Z11" s="59"/>
      <c r="AA11" s="59">
        <v>11.367010000000001</v>
      </c>
      <c r="AB11" s="59">
        <v>17.3264</v>
      </c>
      <c r="AC11" s="59"/>
      <c r="AD11" s="60">
        <v>49.504600000000003</v>
      </c>
      <c r="AE11" s="60">
        <v>51.662550000000003</v>
      </c>
      <c r="AF11" s="60"/>
      <c r="AG11" s="60">
        <v>50.475479999999997</v>
      </c>
      <c r="AH11" s="60">
        <v>52.2624</v>
      </c>
    </row>
    <row r="12" spans="1:34" x14ac:dyDescent="0.2">
      <c r="A12" s="24">
        <v>3000007</v>
      </c>
      <c r="C12" s="59">
        <v>13.247039999999998</v>
      </c>
      <c r="D12" s="59">
        <v>17.68702</v>
      </c>
      <c r="E12" s="59"/>
      <c r="F12" s="59">
        <v>7.5972600000000003</v>
      </c>
      <c r="G12" s="59">
        <v>10.5806</v>
      </c>
      <c r="H12" s="59"/>
      <c r="I12" s="59">
        <v>8.2624700000000004</v>
      </c>
      <c r="J12" s="59">
        <v>12.673390000000001</v>
      </c>
      <c r="K12" s="59"/>
      <c r="L12" s="59">
        <v>5.9666100000000002</v>
      </c>
      <c r="M12" s="59">
        <v>11.04317</v>
      </c>
      <c r="N12" s="59"/>
      <c r="O12" s="59">
        <v>8.9619499999999999</v>
      </c>
      <c r="P12" s="59">
        <v>12.21594</v>
      </c>
      <c r="Q12" s="59"/>
      <c r="R12" s="59">
        <v>3.0963000000000003</v>
      </c>
      <c r="S12" s="59">
        <v>5.3334000000000001</v>
      </c>
      <c r="T12" s="59"/>
      <c r="U12" s="59">
        <v>39.889530000000001</v>
      </c>
      <c r="V12" s="59">
        <v>48.636780000000002</v>
      </c>
      <c r="W12" s="59"/>
      <c r="X12" s="59">
        <v>21.189350000000001</v>
      </c>
      <c r="Y12" s="59">
        <v>27.618179999999999</v>
      </c>
      <c r="Z12" s="59"/>
      <c r="AA12" s="59">
        <v>13.007079999999998</v>
      </c>
      <c r="AB12" s="59">
        <v>18.159110000000002</v>
      </c>
      <c r="AC12" s="59"/>
      <c r="AD12" s="60">
        <v>49.231110000000001</v>
      </c>
      <c r="AE12" s="60">
        <v>50.837530000000001</v>
      </c>
      <c r="AF12" s="60"/>
      <c r="AG12" s="60">
        <v>50.395020000000002</v>
      </c>
      <c r="AH12" s="60">
        <v>52.272179999999999</v>
      </c>
    </row>
    <row r="13" spans="1:34" x14ac:dyDescent="0.2">
      <c r="A13" s="24">
        <v>3000008</v>
      </c>
      <c r="C13" s="59">
        <v>13.198650000000001</v>
      </c>
      <c r="D13" s="59">
        <v>18.08109</v>
      </c>
      <c r="E13" s="59"/>
      <c r="F13" s="59">
        <v>6.9602899999999996</v>
      </c>
      <c r="G13" s="59">
        <v>9.7286999999999999</v>
      </c>
      <c r="H13" s="59"/>
      <c r="I13" s="59">
        <v>9.7741400000000009</v>
      </c>
      <c r="J13" s="59">
        <v>13.85548</v>
      </c>
      <c r="K13" s="59"/>
      <c r="L13" s="59">
        <v>5.2327199999999996</v>
      </c>
      <c r="M13" s="59">
        <v>8.5663199999999993</v>
      </c>
      <c r="N13" s="59"/>
      <c r="O13" s="59">
        <v>6.0547800000000001</v>
      </c>
      <c r="P13" s="59">
        <v>9.4683200000000003</v>
      </c>
      <c r="Q13" s="59"/>
      <c r="R13" s="59">
        <v>2.77799</v>
      </c>
      <c r="S13" s="59">
        <v>4.91974</v>
      </c>
      <c r="T13" s="59"/>
      <c r="U13" s="59">
        <v>41.832520000000002</v>
      </c>
      <c r="V13" s="59">
        <v>48.577379999999998</v>
      </c>
      <c r="W13" s="59"/>
      <c r="X13" s="59">
        <v>20.237459999999999</v>
      </c>
      <c r="Y13" s="59">
        <v>26.243749999999999</v>
      </c>
      <c r="Z13" s="59"/>
      <c r="AA13" s="59">
        <v>12.191459999999999</v>
      </c>
      <c r="AB13" s="59">
        <v>16.431380000000001</v>
      </c>
      <c r="AC13" s="59"/>
      <c r="AD13" s="60">
        <v>49.751759999999997</v>
      </c>
      <c r="AE13" s="60">
        <v>51.140659999999997</v>
      </c>
      <c r="AF13" s="60"/>
      <c r="AG13" s="60">
        <v>50.165410000000001</v>
      </c>
      <c r="AH13" s="60">
        <v>51.784529999999997</v>
      </c>
    </row>
    <row r="14" spans="1:34" x14ac:dyDescent="0.2">
      <c r="A14" s="24">
        <v>3000009</v>
      </c>
      <c r="C14" s="59">
        <v>15.228110000000001</v>
      </c>
      <c r="D14" s="59">
        <v>21.36403</v>
      </c>
      <c r="E14" s="59"/>
      <c r="F14" s="59">
        <v>7.1514600000000002</v>
      </c>
      <c r="G14" s="59">
        <v>12.004710000000001</v>
      </c>
      <c r="H14" s="59"/>
      <c r="I14" s="59">
        <v>12.61726</v>
      </c>
      <c r="J14" s="59">
        <v>17.85267</v>
      </c>
      <c r="K14" s="59"/>
      <c r="L14" s="59">
        <v>6.5386200000000008</v>
      </c>
      <c r="M14" s="59">
        <v>10.64157</v>
      </c>
      <c r="N14" s="59"/>
      <c r="O14" s="59">
        <v>11.26135</v>
      </c>
      <c r="P14" s="59">
        <v>17.050850000000001</v>
      </c>
      <c r="Q14" s="59"/>
      <c r="R14" s="59">
        <v>4.6008399999999998</v>
      </c>
      <c r="S14" s="59">
        <v>7.6078200000000002</v>
      </c>
      <c r="T14" s="59"/>
      <c r="U14" s="59">
        <v>44.508800000000001</v>
      </c>
      <c r="V14" s="59">
        <v>52.678150000000002</v>
      </c>
      <c r="W14" s="59"/>
      <c r="X14" s="59">
        <v>24.862749999999998</v>
      </c>
      <c r="Y14" s="59">
        <v>32.374859999999998</v>
      </c>
      <c r="Z14" s="59"/>
      <c r="AA14" s="59">
        <v>18.162870000000002</v>
      </c>
      <c r="AB14" s="59">
        <v>24.884990000000002</v>
      </c>
      <c r="AC14" s="59"/>
      <c r="AD14" s="60">
        <v>47.179110000000001</v>
      </c>
      <c r="AE14" s="60">
        <v>49.500630000000001</v>
      </c>
      <c r="AF14" s="60"/>
      <c r="AG14" s="60">
        <v>48.557029999999997</v>
      </c>
      <c r="AH14" s="60">
        <v>50.662799999999997</v>
      </c>
    </row>
    <row r="15" spans="1:34" x14ac:dyDescent="0.2">
      <c r="A15" s="24">
        <v>3000010</v>
      </c>
      <c r="C15" s="59">
        <v>13.277979999999999</v>
      </c>
      <c r="D15" s="59">
        <v>18.26098</v>
      </c>
      <c r="E15" s="59"/>
      <c r="F15" s="59">
        <v>5.9197600000000001</v>
      </c>
      <c r="G15" s="59">
        <v>9.7336900000000011</v>
      </c>
      <c r="H15" s="59"/>
      <c r="I15" s="59">
        <v>8.2326999999999995</v>
      </c>
      <c r="J15" s="59">
        <v>12.733000000000001</v>
      </c>
      <c r="K15" s="59"/>
      <c r="L15" s="59">
        <v>4.8662700000000001</v>
      </c>
      <c r="M15" s="59">
        <v>8.1361100000000004</v>
      </c>
      <c r="N15" s="59"/>
      <c r="O15" s="59">
        <v>9.890740000000001</v>
      </c>
      <c r="P15" s="59">
        <v>14.788770000000001</v>
      </c>
      <c r="Q15" s="59"/>
      <c r="R15" s="59">
        <v>3.4258999999999999</v>
      </c>
      <c r="S15" s="59">
        <v>6.0614300000000005</v>
      </c>
      <c r="T15" s="59"/>
      <c r="U15" s="59">
        <v>40.519370000000002</v>
      </c>
      <c r="V15" s="59">
        <v>47.805530000000005</v>
      </c>
      <c r="W15" s="59"/>
      <c r="X15" s="59">
        <v>18.635470000000002</v>
      </c>
      <c r="Y15" s="59">
        <v>24.84873</v>
      </c>
      <c r="Z15" s="59"/>
      <c r="AA15" s="59">
        <v>11.708830000000001</v>
      </c>
      <c r="AB15" s="59">
        <v>16.222100000000001</v>
      </c>
      <c r="AC15" s="59"/>
      <c r="AD15" s="60">
        <v>49.76193</v>
      </c>
      <c r="AE15" s="60">
        <v>51.20026</v>
      </c>
      <c r="AF15" s="60"/>
      <c r="AG15" s="60">
        <v>50.013590000000001</v>
      </c>
      <c r="AH15" s="60">
        <v>51.871769999999998</v>
      </c>
    </row>
    <row r="16" spans="1:34" x14ac:dyDescent="0.2">
      <c r="A16" s="24">
        <v>3000011</v>
      </c>
      <c r="C16" s="59">
        <v>15.262220000000001</v>
      </c>
      <c r="D16" s="59">
        <v>20.159230000000001</v>
      </c>
      <c r="E16" s="59"/>
      <c r="F16" s="59">
        <v>6.3257700000000003</v>
      </c>
      <c r="G16" s="59">
        <v>9.4998100000000001</v>
      </c>
      <c r="H16" s="59"/>
      <c r="I16" s="59">
        <v>10.652200000000001</v>
      </c>
      <c r="J16" s="59">
        <v>14.878679999999999</v>
      </c>
      <c r="K16" s="59"/>
      <c r="L16" s="59">
        <v>8.2803500000000003</v>
      </c>
      <c r="M16" s="59">
        <v>12.838479999999999</v>
      </c>
      <c r="N16" s="59"/>
      <c r="O16" s="59">
        <v>10.41053</v>
      </c>
      <c r="P16" s="59">
        <v>16.043879999999998</v>
      </c>
      <c r="Q16" s="59"/>
      <c r="R16" s="59">
        <v>3.7700499999999999</v>
      </c>
      <c r="S16" s="59">
        <v>6.5795699999999995</v>
      </c>
      <c r="T16" s="59"/>
      <c r="U16" s="59">
        <v>44.775059999999996</v>
      </c>
      <c r="V16" s="59">
        <v>51.730469999999997</v>
      </c>
      <c r="W16" s="59"/>
      <c r="X16" s="59">
        <v>23.208210000000001</v>
      </c>
      <c r="Y16" s="59">
        <v>29.99567</v>
      </c>
      <c r="Z16" s="59"/>
      <c r="AA16" s="59">
        <v>15.887550000000001</v>
      </c>
      <c r="AB16" s="59">
        <v>20.928550000000001</v>
      </c>
      <c r="AC16" s="59"/>
      <c r="AD16" s="60">
        <v>48.236579999999996</v>
      </c>
      <c r="AE16" s="60">
        <v>49.897019999999998</v>
      </c>
      <c r="AF16" s="60"/>
      <c r="AG16" s="60">
        <v>48.607199999999999</v>
      </c>
      <c r="AH16" s="60">
        <v>50.634509999999999</v>
      </c>
    </row>
    <row r="17" spans="1:34" x14ac:dyDescent="0.2">
      <c r="A17" s="24">
        <v>3000012</v>
      </c>
      <c r="C17" s="59">
        <v>18.487639999999999</v>
      </c>
      <c r="D17" s="59">
        <v>23.740279999999998</v>
      </c>
      <c r="E17" s="59"/>
      <c r="F17" s="59">
        <v>8.8738200000000003</v>
      </c>
      <c r="G17" s="59">
        <v>14.41779</v>
      </c>
      <c r="H17" s="59"/>
      <c r="I17" s="59">
        <v>14.020050000000001</v>
      </c>
      <c r="J17" s="59">
        <v>18.110290000000003</v>
      </c>
      <c r="K17" s="59"/>
      <c r="L17" s="59">
        <v>8.1697000000000006</v>
      </c>
      <c r="M17" s="59">
        <v>12.75934</v>
      </c>
      <c r="N17" s="59"/>
      <c r="O17" s="59">
        <v>12.36557</v>
      </c>
      <c r="P17" s="59">
        <v>17.839459999999999</v>
      </c>
      <c r="Q17" s="59"/>
      <c r="R17" s="59">
        <v>4.4642900000000001</v>
      </c>
      <c r="S17" s="59">
        <v>7.4570700000000008</v>
      </c>
      <c r="T17" s="59"/>
      <c r="U17" s="59">
        <v>45.8095</v>
      </c>
      <c r="V17" s="59">
        <v>52.733799999999995</v>
      </c>
      <c r="W17" s="59"/>
      <c r="X17" s="59">
        <v>26.032349999999997</v>
      </c>
      <c r="Y17" s="59">
        <v>31.887349999999998</v>
      </c>
      <c r="Z17" s="59"/>
      <c r="AA17" s="59">
        <v>19.768559999999997</v>
      </c>
      <c r="AB17" s="59">
        <v>25.460169999999998</v>
      </c>
      <c r="AC17" s="59"/>
      <c r="AD17" s="60">
        <v>47.392029999999998</v>
      </c>
      <c r="AE17" s="60">
        <v>49.419649999999997</v>
      </c>
      <c r="AF17" s="60"/>
      <c r="AG17" s="60">
        <v>48.702100000000002</v>
      </c>
      <c r="AH17" s="60">
        <v>50.283149999999999</v>
      </c>
    </row>
    <row r="18" spans="1:34" x14ac:dyDescent="0.2">
      <c r="A18" s="24">
        <v>3000013</v>
      </c>
      <c r="C18" s="59">
        <v>14.639900000000001</v>
      </c>
      <c r="D18" s="59">
        <v>19.327010000000001</v>
      </c>
      <c r="E18" s="59"/>
      <c r="F18" s="59">
        <v>5.5926</v>
      </c>
      <c r="G18" s="59">
        <v>8.4291499999999999</v>
      </c>
      <c r="H18" s="59"/>
      <c r="I18" s="59">
        <v>9.7429400000000008</v>
      </c>
      <c r="J18" s="59">
        <v>13.834489999999999</v>
      </c>
      <c r="K18" s="59"/>
      <c r="L18" s="59">
        <v>5.4453399999999998</v>
      </c>
      <c r="M18" s="59">
        <v>8.1583699999999997</v>
      </c>
      <c r="N18" s="59"/>
      <c r="O18" s="59">
        <v>7.6599200000000005</v>
      </c>
      <c r="P18" s="59">
        <v>11.05134</v>
      </c>
      <c r="Q18" s="59"/>
      <c r="R18" s="59">
        <v>2.8420999999999998</v>
      </c>
      <c r="S18" s="59">
        <v>4.665</v>
      </c>
      <c r="T18" s="59"/>
      <c r="U18" s="59">
        <v>40.3476</v>
      </c>
      <c r="V18" s="59">
        <v>45.301729999999999</v>
      </c>
      <c r="W18" s="59"/>
      <c r="X18" s="59">
        <v>20.9758</v>
      </c>
      <c r="Y18" s="59">
        <v>26.08051</v>
      </c>
      <c r="Z18" s="59"/>
      <c r="AA18" s="59">
        <v>13.062389999999999</v>
      </c>
      <c r="AB18" s="59">
        <v>17.86938</v>
      </c>
      <c r="AC18" s="59"/>
      <c r="AD18" s="60">
        <v>50.108989999999999</v>
      </c>
      <c r="AE18" s="60">
        <v>51.454230000000003</v>
      </c>
      <c r="AF18" s="60"/>
      <c r="AG18" s="60">
        <v>50.928550000000001</v>
      </c>
      <c r="AH18" s="60">
        <v>52.113259999999997</v>
      </c>
    </row>
    <row r="19" spans="1:34" x14ac:dyDescent="0.2">
      <c r="A19" s="24">
        <v>3000014</v>
      </c>
      <c r="C19" s="59">
        <v>13.214490000000001</v>
      </c>
      <c r="D19" s="59">
        <v>19.196719999999999</v>
      </c>
      <c r="E19" s="59"/>
      <c r="F19" s="59">
        <v>7.5418399999999997</v>
      </c>
      <c r="G19" s="59">
        <v>11.678130000000001</v>
      </c>
      <c r="H19" s="59"/>
      <c r="I19" s="59">
        <v>11.68811</v>
      </c>
      <c r="J19" s="59">
        <v>18.196090000000002</v>
      </c>
      <c r="K19" s="59"/>
      <c r="L19" s="59">
        <v>5.9397799999999998</v>
      </c>
      <c r="M19" s="59">
        <v>11.24522</v>
      </c>
      <c r="N19" s="59"/>
      <c r="O19" s="59">
        <v>9.7416999999999998</v>
      </c>
      <c r="P19" s="59">
        <v>15.294379999999999</v>
      </c>
      <c r="Q19" s="59"/>
      <c r="R19" s="59">
        <v>3.9092899999999999</v>
      </c>
      <c r="S19" s="59">
        <v>7.6828599999999998</v>
      </c>
      <c r="T19" s="59"/>
      <c r="U19" s="59">
        <v>40.691400000000002</v>
      </c>
      <c r="V19" s="59">
        <v>49.574300000000001</v>
      </c>
      <c r="W19" s="59"/>
      <c r="X19" s="59">
        <v>21.43929</v>
      </c>
      <c r="Y19" s="59">
        <v>31.093450000000001</v>
      </c>
      <c r="Z19" s="59"/>
      <c r="AA19" s="59">
        <v>14.396039999999999</v>
      </c>
      <c r="AB19" s="59">
        <v>23.318069999999999</v>
      </c>
      <c r="AC19" s="59"/>
      <c r="AD19" s="60">
        <v>48.196429999999999</v>
      </c>
      <c r="AE19" s="60">
        <v>51.204270000000001</v>
      </c>
      <c r="AF19" s="60"/>
      <c r="AG19" s="60">
        <v>50.441870000000002</v>
      </c>
      <c r="AH19" s="60">
        <v>52.46049</v>
      </c>
    </row>
    <row r="20" spans="1:34" x14ac:dyDescent="0.2">
      <c r="A20" s="24">
        <v>3000015</v>
      </c>
      <c r="C20" s="59">
        <v>14.896870000000002</v>
      </c>
      <c r="D20" s="59">
        <v>21.156490000000002</v>
      </c>
      <c r="E20" s="59"/>
      <c r="F20" s="59">
        <v>6.4685300000000003</v>
      </c>
      <c r="G20" s="59">
        <v>10.45801</v>
      </c>
      <c r="H20" s="59"/>
      <c r="I20" s="59">
        <v>10.75324</v>
      </c>
      <c r="J20" s="59">
        <v>16.000790000000002</v>
      </c>
      <c r="K20" s="59"/>
      <c r="L20" s="59">
        <v>7.4155200000000008</v>
      </c>
      <c r="M20" s="59">
        <v>11.789620000000001</v>
      </c>
      <c r="N20" s="59"/>
      <c r="O20" s="59">
        <v>9.0344300000000004</v>
      </c>
      <c r="P20" s="59">
        <v>14.67792</v>
      </c>
      <c r="Q20" s="59"/>
      <c r="R20" s="59">
        <v>4.09612</v>
      </c>
      <c r="S20" s="59">
        <v>6.7638699999999998</v>
      </c>
      <c r="T20" s="59"/>
      <c r="U20" s="59">
        <v>40.776299999999999</v>
      </c>
      <c r="V20" s="59">
        <v>47.281210000000002</v>
      </c>
      <c r="W20" s="59"/>
      <c r="X20" s="59">
        <v>20.41807</v>
      </c>
      <c r="Y20" s="59">
        <v>26.900750000000002</v>
      </c>
      <c r="Z20" s="59"/>
      <c r="AA20" s="59">
        <v>15.17568</v>
      </c>
      <c r="AB20" s="59">
        <v>22.13185</v>
      </c>
      <c r="AC20" s="59"/>
      <c r="AD20" s="60">
        <v>49.042110000000001</v>
      </c>
      <c r="AE20" s="60">
        <v>51.139989999999997</v>
      </c>
      <c r="AF20" s="60"/>
      <c r="AG20" s="60">
        <v>49.650320000000001</v>
      </c>
      <c r="AH20" s="60">
        <v>51.282310000000003</v>
      </c>
    </row>
    <row r="21" spans="1:34" x14ac:dyDescent="0.2">
      <c r="A21" s="24">
        <v>3000016</v>
      </c>
      <c r="C21" s="59">
        <v>16.486470000000001</v>
      </c>
      <c r="D21" s="59">
        <v>22.772600000000001</v>
      </c>
      <c r="E21" s="59"/>
      <c r="F21" s="59">
        <v>8.1174599999999995</v>
      </c>
      <c r="G21" s="59">
        <v>12.317629999999999</v>
      </c>
      <c r="H21" s="59"/>
      <c r="I21" s="59">
        <v>9.4395199999999999</v>
      </c>
      <c r="J21" s="59">
        <v>13.836399999999999</v>
      </c>
      <c r="K21" s="59"/>
      <c r="L21" s="59">
        <v>7.5627200000000006</v>
      </c>
      <c r="M21" s="59">
        <v>12.59516</v>
      </c>
      <c r="N21" s="59"/>
      <c r="O21" s="59">
        <v>11.18366</v>
      </c>
      <c r="P21" s="59">
        <v>17.834600000000002</v>
      </c>
      <c r="Q21" s="59"/>
      <c r="R21" s="59">
        <v>3.4576200000000004</v>
      </c>
      <c r="S21" s="59">
        <v>7.4214399999999996</v>
      </c>
      <c r="T21" s="59"/>
      <c r="U21" s="59">
        <v>42.344239999999999</v>
      </c>
      <c r="V21" s="59">
        <v>51.537210000000002</v>
      </c>
      <c r="W21" s="59"/>
      <c r="X21" s="59">
        <v>25.7729</v>
      </c>
      <c r="Y21" s="59">
        <v>32.804660000000005</v>
      </c>
      <c r="Z21" s="59"/>
      <c r="AA21" s="59">
        <v>17.15981</v>
      </c>
      <c r="AB21" s="59">
        <v>23.863669999999999</v>
      </c>
      <c r="AC21" s="59"/>
      <c r="AD21" s="60">
        <v>47.67183</v>
      </c>
      <c r="AE21" s="60">
        <v>49.87538</v>
      </c>
      <c r="AF21" s="60"/>
      <c r="AG21" s="60">
        <v>49.111840000000001</v>
      </c>
      <c r="AH21" s="60">
        <v>51.33755</v>
      </c>
    </row>
    <row r="22" spans="1:34" x14ac:dyDescent="0.2">
      <c r="A22" s="24">
        <v>3000017</v>
      </c>
      <c r="C22" s="59">
        <v>14.179040000000001</v>
      </c>
      <c r="D22" s="59">
        <v>20.615480000000002</v>
      </c>
      <c r="E22" s="59"/>
      <c r="F22" s="59">
        <v>6.53146</v>
      </c>
      <c r="G22" s="59">
        <v>9.9907899999999987</v>
      </c>
      <c r="H22" s="59"/>
      <c r="I22" s="59">
        <v>11.052579999999999</v>
      </c>
      <c r="J22" s="59">
        <v>15.48339</v>
      </c>
      <c r="K22" s="59"/>
      <c r="L22" s="59">
        <v>5.0130800000000004</v>
      </c>
      <c r="M22" s="59">
        <v>8.69252</v>
      </c>
      <c r="N22" s="59"/>
      <c r="O22" s="59">
        <v>10.165140000000001</v>
      </c>
      <c r="P22" s="59">
        <v>15.310099999999998</v>
      </c>
      <c r="Q22" s="59"/>
      <c r="R22" s="59">
        <v>3.7577800000000003</v>
      </c>
      <c r="S22" s="59">
        <v>6.8487499999999999</v>
      </c>
      <c r="T22" s="59"/>
      <c r="U22" s="59">
        <v>40.006170000000004</v>
      </c>
      <c r="V22" s="59">
        <v>49.666579999999996</v>
      </c>
      <c r="W22" s="59"/>
      <c r="X22" s="59">
        <v>19.816569999999999</v>
      </c>
      <c r="Y22" s="59">
        <v>27.568819999999999</v>
      </c>
      <c r="Z22" s="59"/>
      <c r="AA22" s="59">
        <v>12.2121</v>
      </c>
      <c r="AB22" s="59">
        <v>18.075479999999999</v>
      </c>
      <c r="AC22" s="59"/>
      <c r="AD22" s="60">
        <v>48.499360000000003</v>
      </c>
      <c r="AE22" s="60">
        <v>50.972160000000002</v>
      </c>
      <c r="AF22" s="60"/>
      <c r="AG22" s="60">
        <v>50.599930000000001</v>
      </c>
      <c r="AH22" s="60">
        <v>52.35774</v>
      </c>
    </row>
    <row r="23" spans="1:34" x14ac:dyDescent="0.2">
      <c r="A23" s="24">
        <v>3000018</v>
      </c>
      <c r="C23" s="59">
        <v>17.149449999999998</v>
      </c>
      <c r="D23" s="59">
        <v>22.37369</v>
      </c>
      <c r="E23" s="59"/>
      <c r="F23" s="59">
        <v>6.0105199999999996</v>
      </c>
      <c r="G23" s="59">
        <v>9.8364399999999996</v>
      </c>
      <c r="H23" s="59"/>
      <c r="I23" s="59">
        <v>9.1235700000000008</v>
      </c>
      <c r="J23" s="59">
        <v>12.86839</v>
      </c>
      <c r="K23" s="59"/>
      <c r="L23" s="59">
        <v>6.0657199999999998</v>
      </c>
      <c r="M23" s="59">
        <v>10.009360000000001</v>
      </c>
      <c r="N23" s="59"/>
      <c r="O23" s="59">
        <v>9.9822100000000002</v>
      </c>
      <c r="P23" s="59">
        <v>13.55142</v>
      </c>
      <c r="Q23" s="59"/>
      <c r="R23" s="59">
        <v>4.2201299999999993</v>
      </c>
      <c r="S23" s="59">
        <v>6.7053000000000003</v>
      </c>
      <c r="T23" s="59"/>
      <c r="U23" s="59">
        <v>42.095060000000004</v>
      </c>
      <c r="V23" s="59">
        <v>48.257080000000002</v>
      </c>
      <c r="W23" s="59"/>
      <c r="X23" s="59">
        <v>21.903600000000001</v>
      </c>
      <c r="Y23" s="59">
        <v>27.282119999999999</v>
      </c>
      <c r="Z23" s="59"/>
      <c r="AA23" s="59">
        <v>14.43648</v>
      </c>
      <c r="AB23" s="59">
        <v>18.619119999999999</v>
      </c>
      <c r="AC23" s="59"/>
      <c r="AD23" s="60">
        <v>49.379869999999997</v>
      </c>
      <c r="AE23" s="60">
        <v>50.853659999999998</v>
      </c>
      <c r="AF23" s="60"/>
      <c r="AG23" s="60">
        <v>49.569920000000003</v>
      </c>
      <c r="AH23" s="60">
        <v>51.417540000000002</v>
      </c>
    </row>
    <row r="24" spans="1:34" x14ac:dyDescent="0.2">
      <c r="A24" s="24">
        <v>3000019</v>
      </c>
      <c r="C24" s="59">
        <v>18.46415</v>
      </c>
      <c r="D24" s="59">
        <v>23.26238</v>
      </c>
      <c r="E24" s="59"/>
      <c r="F24" s="59">
        <v>7.9971399999999999</v>
      </c>
      <c r="G24" s="59">
        <v>11.59511</v>
      </c>
      <c r="H24" s="59"/>
      <c r="I24" s="59">
        <v>9.2740399999999994</v>
      </c>
      <c r="J24" s="59">
        <v>13.591710000000001</v>
      </c>
      <c r="K24" s="59"/>
      <c r="L24" s="59">
        <v>5.4610199999999995</v>
      </c>
      <c r="M24" s="59">
        <v>8.6448400000000003</v>
      </c>
      <c r="N24" s="59"/>
      <c r="O24" s="59">
        <v>9.2129100000000008</v>
      </c>
      <c r="P24" s="59">
        <v>14.186660000000002</v>
      </c>
      <c r="Q24" s="59"/>
      <c r="R24" s="59">
        <v>3.2179699999999998</v>
      </c>
      <c r="S24" s="59">
        <v>6.2881299999999998</v>
      </c>
      <c r="T24" s="59"/>
      <c r="U24" s="59">
        <v>41.470620000000004</v>
      </c>
      <c r="V24" s="59">
        <v>48.136969999999998</v>
      </c>
      <c r="W24" s="59"/>
      <c r="X24" s="59">
        <v>20.72448</v>
      </c>
      <c r="Y24" s="59">
        <v>26.344929999999998</v>
      </c>
      <c r="Z24" s="59"/>
      <c r="AA24" s="59">
        <v>15.526300000000001</v>
      </c>
      <c r="AB24" s="59">
        <v>21.360430000000001</v>
      </c>
      <c r="AC24" s="59"/>
      <c r="AD24" s="60">
        <v>48.547699999999999</v>
      </c>
      <c r="AE24" s="60">
        <v>50.502249999999997</v>
      </c>
      <c r="AF24" s="60"/>
      <c r="AG24" s="60">
        <v>50.052439999999997</v>
      </c>
      <c r="AH24" s="60">
        <v>51.770710000000001</v>
      </c>
    </row>
    <row r="25" spans="1:34" x14ac:dyDescent="0.2">
      <c r="A25" s="24">
        <v>3000020</v>
      </c>
      <c r="C25" s="59">
        <v>17.03312</v>
      </c>
      <c r="D25" s="59">
        <v>22.377140000000001</v>
      </c>
      <c r="E25" s="59"/>
      <c r="F25" s="59">
        <v>7.6854099999999992</v>
      </c>
      <c r="G25" s="59">
        <v>11.212540000000001</v>
      </c>
      <c r="H25" s="59"/>
      <c r="I25" s="59">
        <v>10.37515</v>
      </c>
      <c r="J25" s="59">
        <v>14.68181</v>
      </c>
      <c r="K25" s="59"/>
      <c r="L25" s="59">
        <v>7.7571100000000008</v>
      </c>
      <c r="M25" s="59">
        <v>11.922689999999999</v>
      </c>
      <c r="N25" s="59"/>
      <c r="O25" s="59">
        <v>10.44806</v>
      </c>
      <c r="P25" s="59">
        <v>15.858729999999998</v>
      </c>
      <c r="Q25" s="59"/>
      <c r="R25" s="59">
        <v>3.8964499999999997</v>
      </c>
      <c r="S25" s="59">
        <v>6.3578700000000001</v>
      </c>
      <c r="T25" s="59"/>
      <c r="U25" s="59">
        <v>42.603740000000002</v>
      </c>
      <c r="V25" s="59">
        <v>49.217030000000001</v>
      </c>
      <c r="W25" s="59"/>
      <c r="X25" s="59">
        <v>22.05443</v>
      </c>
      <c r="Y25" s="59">
        <v>29.126089999999998</v>
      </c>
      <c r="Z25" s="59"/>
      <c r="AA25" s="59">
        <v>16.95533</v>
      </c>
      <c r="AB25" s="59">
        <v>23.30612</v>
      </c>
      <c r="AC25" s="59"/>
      <c r="AD25" s="60">
        <v>48.318159999999999</v>
      </c>
      <c r="AE25" s="60">
        <v>50.082590000000003</v>
      </c>
      <c r="AF25" s="60"/>
      <c r="AG25" s="60">
        <v>48.286999999999999</v>
      </c>
      <c r="AH25" s="60">
        <v>50.126579999999997</v>
      </c>
    </row>
    <row r="26" spans="1:34" x14ac:dyDescent="0.2">
      <c r="A26" s="24">
        <v>3000021</v>
      </c>
      <c r="C26" s="59">
        <v>14.855860000000002</v>
      </c>
      <c r="D26" s="59">
        <v>22.426929999999999</v>
      </c>
      <c r="E26" s="59"/>
      <c r="F26" s="59">
        <v>6.5256099999999995</v>
      </c>
      <c r="G26" s="59">
        <v>11.04011</v>
      </c>
      <c r="H26" s="59"/>
      <c r="I26" s="59">
        <v>10.54252</v>
      </c>
      <c r="J26" s="59">
        <v>15.941179999999999</v>
      </c>
      <c r="K26" s="59"/>
      <c r="L26" s="59">
        <v>6.5753500000000003</v>
      </c>
      <c r="M26" s="59">
        <v>11.104179999999999</v>
      </c>
      <c r="N26" s="59"/>
      <c r="O26" s="59">
        <v>9.3841000000000001</v>
      </c>
      <c r="P26" s="59">
        <v>15.454470000000001</v>
      </c>
      <c r="Q26" s="59"/>
      <c r="R26" s="59">
        <v>4.24932</v>
      </c>
      <c r="S26" s="59">
        <v>8.0155100000000008</v>
      </c>
      <c r="T26" s="59"/>
      <c r="U26" s="59">
        <v>42.524590000000003</v>
      </c>
      <c r="V26" s="59">
        <v>53.391940000000005</v>
      </c>
      <c r="W26" s="59"/>
      <c r="X26" s="59">
        <v>23.290099999999999</v>
      </c>
      <c r="Y26" s="59">
        <v>35.405279999999998</v>
      </c>
      <c r="Z26" s="59"/>
      <c r="AA26" s="59">
        <v>18.927299999999999</v>
      </c>
      <c r="AB26" s="59">
        <v>27.410740000000001</v>
      </c>
      <c r="AC26" s="59"/>
      <c r="AD26" s="60">
        <v>46.976039999999998</v>
      </c>
      <c r="AE26" s="60">
        <v>49.724379999999996</v>
      </c>
      <c r="AF26" s="60"/>
      <c r="AG26" s="60">
        <v>49.607019999999999</v>
      </c>
      <c r="AH26" s="60">
        <v>51.547980000000003</v>
      </c>
    </row>
    <row r="27" spans="1:34" x14ac:dyDescent="0.2">
      <c r="A27" s="24">
        <v>3000022</v>
      </c>
      <c r="C27" s="59">
        <v>17.048650000000002</v>
      </c>
      <c r="D27" s="59">
        <v>22.59862</v>
      </c>
      <c r="E27" s="59"/>
      <c r="F27" s="59">
        <v>8.8942899999999998</v>
      </c>
      <c r="G27" s="59">
        <v>13.483839999999999</v>
      </c>
      <c r="H27" s="59"/>
      <c r="I27" s="59">
        <v>9.4679900000000004</v>
      </c>
      <c r="J27" s="59">
        <v>14.20735</v>
      </c>
      <c r="K27" s="59"/>
      <c r="L27" s="59">
        <v>7.3942800000000002</v>
      </c>
      <c r="M27" s="59">
        <v>11.221680000000001</v>
      </c>
      <c r="N27" s="59"/>
      <c r="O27" s="59">
        <v>9.2817600000000002</v>
      </c>
      <c r="P27" s="59">
        <v>13.750580000000001</v>
      </c>
      <c r="Q27" s="59"/>
      <c r="R27" s="59">
        <v>3.8086099999999998</v>
      </c>
      <c r="S27" s="59">
        <v>6.8794499999999994</v>
      </c>
      <c r="T27" s="59"/>
      <c r="U27" s="59">
        <v>42.029379999999996</v>
      </c>
      <c r="V27" s="59">
        <v>49.359479999999998</v>
      </c>
      <c r="W27" s="59"/>
      <c r="X27" s="59">
        <v>22.667249999999999</v>
      </c>
      <c r="Y27" s="59">
        <v>28.545009999999998</v>
      </c>
      <c r="Z27" s="59"/>
      <c r="AA27" s="59">
        <v>17.594370000000001</v>
      </c>
      <c r="AB27" s="59">
        <v>24.049480000000003</v>
      </c>
      <c r="AC27" s="59"/>
      <c r="AD27" s="60">
        <v>48.067920000000001</v>
      </c>
      <c r="AE27" s="60">
        <v>49.86609</v>
      </c>
      <c r="AF27" s="60"/>
      <c r="AG27" s="60">
        <v>49.655479999999997</v>
      </c>
      <c r="AH27" s="60">
        <v>51.601460000000003</v>
      </c>
    </row>
    <row r="28" spans="1:34" x14ac:dyDescent="0.2">
      <c r="A28" s="24">
        <v>3000023</v>
      </c>
      <c r="C28" s="59">
        <v>12.139569999999999</v>
      </c>
      <c r="D28" s="59">
        <v>18.19388</v>
      </c>
      <c r="E28" s="59"/>
      <c r="F28" s="59">
        <v>6.6374399999999998</v>
      </c>
      <c r="G28" s="59">
        <v>9.2600800000000003</v>
      </c>
      <c r="H28" s="59"/>
      <c r="I28" s="59">
        <v>6.4382499999999991</v>
      </c>
      <c r="J28" s="59">
        <v>9.9924599999999995</v>
      </c>
      <c r="K28" s="59"/>
      <c r="L28" s="59">
        <v>4.1105799999999997</v>
      </c>
      <c r="M28" s="59">
        <v>8.1598299999999995</v>
      </c>
      <c r="N28" s="59"/>
      <c r="O28" s="59">
        <v>8.3069299999999995</v>
      </c>
      <c r="P28" s="59">
        <v>12.587300000000001</v>
      </c>
      <c r="Q28" s="59"/>
      <c r="R28" s="59">
        <v>3.9059700000000004</v>
      </c>
      <c r="S28" s="59">
        <v>7.3912000000000004</v>
      </c>
      <c r="T28" s="59"/>
      <c r="U28" s="59">
        <v>35.909889999999997</v>
      </c>
      <c r="V28" s="59">
        <v>44.71181</v>
      </c>
      <c r="W28" s="59"/>
      <c r="X28" s="59">
        <v>19.564129999999999</v>
      </c>
      <c r="Y28" s="59">
        <v>25.689679999999999</v>
      </c>
      <c r="Z28" s="59"/>
      <c r="AA28" s="59">
        <v>12.292010000000001</v>
      </c>
      <c r="AB28" s="59">
        <v>17.638370000000002</v>
      </c>
      <c r="AC28" s="59"/>
      <c r="AD28" s="60">
        <v>49.913789999999999</v>
      </c>
      <c r="AE28" s="60">
        <v>51.758809999999997</v>
      </c>
      <c r="AF28" s="60"/>
      <c r="AG28" s="60">
        <v>50.968690000000002</v>
      </c>
      <c r="AH28" s="60">
        <v>52.734279999999998</v>
      </c>
    </row>
    <row r="29" spans="1:34" x14ac:dyDescent="0.2">
      <c r="A29" s="24">
        <v>3000024</v>
      </c>
      <c r="C29" s="59">
        <v>13.501109999999999</v>
      </c>
      <c r="D29" s="59">
        <v>18.780150000000003</v>
      </c>
      <c r="E29" s="59"/>
      <c r="F29" s="59">
        <v>6.6742800000000004</v>
      </c>
      <c r="G29" s="59">
        <v>9.5430399999999995</v>
      </c>
      <c r="H29" s="59"/>
      <c r="I29" s="59">
        <v>7.2837299999999994</v>
      </c>
      <c r="J29" s="59">
        <v>11.134550000000001</v>
      </c>
      <c r="K29" s="59"/>
      <c r="L29" s="59">
        <v>5.1363399999999997</v>
      </c>
      <c r="M29" s="59">
        <v>7.9557100000000007</v>
      </c>
      <c r="N29" s="59"/>
      <c r="O29" s="59">
        <v>8.7383400000000009</v>
      </c>
      <c r="P29" s="59">
        <v>12.646260000000002</v>
      </c>
      <c r="Q29" s="59"/>
      <c r="R29" s="59">
        <v>4.2952900000000005</v>
      </c>
      <c r="S29" s="59">
        <v>6.8504499999999995</v>
      </c>
      <c r="T29" s="59"/>
      <c r="U29" s="59">
        <v>38.59151</v>
      </c>
      <c r="V29" s="59">
        <v>45.279870000000003</v>
      </c>
      <c r="W29" s="59"/>
      <c r="X29" s="59">
        <v>21.34759</v>
      </c>
      <c r="Y29" s="59">
        <v>26.651109999999999</v>
      </c>
      <c r="Z29" s="59"/>
      <c r="AA29" s="59">
        <v>14.97875</v>
      </c>
      <c r="AB29" s="59">
        <v>19.797609999999999</v>
      </c>
      <c r="AC29" s="59"/>
      <c r="AD29" s="60">
        <v>48.825769999999999</v>
      </c>
      <c r="AE29" s="60">
        <v>50.423209999999997</v>
      </c>
      <c r="AF29" s="60"/>
      <c r="AG29" s="60">
        <v>50.460360000000001</v>
      </c>
      <c r="AH29" s="60">
        <v>51.944629999999997</v>
      </c>
    </row>
    <row r="30" spans="1:34" x14ac:dyDescent="0.2">
      <c r="A30" s="24">
        <v>3000025</v>
      </c>
      <c r="C30" s="59">
        <v>13.127759999999999</v>
      </c>
      <c r="D30" s="59">
        <v>17.99633</v>
      </c>
      <c r="E30" s="59"/>
      <c r="F30" s="59">
        <v>5.8904499999999995</v>
      </c>
      <c r="G30" s="59">
        <v>9.4967100000000002</v>
      </c>
      <c r="H30" s="59"/>
      <c r="I30" s="59">
        <v>10.02928</v>
      </c>
      <c r="J30" s="59">
        <v>15.23236</v>
      </c>
      <c r="K30" s="59"/>
      <c r="L30" s="59">
        <v>5.9207700000000001</v>
      </c>
      <c r="M30" s="59">
        <v>9.433489999999999</v>
      </c>
      <c r="N30" s="59"/>
      <c r="O30" s="59">
        <v>6.2502199999999997</v>
      </c>
      <c r="P30" s="59">
        <v>9.9378499999999992</v>
      </c>
      <c r="Q30" s="59"/>
      <c r="R30" s="59">
        <v>3.7857400000000001</v>
      </c>
      <c r="S30" s="59">
        <v>6.5286</v>
      </c>
      <c r="T30" s="59"/>
      <c r="U30" s="59">
        <v>37.801139999999997</v>
      </c>
      <c r="V30" s="59">
        <v>47.991679999999995</v>
      </c>
      <c r="W30" s="59"/>
      <c r="X30" s="59">
        <v>22.218399999999999</v>
      </c>
      <c r="Y30" s="59">
        <v>29.746189999999999</v>
      </c>
      <c r="Z30" s="59"/>
      <c r="AA30" s="59">
        <v>14.990410000000001</v>
      </c>
      <c r="AB30" s="59">
        <v>21.639559999999999</v>
      </c>
      <c r="AC30" s="59"/>
      <c r="AD30" s="60">
        <v>48.564639999999997</v>
      </c>
      <c r="AE30" s="60">
        <v>50.804699999999997</v>
      </c>
      <c r="AF30" s="60"/>
      <c r="AG30" s="60">
        <v>51.001449999999998</v>
      </c>
      <c r="AH30" s="60">
        <v>52.786749999999998</v>
      </c>
    </row>
    <row r="31" spans="1:34" x14ac:dyDescent="0.2">
      <c r="A31" s="24">
        <v>3000026</v>
      </c>
      <c r="C31" s="59">
        <v>14.979990000000001</v>
      </c>
      <c r="D31" s="59">
        <v>20.06889</v>
      </c>
      <c r="E31" s="59"/>
      <c r="F31" s="59">
        <v>6.3387099999999998</v>
      </c>
      <c r="G31" s="59">
        <v>10.1257</v>
      </c>
      <c r="H31" s="59"/>
      <c r="I31" s="59">
        <v>11.641769999999999</v>
      </c>
      <c r="J31" s="59">
        <v>16.81053</v>
      </c>
      <c r="K31" s="59"/>
      <c r="L31" s="59">
        <v>5.2789700000000002</v>
      </c>
      <c r="M31" s="59">
        <v>9.18825</v>
      </c>
      <c r="N31" s="59"/>
      <c r="O31" s="59">
        <v>10.05358</v>
      </c>
      <c r="P31" s="59">
        <v>14.64547</v>
      </c>
      <c r="Q31" s="59"/>
      <c r="R31" s="59">
        <v>3.39289</v>
      </c>
      <c r="S31" s="59">
        <v>5.6112599999999997</v>
      </c>
      <c r="T31" s="59"/>
      <c r="U31" s="59">
        <v>41.38335</v>
      </c>
      <c r="V31" s="59">
        <v>50.047600000000003</v>
      </c>
      <c r="W31" s="59"/>
      <c r="X31" s="59">
        <v>22.91968</v>
      </c>
      <c r="Y31" s="59">
        <v>29.28519</v>
      </c>
      <c r="Z31" s="59"/>
      <c r="AA31" s="59">
        <v>17.145910000000001</v>
      </c>
      <c r="AB31" s="59">
        <v>22.35726</v>
      </c>
      <c r="AC31" s="59"/>
      <c r="AD31" s="60">
        <v>48.398760000000003</v>
      </c>
      <c r="AE31" s="60">
        <v>50.01061</v>
      </c>
      <c r="AF31" s="60"/>
      <c r="AG31" s="60">
        <v>49.922809999999998</v>
      </c>
      <c r="AH31" s="60">
        <v>51.588509999999999</v>
      </c>
    </row>
    <row r="32" spans="1:34" x14ac:dyDescent="0.2">
      <c r="A32" s="24">
        <v>3000027</v>
      </c>
      <c r="C32" s="59">
        <v>15.68468</v>
      </c>
      <c r="D32" s="59">
        <v>18.999189999999999</v>
      </c>
      <c r="E32" s="59"/>
      <c r="F32" s="59">
        <v>7.10982</v>
      </c>
      <c r="G32" s="59">
        <v>9.4733300000000007</v>
      </c>
      <c r="H32" s="59"/>
      <c r="I32" s="59">
        <v>9.3665599999999998</v>
      </c>
      <c r="J32" s="59">
        <v>11.905139999999999</v>
      </c>
      <c r="K32" s="59"/>
      <c r="L32" s="59">
        <v>5.4314099999999996</v>
      </c>
      <c r="M32" s="59">
        <v>7.5715400000000006</v>
      </c>
      <c r="N32" s="59"/>
      <c r="O32" s="59">
        <v>8.9645299999999999</v>
      </c>
      <c r="P32" s="59">
        <v>11.85394</v>
      </c>
      <c r="Q32" s="59"/>
      <c r="R32" s="59">
        <v>3.2600200000000004</v>
      </c>
      <c r="S32" s="59">
        <v>5.0567000000000002</v>
      </c>
      <c r="T32" s="59"/>
      <c r="U32" s="59">
        <v>41.123480000000001</v>
      </c>
      <c r="V32" s="59">
        <v>45.891500000000001</v>
      </c>
      <c r="W32" s="59"/>
      <c r="X32" s="59">
        <v>22.371759999999998</v>
      </c>
      <c r="Y32" s="59">
        <v>26.249879999999997</v>
      </c>
      <c r="Z32" s="59"/>
      <c r="AA32" s="59">
        <v>14.470689999999999</v>
      </c>
      <c r="AB32" s="59">
        <v>18.140740000000001</v>
      </c>
      <c r="AC32" s="59"/>
      <c r="AD32" s="60">
        <v>49.291699999999999</v>
      </c>
      <c r="AE32" s="60">
        <v>50.450989999999997</v>
      </c>
      <c r="AF32" s="60"/>
      <c r="AG32" s="60">
        <v>50.796039999999998</v>
      </c>
      <c r="AH32" s="60">
        <v>51.811450000000001</v>
      </c>
    </row>
    <row r="33" spans="1:34" x14ac:dyDescent="0.2">
      <c r="A33" s="24">
        <v>3000028</v>
      </c>
      <c r="C33" s="59">
        <v>13.89175</v>
      </c>
      <c r="D33" s="59">
        <v>18.204750000000001</v>
      </c>
      <c r="E33" s="59"/>
      <c r="F33" s="59">
        <v>7.64262</v>
      </c>
      <c r="G33" s="59">
        <v>10.25217</v>
      </c>
      <c r="H33" s="59"/>
      <c r="I33" s="59">
        <v>10.215829999999999</v>
      </c>
      <c r="J33" s="59">
        <v>13.69754</v>
      </c>
      <c r="K33" s="59"/>
      <c r="L33" s="59">
        <v>6.8080799999999995</v>
      </c>
      <c r="M33" s="59">
        <v>10.68566</v>
      </c>
      <c r="N33" s="59"/>
      <c r="O33" s="59">
        <v>11.262170000000001</v>
      </c>
      <c r="P33" s="59">
        <v>15.02571</v>
      </c>
      <c r="Q33" s="59"/>
      <c r="R33" s="59">
        <v>3.3927800000000001</v>
      </c>
      <c r="S33" s="59">
        <v>5.2944599999999999</v>
      </c>
      <c r="T33" s="59"/>
      <c r="U33" s="59">
        <v>42.603859999999997</v>
      </c>
      <c r="V33" s="59">
        <v>49.110660000000003</v>
      </c>
      <c r="W33" s="59"/>
      <c r="X33" s="59">
        <v>23.98441</v>
      </c>
      <c r="Y33" s="59">
        <v>29.399950000000004</v>
      </c>
      <c r="Z33" s="59"/>
      <c r="AA33" s="59">
        <v>17.174529999999997</v>
      </c>
      <c r="AB33" s="59">
        <v>20.87115</v>
      </c>
      <c r="AC33" s="59"/>
      <c r="AD33" s="60">
        <v>48.527850000000001</v>
      </c>
      <c r="AE33" s="60">
        <v>49.805729999999997</v>
      </c>
      <c r="AF33" s="60"/>
      <c r="AG33" s="60">
        <v>50.30106</v>
      </c>
      <c r="AH33" s="60">
        <v>51.69247</v>
      </c>
    </row>
    <row r="34" spans="1:34" x14ac:dyDescent="0.2">
      <c r="A34" s="24">
        <v>3000029</v>
      </c>
      <c r="C34" s="59">
        <v>14.720410000000001</v>
      </c>
      <c r="D34" s="59">
        <v>20.65099</v>
      </c>
      <c r="E34" s="59"/>
      <c r="F34" s="59">
        <v>6.2000999999999999</v>
      </c>
      <c r="G34" s="59">
        <v>9.9535900000000002</v>
      </c>
      <c r="H34" s="59"/>
      <c r="I34" s="59">
        <v>9.4584199999999985</v>
      </c>
      <c r="J34" s="59">
        <v>14.481350000000001</v>
      </c>
      <c r="K34" s="59"/>
      <c r="L34" s="59">
        <v>5.45974</v>
      </c>
      <c r="M34" s="59">
        <v>8.1048799999999996</v>
      </c>
      <c r="N34" s="59"/>
      <c r="O34" s="59">
        <v>7.6672500000000001</v>
      </c>
      <c r="P34" s="59">
        <v>11.842270000000001</v>
      </c>
      <c r="Q34" s="59"/>
      <c r="R34" s="59">
        <v>1.68852</v>
      </c>
      <c r="S34" s="59">
        <v>4.0703800000000001</v>
      </c>
      <c r="T34" s="59"/>
      <c r="U34" s="59">
        <v>39.8277</v>
      </c>
      <c r="V34" s="59">
        <v>46.933689999999999</v>
      </c>
      <c r="W34" s="59"/>
      <c r="X34" s="59">
        <v>22.339390000000002</v>
      </c>
      <c r="Y34" s="59">
        <v>27.525410000000001</v>
      </c>
      <c r="Z34" s="59"/>
      <c r="AA34" s="59">
        <v>14.626259999999998</v>
      </c>
      <c r="AB34" s="59">
        <v>19.604479999999999</v>
      </c>
      <c r="AC34" s="59"/>
      <c r="AD34" s="60">
        <v>49.090119999999999</v>
      </c>
      <c r="AE34" s="60">
        <v>50.797110000000004</v>
      </c>
      <c r="AF34" s="60"/>
      <c r="AG34" s="60">
        <v>51.394449999999999</v>
      </c>
      <c r="AH34" s="60">
        <v>52.871940000000002</v>
      </c>
    </row>
    <row r="35" spans="1:34" x14ac:dyDescent="0.2">
      <c r="A35" s="24">
        <v>3000030</v>
      </c>
      <c r="C35" s="59">
        <v>15.80932</v>
      </c>
      <c r="D35" s="59">
        <v>20.230419999999999</v>
      </c>
      <c r="E35" s="59"/>
      <c r="F35" s="59">
        <v>6.7790299999999997</v>
      </c>
      <c r="G35" s="59">
        <v>10.153169999999999</v>
      </c>
      <c r="H35" s="59"/>
      <c r="I35" s="59">
        <v>10.93727</v>
      </c>
      <c r="J35" s="59">
        <v>14.65119</v>
      </c>
      <c r="K35" s="59"/>
      <c r="L35" s="59">
        <v>6.1682500000000005</v>
      </c>
      <c r="M35" s="59">
        <v>9.3526300000000013</v>
      </c>
      <c r="N35" s="59"/>
      <c r="O35" s="59">
        <v>8.8344299999999993</v>
      </c>
      <c r="P35" s="59">
        <v>12.439909999999999</v>
      </c>
      <c r="Q35" s="59"/>
      <c r="R35" s="59">
        <v>3.3313600000000001</v>
      </c>
      <c r="S35" s="59">
        <v>5.6744399999999997</v>
      </c>
      <c r="T35" s="59"/>
      <c r="U35" s="59">
        <v>42.304510000000001</v>
      </c>
      <c r="V35" s="59">
        <v>49.344610000000003</v>
      </c>
      <c r="W35" s="59"/>
      <c r="X35" s="59">
        <v>22.159760000000002</v>
      </c>
      <c r="Y35" s="59">
        <v>28.014600000000002</v>
      </c>
      <c r="Z35" s="59"/>
      <c r="AA35" s="59">
        <v>16.74541</v>
      </c>
      <c r="AB35" s="59">
        <v>21.61722</v>
      </c>
      <c r="AC35" s="59"/>
      <c r="AD35" s="60">
        <v>48.636609999999997</v>
      </c>
      <c r="AE35" s="60">
        <v>50.2637</v>
      </c>
      <c r="AF35" s="60"/>
      <c r="AG35" s="60">
        <v>50.312159999999999</v>
      </c>
      <c r="AH35" s="60">
        <v>51.867339999999999</v>
      </c>
    </row>
    <row r="36" spans="1:34" x14ac:dyDescent="0.2">
      <c r="A36" s="24">
        <v>3000031</v>
      </c>
      <c r="C36" s="59">
        <v>16.955169999999999</v>
      </c>
      <c r="D36" s="59">
        <v>22.027260000000002</v>
      </c>
      <c r="E36" s="59"/>
      <c r="F36" s="59">
        <v>7.1946800000000009</v>
      </c>
      <c r="G36" s="59">
        <v>10.407969999999999</v>
      </c>
      <c r="H36" s="59"/>
      <c r="I36" s="59">
        <v>11.96705</v>
      </c>
      <c r="J36" s="59">
        <v>15.8552</v>
      </c>
      <c r="K36" s="59"/>
      <c r="L36" s="59">
        <v>6.13056</v>
      </c>
      <c r="M36" s="59">
        <v>9.2568200000000012</v>
      </c>
      <c r="N36" s="59"/>
      <c r="O36" s="59">
        <v>11.9757</v>
      </c>
      <c r="P36" s="59">
        <v>15.245710000000001</v>
      </c>
      <c r="Q36" s="59"/>
      <c r="R36" s="59">
        <v>4.8929800000000006</v>
      </c>
      <c r="S36" s="59">
        <v>7.4118399999999998</v>
      </c>
      <c r="T36" s="59"/>
      <c r="U36" s="59">
        <v>45.420050000000003</v>
      </c>
      <c r="V36" s="59">
        <v>52.520500000000006</v>
      </c>
      <c r="W36" s="59"/>
      <c r="X36" s="59">
        <v>25.07413</v>
      </c>
      <c r="Y36" s="59">
        <v>30.672179999999997</v>
      </c>
      <c r="Z36" s="59"/>
      <c r="AA36" s="59">
        <v>18.455289999999998</v>
      </c>
      <c r="AB36" s="59">
        <v>22.47315</v>
      </c>
      <c r="AC36" s="59"/>
      <c r="AD36" s="60">
        <v>48.085050000000003</v>
      </c>
      <c r="AE36" s="60">
        <v>49.465899999999998</v>
      </c>
      <c r="AF36" s="60"/>
      <c r="AG36" s="60">
        <v>49.945709999999998</v>
      </c>
      <c r="AH36" s="60">
        <v>51.561019999999999</v>
      </c>
    </row>
    <row r="37" spans="1:34" x14ac:dyDescent="0.2">
      <c r="A37" s="24">
        <v>3000032</v>
      </c>
      <c r="C37" s="59">
        <v>15.824559999999998</v>
      </c>
      <c r="D37" s="59">
        <v>20.821899999999999</v>
      </c>
      <c r="E37" s="59"/>
      <c r="F37" s="59">
        <v>5.7220599999999999</v>
      </c>
      <c r="G37" s="59">
        <v>8.8146299999999993</v>
      </c>
      <c r="H37" s="59"/>
      <c r="I37" s="59">
        <v>10.505889999999999</v>
      </c>
      <c r="J37" s="59">
        <v>14.77196</v>
      </c>
      <c r="K37" s="59"/>
      <c r="L37" s="59">
        <v>5.0524199999999997</v>
      </c>
      <c r="M37" s="59">
        <v>8.7470300000000005</v>
      </c>
      <c r="N37" s="59"/>
      <c r="O37" s="59">
        <v>8.1095399999999991</v>
      </c>
      <c r="P37" s="59">
        <v>13.27882</v>
      </c>
      <c r="Q37" s="59"/>
      <c r="R37" s="59">
        <v>3.6298499999999998</v>
      </c>
      <c r="S37" s="59">
        <v>7.3572200000000008</v>
      </c>
      <c r="T37" s="59"/>
      <c r="U37" s="59">
        <v>39.85201</v>
      </c>
      <c r="V37" s="59">
        <v>49.059510000000003</v>
      </c>
      <c r="W37" s="59"/>
      <c r="X37" s="59">
        <v>22.63306</v>
      </c>
      <c r="Y37" s="59">
        <v>28.949200000000001</v>
      </c>
      <c r="Z37" s="59"/>
      <c r="AA37" s="59">
        <v>16.224299999999999</v>
      </c>
      <c r="AB37" s="59">
        <v>22.294639999999998</v>
      </c>
      <c r="AC37" s="59"/>
      <c r="AD37" s="60">
        <v>48.632919999999999</v>
      </c>
      <c r="AE37" s="60">
        <v>50.212409999999998</v>
      </c>
      <c r="AF37" s="60"/>
      <c r="AG37" s="60">
        <v>50.352200000000003</v>
      </c>
      <c r="AH37" s="60">
        <v>52.180869999999999</v>
      </c>
    </row>
    <row r="38" spans="1:34" x14ac:dyDescent="0.2">
      <c r="A38" s="24">
        <v>3000033</v>
      </c>
      <c r="C38" s="59">
        <v>12.291689999999999</v>
      </c>
      <c r="D38" s="59">
        <v>17.723510000000001</v>
      </c>
      <c r="E38" s="59"/>
      <c r="F38" s="59">
        <v>5.1347499999999995</v>
      </c>
      <c r="G38" s="59">
        <v>9.0952999999999999</v>
      </c>
      <c r="H38" s="59"/>
      <c r="I38" s="59">
        <v>8.4826499999999996</v>
      </c>
      <c r="J38" s="59">
        <v>13.50056</v>
      </c>
      <c r="K38" s="59"/>
      <c r="L38" s="59">
        <v>5.2685500000000003</v>
      </c>
      <c r="M38" s="59">
        <v>8.7912800000000004</v>
      </c>
      <c r="N38" s="59"/>
      <c r="O38" s="59">
        <v>7.62866</v>
      </c>
      <c r="P38" s="59">
        <v>12.051600000000001</v>
      </c>
      <c r="Q38" s="59"/>
      <c r="R38" s="59">
        <v>3.0781300000000003</v>
      </c>
      <c r="S38" s="59">
        <v>5.5831900000000001</v>
      </c>
      <c r="T38" s="59"/>
      <c r="U38" s="59">
        <v>39.101730000000003</v>
      </c>
      <c r="V38" s="59">
        <v>47.44999</v>
      </c>
      <c r="W38" s="59"/>
      <c r="X38" s="59">
        <v>22.444800000000001</v>
      </c>
      <c r="Y38" s="59">
        <v>29.402420000000003</v>
      </c>
      <c r="Z38" s="59"/>
      <c r="AA38" s="59">
        <v>17.150770000000001</v>
      </c>
      <c r="AB38" s="59">
        <v>22.978020000000001</v>
      </c>
      <c r="AC38" s="59"/>
      <c r="AD38" s="60">
        <v>48.841439999999999</v>
      </c>
      <c r="AE38" s="60">
        <v>50.590699999999998</v>
      </c>
      <c r="AF38" s="60"/>
      <c r="AG38" s="60">
        <v>49.18074</v>
      </c>
      <c r="AH38" s="60">
        <v>50.739910000000002</v>
      </c>
    </row>
    <row r="39" spans="1:34" x14ac:dyDescent="0.2">
      <c r="A39" s="24">
        <v>3000034</v>
      </c>
      <c r="C39" s="59">
        <v>16.784689999999998</v>
      </c>
      <c r="D39" s="59">
        <v>24.935499999999998</v>
      </c>
      <c r="E39" s="59"/>
      <c r="F39" s="59">
        <v>9.377180000000001</v>
      </c>
      <c r="G39" s="59">
        <v>14.647320000000001</v>
      </c>
      <c r="H39" s="59"/>
      <c r="I39" s="59">
        <v>12.951979999999999</v>
      </c>
      <c r="J39" s="59">
        <v>17.741409999999998</v>
      </c>
      <c r="K39" s="59"/>
      <c r="L39" s="59">
        <v>9.6121099999999995</v>
      </c>
      <c r="M39" s="59">
        <v>14.1655</v>
      </c>
      <c r="N39" s="59"/>
      <c r="O39" s="59">
        <v>16.00705</v>
      </c>
      <c r="P39" s="59">
        <v>22.233620000000002</v>
      </c>
      <c r="Q39" s="59"/>
      <c r="R39" s="59">
        <v>4.8006000000000002</v>
      </c>
      <c r="S39" s="59">
        <v>8.1940799999999996</v>
      </c>
      <c r="T39" s="59"/>
      <c r="U39" s="59">
        <v>47.30359</v>
      </c>
      <c r="V39" s="59">
        <v>56.726639999999996</v>
      </c>
      <c r="W39" s="59"/>
      <c r="X39" s="59">
        <v>29.580309999999997</v>
      </c>
      <c r="Y39" s="59">
        <v>38.213500000000003</v>
      </c>
      <c r="Z39" s="59"/>
      <c r="AA39" s="59">
        <v>20.540430000000001</v>
      </c>
      <c r="AB39" s="59">
        <v>30.2654</v>
      </c>
      <c r="AC39" s="59"/>
      <c r="AD39" s="60">
        <v>46.274059999999999</v>
      </c>
      <c r="AE39" s="60">
        <v>48.779200000000003</v>
      </c>
      <c r="AF39" s="60"/>
      <c r="AG39" s="60">
        <v>47.839480000000002</v>
      </c>
      <c r="AH39" s="60">
        <v>50.007489999999997</v>
      </c>
    </row>
    <row r="40" spans="1:34" x14ac:dyDescent="0.2">
      <c r="A40" s="24">
        <v>3000035</v>
      </c>
      <c r="C40" s="59">
        <v>16.07619</v>
      </c>
      <c r="D40" s="59">
        <v>22.34132</v>
      </c>
      <c r="E40" s="59"/>
      <c r="F40" s="59">
        <v>7.3968099999999994</v>
      </c>
      <c r="G40" s="59">
        <v>11.241819999999999</v>
      </c>
      <c r="H40" s="59"/>
      <c r="I40" s="59">
        <v>12.76188</v>
      </c>
      <c r="J40" s="59">
        <v>18.866800000000001</v>
      </c>
      <c r="K40" s="59"/>
      <c r="L40" s="59">
        <v>5.7668400000000002</v>
      </c>
      <c r="M40" s="59">
        <v>9.4030799999999992</v>
      </c>
      <c r="N40" s="59"/>
      <c r="O40" s="59">
        <v>12.818019999999999</v>
      </c>
      <c r="P40" s="59">
        <v>17.19605</v>
      </c>
      <c r="Q40" s="59"/>
      <c r="R40" s="59">
        <v>4.1027699999999996</v>
      </c>
      <c r="S40" s="59">
        <v>6.6085000000000003</v>
      </c>
      <c r="T40" s="59"/>
      <c r="U40" s="59">
        <v>45.058530000000005</v>
      </c>
      <c r="V40" s="59">
        <v>52.502049999999997</v>
      </c>
      <c r="W40" s="59"/>
      <c r="X40" s="59">
        <v>24.05761</v>
      </c>
      <c r="Y40" s="59">
        <v>31.097819999999999</v>
      </c>
      <c r="Z40" s="59"/>
      <c r="AA40" s="59">
        <v>20.977640000000001</v>
      </c>
      <c r="AB40" s="59">
        <v>26.74738</v>
      </c>
      <c r="AC40" s="59"/>
      <c r="AD40" s="60">
        <v>47.16075</v>
      </c>
      <c r="AE40" s="60">
        <v>49.116459999999996</v>
      </c>
      <c r="AF40" s="60"/>
      <c r="AG40" s="60">
        <v>49.172800000000002</v>
      </c>
      <c r="AH40" s="60">
        <v>50.998399999999997</v>
      </c>
    </row>
    <row r="41" spans="1:34" x14ac:dyDescent="0.2">
      <c r="A41" s="24">
        <v>3000036</v>
      </c>
      <c r="C41" s="59">
        <v>16.922049999999999</v>
      </c>
      <c r="D41" s="59">
        <v>23.332049999999999</v>
      </c>
      <c r="E41" s="59"/>
      <c r="F41" s="59">
        <v>8.9782399999999996</v>
      </c>
      <c r="G41" s="59">
        <v>14.873220000000002</v>
      </c>
      <c r="H41" s="59"/>
      <c r="I41" s="59">
        <v>16.602510000000002</v>
      </c>
      <c r="J41" s="59">
        <v>24.115200000000002</v>
      </c>
      <c r="K41" s="59"/>
      <c r="L41" s="59">
        <v>7.8519500000000004</v>
      </c>
      <c r="M41" s="59">
        <v>12.822439999999999</v>
      </c>
      <c r="N41" s="59"/>
      <c r="O41" s="59">
        <v>17.260580000000001</v>
      </c>
      <c r="P41" s="59">
        <v>23.894470000000002</v>
      </c>
      <c r="Q41" s="59"/>
      <c r="R41" s="59">
        <v>4.0835999999999997</v>
      </c>
      <c r="S41" s="59">
        <v>7.7465099999999998</v>
      </c>
      <c r="T41" s="59"/>
      <c r="U41" s="59">
        <v>51.672050000000006</v>
      </c>
      <c r="V41" s="59">
        <v>60.885429999999999</v>
      </c>
      <c r="W41" s="59"/>
      <c r="X41" s="59">
        <v>29.543979999999998</v>
      </c>
      <c r="Y41" s="59">
        <v>39.082920000000001</v>
      </c>
      <c r="Z41" s="59"/>
      <c r="AA41" s="59">
        <v>21.672259999999998</v>
      </c>
      <c r="AB41" s="59">
        <v>29.770229999999998</v>
      </c>
      <c r="AC41" s="59"/>
      <c r="AD41" s="60">
        <v>45.16234</v>
      </c>
      <c r="AE41" s="60">
        <v>48.045169999999999</v>
      </c>
      <c r="AF41" s="60"/>
      <c r="AG41" s="60">
        <v>46.609850000000002</v>
      </c>
      <c r="AH41" s="60">
        <v>49.05979</v>
      </c>
    </row>
    <row r="42" spans="1:34" x14ac:dyDescent="0.2">
      <c r="A42" s="24">
        <v>3000037</v>
      </c>
      <c r="C42" s="59">
        <v>16.774530000000002</v>
      </c>
      <c r="D42" s="59">
        <v>24.432770000000001</v>
      </c>
      <c r="E42" s="59"/>
      <c r="F42" s="59">
        <v>7.0492100000000004</v>
      </c>
      <c r="G42" s="59">
        <v>12.6478</v>
      </c>
      <c r="H42" s="59"/>
      <c r="I42" s="59">
        <v>14.422969999999999</v>
      </c>
      <c r="J42" s="59">
        <v>21.210280000000001</v>
      </c>
      <c r="K42" s="59"/>
      <c r="L42" s="59">
        <v>9.0217500000000008</v>
      </c>
      <c r="M42" s="59">
        <v>15.1456</v>
      </c>
      <c r="N42" s="59"/>
      <c r="O42" s="59">
        <v>12.48986</v>
      </c>
      <c r="P42" s="59">
        <v>21.432019999999998</v>
      </c>
      <c r="Q42" s="59"/>
      <c r="R42" s="59">
        <v>2.9446400000000001</v>
      </c>
      <c r="S42" s="59">
        <v>5.7233999999999998</v>
      </c>
      <c r="T42" s="59"/>
      <c r="U42" s="59">
        <v>48.114259999999994</v>
      </c>
      <c r="V42" s="59">
        <v>57.70917</v>
      </c>
      <c r="W42" s="59"/>
      <c r="X42" s="59">
        <v>30.252020000000002</v>
      </c>
      <c r="Y42" s="59">
        <v>38.807779999999994</v>
      </c>
      <c r="Z42" s="59"/>
      <c r="AA42" s="59">
        <v>27.287830000000003</v>
      </c>
      <c r="AB42" s="59">
        <v>34.483940000000004</v>
      </c>
      <c r="AC42" s="59"/>
      <c r="AD42" s="60">
        <v>45.15184</v>
      </c>
      <c r="AE42" s="60">
        <v>47.651530000000001</v>
      </c>
      <c r="AF42" s="60"/>
      <c r="AG42" s="60">
        <v>46.531619999999997</v>
      </c>
      <c r="AH42" s="60">
        <v>49.076599999999999</v>
      </c>
    </row>
    <row r="43" spans="1:34" x14ac:dyDescent="0.2">
      <c r="A43" s="24">
        <v>3000038</v>
      </c>
      <c r="C43" s="59">
        <v>17.240030000000001</v>
      </c>
      <c r="D43" s="59">
        <v>24.374399999999998</v>
      </c>
      <c r="E43" s="59"/>
      <c r="F43" s="59">
        <v>7.5644</v>
      </c>
      <c r="G43" s="59">
        <v>12.50717</v>
      </c>
      <c r="H43" s="59"/>
      <c r="I43" s="59">
        <v>10.10913</v>
      </c>
      <c r="J43" s="59">
        <v>15.98298</v>
      </c>
      <c r="K43" s="59"/>
      <c r="L43" s="59">
        <v>6.0455199999999998</v>
      </c>
      <c r="M43" s="59">
        <v>10.94943</v>
      </c>
      <c r="N43" s="59"/>
      <c r="O43" s="59">
        <v>10.50629</v>
      </c>
      <c r="P43" s="59">
        <v>16.3979</v>
      </c>
      <c r="Q43" s="59"/>
      <c r="R43" s="59">
        <v>4.7102199999999996</v>
      </c>
      <c r="S43" s="59">
        <v>8.6312700000000007</v>
      </c>
      <c r="T43" s="59"/>
      <c r="U43" s="59">
        <v>43.917289999999994</v>
      </c>
      <c r="V43" s="59">
        <v>52.07132</v>
      </c>
      <c r="W43" s="59"/>
      <c r="X43" s="59">
        <v>25.100960000000001</v>
      </c>
      <c r="Y43" s="59">
        <v>32.109279999999998</v>
      </c>
      <c r="Z43" s="59"/>
      <c r="AA43" s="59">
        <v>18.70926</v>
      </c>
      <c r="AB43" s="59">
        <v>25.142250000000001</v>
      </c>
      <c r="AC43" s="59"/>
      <c r="AD43" s="60">
        <v>47.32649</v>
      </c>
      <c r="AE43" s="60">
        <v>49.452919999999999</v>
      </c>
      <c r="AF43" s="60"/>
      <c r="AG43" s="60">
        <v>49.307110000000002</v>
      </c>
      <c r="AH43" s="60">
        <v>51.180520000000001</v>
      </c>
    </row>
    <row r="44" spans="1:34" x14ac:dyDescent="0.2">
      <c r="A44" s="24">
        <v>3000039</v>
      </c>
      <c r="C44" s="59">
        <v>15.096200000000001</v>
      </c>
      <c r="D44" s="59">
        <v>21.839929999999999</v>
      </c>
      <c r="E44" s="59"/>
      <c r="F44" s="59">
        <v>7.2199299999999997</v>
      </c>
      <c r="G44" s="59">
        <v>11.979529999999999</v>
      </c>
      <c r="H44" s="59"/>
      <c r="I44" s="59">
        <v>12.560979999999999</v>
      </c>
      <c r="J44" s="59">
        <v>18.135339999999999</v>
      </c>
      <c r="K44" s="59"/>
      <c r="L44" s="59">
        <v>7.2199700000000009</v>
      </c>
      <c r="M44" s="59">
        <v>12.647739999999999</v>
      </c>
      <c r="N44" s="59"/>
      <c r="O44" s="59">
        <v>11.26356</v>
      </c>
      <c r="P44" s="59">
        <v>16.013079999999999</v>
      </c>
      <c r="Q44" s="59"/>
      <c r="R44" s="59">
        <v>5.8275300000000003</v>
      </c>
      <c r="S44" s="59">
        <v>9.8474699999999995</v>
      </c>
      <c r="T44" s="59"/>
      <c r="U44" s="59">
        <v>45.750869999999999</v>
      </c>
      <c r="V44" s="59">
        <v>55.728160000000003</v>
      </c>
      <c r="W44" s="59"/>
      <c r="X44" s="59">
        <v>25.85679</v>
      </c>
      <c r="Y44" s="59">
        <v>33.134570000000004</v>
      </c>
      <c r="Z44" s="59"/>
      <c r="AA44" s="59">
        <v>19.286929999999998</v>
      </c>
      <c r="AB44" s="59">
        <v>25.556010000000001</v>
      </c>
      <c r="AC44" s="59"/>
      <c r="AD44" s="60">
        <v>47.294130000000003</v>
      </c>
      <c r="AE44" s="60">
        <v>49.197749999999999</v>
      </c>
      <c r="AF44" s="60"/>
      <c r="AG44" s="60">
        <v>48.19417</v>
      </c>
      <c r="AH44" s="60">
        <v>50.746940000000002</v>
      </c>
    </row>
    <row r="45" spans="1:34" x14ac:dyDescent="0.2">
      <c r="A45" s="24">
        <v>3000040</v>
      </c>
      <c r="C45" s="59">
        <v>13.33281</v>
      </c>
      <c r="D45" s="59">
        <v>22.488060000000001</v>
      </c>
      <c r="E45" s="59"/>
      <c r="F45" s="59">
        <v>6.9364600000000003</v>
      </c>
      <c r="G45" s="59">
        <v>11.523389999999999</v>
      </c>
      <c r="H45" s="59"/>
      <c r="I45" s="59">
        <v>11.879950000000001</v>
      </c>
      <c r="J45" s="59">
        <v>18.24708</v>
      </c>
      <c r="K45" s="59"/>
      <c r="L45" s="59">
        <v>7.2008299999999998</v>
      </c>
      <c r="M45" s="59">
        <v>12.563599999999999</v>
      </c>
      <c r="N45" s="59"/>
      <c r="O45" s="59">
        <v>12.121690000000001</v>
      </c>
      <c r="P45" s="59">
        <v>19.176109999999998</v>
      </c>
      <c r="Q45" s="59"/>
      <c r="R45" s="59">
        <v>5.1188099999999999</v>
      </c>
      <c r="S45" s="59">
        <v>9.5589499999999994</v>
      </c>
      <c r="T45" s="59"/>
      <c r="U45" s="59">
        <v>46.689309999999999</v>
      </c>
      <c r="V45" s="59">
        <v>55.212769999999999</v>
      </c>
      <c r="W45" s="59"/>
      <c r="X45" s="59">
        <v>24.508189999999999</v>
      </c>
      <c r="Y45" s="59">
        <v>33.922960000000003</v>
      </c>
      <c r="Z45" s="59"/>
      <c r="AA45" s="59">
        <v>18.740399999999998</v>
      </c>
      <c r="AB45" s="59">
        <v>24.869230000000002</v>
      </c>
      <c r="AC45" s="59"/>
      <c r="AD45" s="60">
        <v>46.86092</v>
      </c>
      <c r="AE45" s="60">
        <v>49.343420000000002</v>
      </c>
      <c r="AF45" s="60"/>
      <c r="AG45" s="60">
        <v>48.109920000000002</v>
      </c>
      <c r="AH45" s="60">
        <v>50.529760000000003</v>
      </c>
    </row>
    <row r="46" spans="1:34" x14ac:dyDescent="0.2">
      <c r="A46" s="24">
        <v>3000041</v>
      </c>
      <c r="C46" s="59">
        <v>15.32212</v>
      </c>
      <c r="D46" s="59">
        <v>21.661720000000003</v>
      </c>
      <c r="E46" s="59"/>
      <c r="F46" s="59">
        <v>6.4553700000000003</v>
      </c>
      <c r="G46" s="59">
        <v>12.326189999999999</v>
      </c>
      <c r="H46" s="59"/>
      <c r="I46" s="59">
        <v>14.282400000000001</v>
      </c>
      <c r="J46" s="59">
        <v>21.237369999999999</v>
      </c>
      <c r="K46" s="59"/>
      <c r="L46" s="59">
        <v>7.2998400000000006</v>
      </c>
      <c r="M46" s="59">
        <v>13.15319</v>
      </c>
      <c r="N46" s="59"/>
      <c r="O46" s="59">
        <v>12.426449999999999</v>
      </c>
      <c r="P46" s="59">
        <v>19.420030000000001</v>
      </c>
      <c r="Q46" s="59"/>
      <c r="R46" s="59">
        <v>4.8833000000000002</v>
      </c>
      <c r="S46" s="59">
        <v>9.697379999999999</v>
      </c>
      <c r="T46" s="59"/>
      <c r="U46" s="59">
        <v>49.756720000000001</v>
      </c>
      <c r="V46" s="59">
        <v>58.384550000000004</v>
      </c>
      <c r="W46" s="59"/>
      <c r="X46" s="59">
        <v>27.353929999999998</v>
      </c>
      <c r="Y46" s="59">
        <v>37.312650000000005</v>
      </c>
      <c r="Z46" s="59"/>
      <c r="AA46" s="59">
        <v>19.769729999999999</v>
      </c>
      <c r="AB46" s="59">
        <v>29.498970000000003</v>
      </c>
      <c r="AC46" s="59"/>
      <c r="AD46" s="60">
        <v>45.7898</v>
      </c>
      <c r="AE46" s="60">
        <v>48.701540000000001</v>
      </c>
      <c r="AF46" s="60"/>
      <c r="AG46" s="60">
        <v>47.094709999999999</v>
      </c>
      <c r="AH46" s="60">
        <v>49.996380000000002</v>
      </c>
    </row>
    <row r="47" spans="1:34" x14ac:dyDescent="0.2">
      <c r="A47" s="24">
        <v>3000042</v>
      </c>
      <c r="C47" s="59">
        <v>13.04269</v>
      </c>
      <c r="D47" s="59">
        <v>21.064699999999998</v>
      </c>
      <c r="E47" s="59"/>
      <c r="F47" s="59">
        <v>6.4898800000000003</v>
      </c>
      <c r="G47" s="59">
        <v>12.04434</v>
      </c>
      <c r="H47" s="59"/>
      <c r="I47" s="59">
        <v>10.325579999999999</v>
      </c>
      <c r="J47" s="59">
        <v>16.627939999999999</v>
      </c>
      <c r="K47" s="59"/>
      <c r="L47" s="59">
        <v>7.2314500000000006</v>
      </c>
      <c r="M47" s="59">
        <v>13.02556</v>
      </c>
      <c r="N47" s="59"/>
      <c r="O47" s="59">
        <v>12.34451</v>
      </c>
      <c r="P47" s="59">
        <v>19.837140000000002</v>
      </c>
      <c r="Q47" s="59"/>
      <c r="R47" s="59">
        <v>6.6584500000000002</v>
      </c>
      <c r="S47" s="59">
        <v>12.030570000000001</v>
      </c>
      <c r="T47" s="59"/>
      <c r="U47" s="59">
        <v>41.012500000000003</v>
      </c>
      <c r="V47" s="59">
        <v>53.038799999999995</v>
      </c>
      <c r="W47" s="59"/>
      <c r="X47" s="59">
        <v>23.210100000000001</v>
      </c>
      <c r="Y47" s="59">
        <v>32.250599999999999</v>
      </c>
      <c r="Z47" s="59"/>
      <c r="AA47" s="59">
        <v>16.326809999999998</v>
      </c>
      <c r="AB47" s="59">
        <v>24.249280000000002</v>
      </c>
      <c r="AC47" s="59"/>
      <c r="AD47" s="60">
        <v>47.460380000000001</v>
      </c>
      <c r="AE47" s="60">
        <v>50.36515</v>
      </c>
      <c r="AF47" s="60"/>
      <c r="AG47" s="60">
        <v>47.787509999999997</v>
      </c>
      <c r="AH47" s="60">
        <v>50.505490000000002</v>
      </c>
    </row>
    <row r="48" spans="1:34" x14ac:dyDescent="0.2">
      <c r="A48" s="24">
        <v>3000043</v>
      </c>
      <c r="C48" s="59">
        <v>11.53572</v>
      </c>
      <c r="D48" s="59">
        <v>19.163509999999999</v>
      </c>
      <c r="E48" s="59"/>
      <c r="F48" s="59">
        <v>5.7442100000000007</v>
      </c>
      <c r="G48" s="59">
        <v>9.9885000000000002</v>
      </c>
      <c r="H48" s="59"/>
      <c r="I48" s="59">
        <v>10.07212</v>
      </c>
      <c r="J48" s="59">
        <v>15.382339999999999</v>
      </c>
      <c r="K48" s="59"/>
      <c r="L48" s="59">
        <v>6.41608</v>
      </c>
      <c r="M48" s="59">
        <v>10.832329999999999</v>
      </c>
      <c r="N48" s="59"/>
      <c r="O48" s="59">
        <v>8.2129499999999993</v>
      </c>
      <c r="P48" s="59">
        <v>14.72452</v>
      </c>
      <c r="Q48" s="59"/>
      <c r="R48" s="59">
        <v>3.6313900000000001</v>
      </c>
      <c r="S48" s="59">
        <v>7.5664699999999998</v>
      </c>
      <c r="T48" s="59"/>
      <c r="U48" s="59">
        <v>39.061259999999997</v>
      </c>
      <c r="V48" s="59">
        <v>49.091950000000004</v>
      </c>
      <c r="W48" s="59"/>
      <c r="X48" s="59">
        <v>20.28773</v>
      </c>
      <c r="Y48" s="59">
        <v>29.40146</v>
      </c>
      <c r="Z48" s="59"/>
      <c r="AA48" s="59">
        <v>13.48446</v>
      </c>
      <c r="AB48" s="59">
        <v>19.807120000000001</v>
      </c>
      <c r="AC48" s="59"/>
      <c r="AD48" s="60">
        <v>48.212000000000003</v>
      </c>
      <c r="AE48" s="60">
        <v>50.935400000000001</v>
      </c>
      <c r="AF48" s="60"/>
      <c r="AG48" s="60">
        <v>49.657260000000001</v>
      </c>
      <c r="AH48" s="60">
        <v>51.489130000000003</v>
      </c>
    </row>
    <row r="49" spans="1:34" x14ac:dyDescent="0.2">
      <c r="A49" s="24">
        <v>3000044</v>
      </c>
      <c r="C49" s="59">
        <v>11.8195</v>
      </c>
      <c r="D49" s="59">
        <v>18.639759999999999</v>
      </c>
      <c r="E49" s="59"/>
      <c r="F49" s="59">
        <v>9.1484500000000004</v>
      </c>
      <c r="G49" s="59">
        <v>15.750900000000001</v>
      </c>
      <c r="H49" s="59"/>
      <c r="I49" s="59">
        <v>16.598980000000001</v>
      </c>
      <c r="J49" s="59">
        <v>23.46546</v>
      </c>
      <c r="K49" s="59"/>
      <c r="L49" s="59">
        <v>9.6588999999999992</v>
      </c>
      <c r="M49" s="59">
        <v>15.292040000000002</v>
      </c>
      <c r="N49" s="59"/>
      <c r="O49" s="59">
        <v>13.85045</v>
      </c>
      <c r="P49" s="59">
        <v>20.46116</v>
      </c>
      <c r="Q49" s="59"/>
      <c r="R49" s="59">
        <v>4.2880099999999999</v>
      </c>
      <c r="S49" s="59">
        <v>9.7045300000000001</v>
      </c>
      <c r="T49" s="59"/>
      <c r="U49" s="59">
        <v>45.986429999999999</v>
      </c>
      <c r="V49" s="59">
        <v>57.818879999999993</v>
      </c>
      <c r="W49" s="59"/>
      <c r="X49" s="59">
        <v>24.86544</v>
      </c>
      <c r="Y49" s="59">
        <v>36.820430000000002</v>
      </c>
      <c r="Z49" s="59"/>
      <c r="AA49" s="59">
        <v>21.952629999999999</v>
      </c>
      <c r="AB49" s="59">
        <v>31.223060000000004</v>
      </c>
      <c r="AC49" s="59"/>
      <c r="AD49" s="60">
        <v>45.956859999999999</v>
      </c>
      <c r="AE49" s="60">
        <v>49.11974</v>
      </c>
      <c r="AF49" s="60"/>
      <c r="AG49" s="60">
        <v>46.343339999999998</v>
      </c>
      <c r="AH49" s="60">
        <v>49.307580000000002</v>
      </c>
    </row>
    <row r="50" spans="1:34" x14ac:dyDescent="0.2">
      <c r="A50" s="24">
        <v>3000045</v>
      </c>
      <c r="C50" s="59">
        <v>13.610759999999999</v>
      </c>
      <c r="D50" s="59">
        <v>19.353529999999999</v>
      </c>
      <c r="E50" s="59"/>
      <c r="F50" s="59">
        <v>6.0258099999999999</v>
      </c>
      <c r="G50" s="59">
        <v>10.667359999999999</v>
      </c>
      <c r="H50" s="59"/>
      <c r="I50" s="59">
        <v>8.2143899999999999</v>
      </c>
      <c r="J50" s="59">
        <v>12.92595</v>
      </c>
      <c r="K50" s="59"/>
      <c r="L50" s="59">
        <v>4.1042100000000001</v>
      </c>
      <c r="M50" s="59">
        <v>7.1140300000000005</v>
      </c>
      <c r="N50" s="59"/>
      <c r="O50" s="59">
        <v>4.8604899999999995</v>
      </c>
      <c r="P50" s="59">
        <v>8.4259700000000013</v>
      </c>
      <c r="Q50" s="59"/>
      <c r="R50" s="59">
        <v>2.90726</v>
      </c>
      <c r="S50" s="59">
        <v>6.2062900000000001</v>
      </c>
      <c r="T50" s="59"/>
      <c r="U50" s="59">
        <v>40.642980000000001</v>
      </c>
      <c r="V50" s="59">
        <v>48.230840000000001</v>
      </c>
      <c r="W50" s="59"/>
      <c r="X50" s="59">
        <v>18.144220000000001</v>
      </c>
      <c r="Y50" s="59">
        <v>25.550089999999997</v>
      </c>
      <c r="Z50" s="59"/>
      <c r="AA50" s="59">
        <v>11.073089999999999</v>
      </c>
      <c r="AB50" s="59">
        <v>17.330069999999999</v>
      </c>
      <c r="AC50" s="59"/>
      <c r="AD50" s="60">
        <v>49.373370000000001</v>
      </c>
      <c r="AE50" s="60">
        <v>51.466119999999997</v>
      </c>
      <c r="AF50" s="60"/>
      <c r="AG50" s="60">
        <v>51.038690000000003</v>
      </c>
      <c r="AH50" s="60">
        <v>52.580860000000001</v>
      </c>
    </row>
    <row r="51" spans="1:34" x14ac:dyDescent="0.2">
      <c r="A51" s="24">
        <v>3000046</v>
      </c>
      <c r="C51" s="59">
        <v>16.220280000000002</v>
      </c>
      <c r="D51" s="59">
        <v>23.524239999999999</v>
      </c>
      <c r="E51" s="59"/>
      <c r="F51" s="59">
        <v>10.29491</v>
      </c>
      <c r="G51" s="59">
        <v>13.797690000000001</v>
      </c>
      <c r="H51" s="59"/>
      <c r="I51" s="59">
        <v>14.283970000000002</v>
      </c>
      <c r="J51" s="59">
        <v>20.84909</v>
      </c>
      <c r="K51" s="59"/>
      <c r="L51" s="59">
        <v>7.3432399999999998</v>
      </c>
      <c r="M51" s="59">
        <v>13.753350000000001</v>
      </c>
      <c r="N51" s="59"/>
      <c r="O51" s="59">
        <v>16.026779999999999</v>
      </c>
      <c r="P51" s="59">
        <v>21.892769999999999</v>
      </c>
      <c r="Q51" s="59"/>
      <c r="R51" s="59">
        <v>5.9771700000000001</v>
      </c>
      <c r="S51" s="59">
        <v>9.498009999999999</v>
      </c>
      <c r="T51" s="59"/>
      <c r="U51" s="59">
        <v>48.526299999999999</v>
      </c>
      <c r="V51" s="59">
        <v>58.10286</v>
      </c>
      <c r="W51" s="59"/>
      <c r="X51" s="59">
        <v>29.0379</v>
      </c>
      <c r="Y51" s="59">
        <v>36.508400000000002</v>
      </c>
      <c r="Z51" s="59"/>
      <c r="AA51" s="59">
        <v>23.932749999999999</v>
      </c>
      <c r="AB51" s="59">
        <v>31.798629999999999</v>
      </c>
      <c r="AC51" s="59"/>
      <c r="AD51" s="60">
        <v>46.021259999999998</v>
      </c>
      <c r="AE51" s="60">
        <v>48.206919999999997</v>
      </c>
      <c r="AF51" s="60"/>
      <c r="AG51" s="60">
        <v>48.30847</v>
      </c>
      <c r="AH51" s="60">
        <v>50.173650000000002</v>
      </c>
    </row>
    <row r="52" spans="1:34" x14ac:dyDescent="0.2">
      <c r="A52" s="24">
        <v>3000047</v>
      </c>
      <c r="C52" s="59">
        <v>17.906300000000002</v>
      </c>
      <c r="D52" s="59">
        <v>23.55884</v>
      </c>
      <c r="E52" s="59"/>
      <c r="F52" s="59">
        <v>6.5135100000000001</v>
      </c>
      <c r="G52" s="59">
        <v>10.08568</v>
      </c>
      <c r="H52" s="59"/>
      <c r="I52" s="59">
        <v>9.0435400000000001</v>
      </c>
      <c r="J52" s="59">
        <v>13.432279999999999</v>
      </c>
      <c r="K52" s="59"/>
      <c r="L52" s="59">
        <v>7.0671999999999997</v>
      </c>
      <c r="M52" s="59">
        <v>10.37608</v>
      </c>
      <c r="N52" s="59"/>
      <c r="O52" s="59">
        <v>11.440010000000001</v>
      </c>
      <c r="P52" s="59">
        <v>15.212999999999999</v>
      </c>
      <c r="Q52" s="59"/>
      <c r="R52" s="59">
        <v>4.9679399999999996</v>
      </c>
      <c r="S52" s="59">
        <v>7.8572299999999995</v>
      </c>
      <c r="T52" s="59"/>
      <c r="U52" s="59">
        <v>42.950139999999998</v>
      </c>
      <c r="V52" s="59">
        <v>49.56427</v>
      </c>
      <c r="W52" s="59"/>
      <c r="X52" s="59">
        <v>25.703720000000001</v>
      </c>
      <c r="Y52" s="59">
        <v>31.855309999999999</v>
      </c>
      <c r="Z52" s="59"/>
      <c r="AA52" s="59">
        <v>16.067619999999998</v>
      </c>
      <c r="AB52" s="59">
        <v>21.299480000000003</v>
      </c>
      <c r="AC52" s="59"/>
      <c r="AD52" s="60">
        <v>48.128520000000002</v>
      </c>
      <c r="AE52" s="60">
        <v>49.856340000000003</v>
      </c>
      <c r="AF52" s="60"/>
      <c r="AG52" s="60">
        <v>49.335900000000002</v>
      </c>
      <c r="AH52" s="60">
        <v>50.8992</v>
      </c>
    </row>
    <row r="53" spans="1:34" x14ac:dyDescent="0.2">
      <c r="A53" s="24">
        <v>3000048</v>
      </c>
      <c r="C53" s="59">
        <v>15.899789999999999</v>
      </c>
      <c r="D53" s="59">
        <v>24.557680000000001</v>
      </c>
      <c r="E53" s="59"/>
      <c r="F53" s="59">
        <v>8.2085400000000011</v>
      </c>
      <c r="G53" s="59">
        <v>12.936819999999999</v>
      </c>
      <c r="H53" s="59"/>
      <c r="I53" s="59">
        <v>14.223240000000001</v>
      </c>
      <c r="J53" s="59">
        <v>21.388729999999999</v>
      </c>
      <c r="K53" s="59"/>
      <c r="L53" s="59">
        <v>8.40672</v>
      </c>
      <c r="M53" s="59">
        <v>13.402320000000001</v>
      </c>
      <c r="N53" s="59"/>
      <c r="O53" s="59">
        <v>12.7889</v>
      </c>
      <c r="P53" s="59">
        <v>18.63513</v>
      </c>
      <c r="Q53" s="59"/>
      <c r="R53" s="59">
        <v>4.7030099999999999</v>
      </c>
      <c r="S53" s="59">
        <v>8.3511199999999999</v>
      </c>
      <c r="T53" s="59"/>
      <c r="U53" s="59">
        <v>45.548209999999997</v>
      </c>
      <c r="V53" s="59">
        <v>56.648969999999998</v>
      </c>
      <c r="W53" s="59"/>
      <c r="X53" s="59">
        <v>27.096189999999996</v>
      </c>
      <c r="Y53" s="59">
        <v>35.932700000000004</v>
      </c>
      <c r="Z53" s="59"/>
      <c r="AA53" s="59">
        <v>22.647480000000002</v>
      </c>
      <c r="AB53" s="59">
        <v>30.7956</v>
      </c>
      <c r="AC53" s="59"/>
      <c r="AD53" s="60">
        <v>45.439129999999999</v>
      </c>
      <c r="AE53" s="60">
        <v>48.07226</v>
      </c>
      <c r="AF53" s="60"/>
      <c r="AG53" s="60">
        <v>47.452710000000003</v>
      </c>
      <c r="AH53" s="60">
        <v>50.060699999999997</v>
      </c>
    </row>
    <row r="54" spans="1:34" x14ac:dyDescent="0.2">
      <c r="A54" s="24">
        <v>3000049</v>
      </c>
      <c r="C54" s="59">
        <v>16.64432</v>
      </c>
      <c r="D54" s="59">
        <v>21.779419999999998</v>
      </c>
      <c r="E54" s="59"/>
      <c r="F54" s="59">
        <v>9.1827799999999993</v>
      </c>
      <c r="G54" s="59">
        <v>13.46869</v>
      </c>
      <c r="H54" s="59"/>
      <c r="I54" s="59">
        <v>14.190249999999999</v>
      </c>
      <c r="J54" s="59">
        <v>19.580749999999998</v>
      </c>
      <c r="K54" s="59"/>
      <c r="L54" s="59">
        <v>11.45599</v>
      </c>
      <c r="M54" s="59">
        <v>15.963379999999999</v>
      </c>
      <c r="N54" s="59"/>
      <c r="O54" s="59">
        <v>14.45698</v>
      </c>
      <c r="P54" s="59">
        <v>21.185850000000002</v>
      </c>
      <c r="Q54" s="59"/>
      <c r="R54" s="59">
        <v>6.3057799999999995</v>
      </c>
      <c r="S54" s="59">
        <v>10.4956</v>
      </c>
      <c r="T54" s="59"/>
      <c r="U54" s="59">
        <v>51.090579999999996</v>
      </c>
      <c r="V54" s="59">
        <v>57.972239999999999</v>
      </c>
      <c r="W54" s="59"/>
      <c r="X54" s="59">
        <v>29.86</v>
      </c>
      <c r="Y54" s="59">
        <v>36.587469999999996</v>
      </c>
      <c r="Z54" s="59"/>
      <c r="AA54" s="59">
        <v>22.389099999999999</v>
      </c>
      <c r="AB54" s="59">
        <v>30.232219999999998</v>
      </c>
      <c r="AC54" s="59"/>
      <c r="AD54" s="60">
        <v>45.034080000000003</v>
      </c>
      <c r="AE54" s="60">
        <v>47.356110000000001</v>
      </c>
      <c r="AF54" s="60"/>
      <c r="AG54" s="60">
        <v>47.8902</v>
      </c>
      <c r="AH54" s="60">
        <v>49.63317</v>
      </c>
    </row>
    <row r="55" spans="1:34" x14ac:dyDescent="0.2">
      <c r="A55" s="24">
        <v>3000050</v>
      </c>
      <c r="C55" s="59">
        <v>21.046989999999997</v>
      </c>
      <c r="D55" s="59">
        <v>28.606300000000001</v>
      </c>
      <c r="E55" s="59"/>
      <c r="F55" s="59">
        <v>7.6621199999999998</v>
      </c>
      <c r="G55" s="59">
        <v>12.55481</v>
      </c>
      <c r="H55" s="59"/>
      <c r="I55" s="59">
        <v>13.057499999999999</v>
      </c>
      <c r="J55" s="59">
        <v>18.65578</v>
      </c>
      <c r="K55" s="59"/>
      <c r="L55" s="59">
        <v>7.9009</v>
      </c>
      <c r="M55" s="59">
        <v>12.14175</v>
      </c>
      <c r="N55" s="59"/>
      <c r="O55" s="59">
        <v>14.180350000000001</v>
      </c>
      <c r="P55" s="59">
        <v>19.696150000000003</v>
      </c>
      <c r="Q55" s="59"/>
      <c r="R55" s="59">
        <v>6.2114799999999999</v>
      </c>
      <c r="S55" s="59">
        <v>9.6107899999999997</v>
      </c>
      <c r="T55" s="59"/>
      <c r="U55" s="59">
        <v>49.127320000000005</v>
      </c>
      <c r="V55" s="59">
        <v>57.440489999999997</v>
      </c>
      <c r="W55" s="59"/>
      <c r="X55" s="59">
        <v>29.805110000000003</v>
      </c>
      <c r="Y55" s="59">
        <v>37.773820000000001</v>
      </c>
      <c r="Z55" s="59"/>
      <c r="AA55" s="59">
        <v>23.303189999999997</v>
      </c>
      <c r="AB55" s="59">
        <v>31.058590000000002</v>
      </c>
      <c r="AC55" s="59"/>
      <c r="AD55" s="60">
        <v>45.468290000000003</v>
      </c>
      <c r="AE55" s="60">
        <v>47.644939999999998</v>
      </c>
      <c r="AF55" s="60"/>
      <c r="AG55" s="60">
        <v>47.38335</v>
      </c>
      <c r="AH55" s="60">
        <v>49.521749999999997</v>
      </c>
    </row>
    <row r="56" spans="1:34" x14ac:dyDescent="0.2">
      <c r="A56" s="24">
        <v>3000051</v>
      </c>
      <c r="C56" s="59">
        <v>19.627140000000001</v>
      </c>
      <c r="D56" s="59">
        <v>24.888279999999998</v>
      </c>
      <c r="E56" s="59"/>
      <c r="F56" s="59">
        <v>9.9348299999999998</v>
      </c>
      <c r="G56" s="59">
        <v>14.11936</v>
      </c>
      <c r="H56" s="59"/>
      <c r="I56" s="59">
        <v>12.673789999999999</v>
      </c>
      <c r="J56" s="59">
        <v>17.164389999999997</v>
      </c>
      <c r="K56" s="59"/>
      <c r="L56" s="59">
        <v>10.107810000000001</v>
      </c>
      <c r="M56" s="59">
        <v>14.563129999999999</v>
      </c>
      <c r="N56" s="59"/>
      <c r="O56" s="59">
        <v>13.866429999999999</v>
      </c>
      <c r="P56" s="59">
        <v>18.541270000000001</v>
      </c>
      <c r="Q56" s="59"/>
      <c r="R56" s="59">
        <v>5.1059200000000002</v>
      </c>
      <c r="S56" s="59">
        <v>7.9752500000000008</v>
      </c>
      <c r="T56" s="59"/>
      <c r="U56" s="59">
        <v>49.31476</v>
      </c>
      <c r="V56" s="59">
        <v>55.806690000000003</v>
      </c>
      <c r="W56" s="59"/>
      <c r="X56" s="59">
        <v>29.48115</v>
      </c>
      <c r="Y56" s="59">
        <v>36.766460000000002</v>
      </c>
      <c r="Z56" s="59"/>
      <c r="AA56" s="59">
        <v>26.767590000000002</v>
      </c>
      <c r="AB56" s="59">
        <v>33.660780000000003</v>
      </c>
      <c r="AC56" s="59"/>
      <c r="AD56" s="60">
        <v>45.36983</v>
      </c>
      <c r="AE56" s="60">
        <v>47.801630000000003</v>
      </c>
      <c r="AF56" s="60"/>
      <c r="AG56" s="60">
        <v>47.711829999999999</v>
      </c>
      <c r="AH56" s="60">
        <v>49.73218</v>
      </c>
    </row>
    <row r="57" spans="1:34" x14ac:dyDescent="0.2">
      <c r="A57" s="24">
        <v>3000052</v>
      </c>
      <c r="C57" s="59">
        <v>18.93713</v>
      </c>
      <c r="D57" s="59">
        <v>25.06195</v>
      </c>
      <c r="E57" s="59"/>
      <c r="F57" s="59">
        <v>9.0673199999999987</v>
      </c>
      <c r="G57" s="59">
        <v>14.46139</v>
      </c>
      <c r="H57" s="59"/>
      <c r="I57" s="59">
        <v>12.776730000000001</v>
      </c>
      <c r="J57" s="59">
        <v>17.426130000000001</v>
      </c>
      <c r="K57" s="59"/>
      <c r="L57" s="59">
        <v>7.4563699999999997</v>
      </c>
      <c r="M57" s="59">
        <v>13.6488</v>
      </c>
      <c r="N57" s="59"/>
      <c r="O57" s="59">
        <v>11.649010000000001</v>
      </c>
      <c r="P57" s="59">
        <v>16.547640000000001</v>
      </c>
      <c r="Q57" s="59"/>
      <c r="R57" s="59">
        <v>4.4001999999999999</v>
      </c>
      <c r="S57" s="59">
        <v>7.4929800000000002</v>
      </c>
      <c r="T57" s="59"/>
      <c r="U57" s="59">
        <v>44.464410000000001</v>
      </c>
      <c r="V57" s="59">
        <v>53.206779999999995</v>
      </c>
      <c r="W57" s="59"/>
      <c r="X57" s="59">
        <v>25.781480000000002</v>
      </c>
      <c r="Y57" s="59">
        <v>33.85425</v>
      </c>
      <c r="Z57" s="59"/>
      <c r="AA57" s="59">
        <v>17.700600000000001</v>
      </c>
      <c r="AB57" s="59">
        <v>25.052449999999997</v>
      </c>
      <c r="AC57" s="59"/>
      <c r="AD57" s="60">
        <v>47.325360000000003</v>
      </c>
      <c r="AE57" s="60">
        <v>49.624099999999999</v>
      </c>
      <c r="AF57" s="60"/>
      <c r="AG57" s="60">
        <v>48.117280000000001</v>
      </c>
      <c r="AH57" s="60">
        <v>50.835650000000001</v>
      </c>
    </row>
    <row r="58" spans="1:34" x14ac:dyDescent="0.2">
      <c r="A58" s="24">
        <v>3000053</v>
      </c>
      <c r="C58" s="59">
        <v>16.048560000000002</v>
      </c>
      <c r="D58" s="59">
        <v>21.677350000000001</v>
      </c>
      <c r="E58" s="59"/>
      <c r="F58" s="59">
        <v>8.0510900000000003</v>
      </c>
      <c r="G58" s="59">
        <v>11.16001</v>
      </c>
      <c r="H58" s="59"/>
      <c r="I58" s="59">
        <v>11.00174</v>
      </c>
      <c r="J58" s="59">
        <v>15.62787</v>
      </c>
      <c r="K58" s="59"/>
      <c r="L58" s="59">
        <v>8.3650099999999998</v>
      </c>
      <c r="M58" s="59">
        <v>12.015789999999999</v>
      </c>
      <c r="N58" s="59"/>
      <c r="O58" s="59">
        <v>10.338329999999999</v>
      </c>
      <c r="P58" s="59">
        <v>14.66616</v>
      </c>
      <c r="Q58" s="59"/>
      <c r="R58" s="59">
        <v>4.8126799999999994</v>
      </c>
      <c r="S58" s="59">
        <v>7.8430900000000001</v>
      </c>
      <c r="T58" s="59"/>
      <c r="U58" s="59">
        <v>45.390570000000004</v>
      </c>
      <c r="V58" s="59">
        <v>52.757770000000001</v>
      </c>
      <c r="W58" s="59"/>
      <c r="X58" s="59">
        <v>23.194600000000001</v>
      </c>
      <c r="Y58" s="59">
        <v>29.181940000000001</v>
      </c>
      <c r="Z58" s="59"/>
      <c r="AA58" s="59">
        <v>16.898959999999999</v>
      </c>
      <c r="AB58" s="59">
        <v>22.324629999999999</v>
      </c>
      <c r="AC58" s="59"/>
      <c r="AD58" s="60">
        <v>47.601349999999996</v>
      </c>
      <c r="AE58" s="60">
        <v>49.635120000000001</v>
      </c>
      <c r="AF58" s="60"/>
      <c r="AG58" s="60">
        <v>49.246420000000001</v>
      </c>
      <c r="AH58" s="60">
        <v>50.68141</v>
      </c>
    </row>
    <row r="59" spans="1:34" x14ac:dyDescent="0.2">
      <c r="A59" s="24">
        <v>3000054</v>
      </c>
      <c r="C59" s="59">
        <v>16.07535</v>
      </c>
      <c r="D59" s="59">
        <v>21.54569</v>
      </c>
      <c r="E59" s="59"/>
      <c r="F59" s="59">
        <v>8.1605600000000003</v>
      </c>
      <c r="G59" s="59">
        <v>12.00536</v>
      </c>
      <c r="H59" s="59"/>
      <c r="I59" s="59">
        <v>11.21143</v>
      </c>
      <c r="J59" s="59">
        <v>16.043969999999998</v>
      </c>
      <c r="K59" s="59"/>
      <c r="L59" s="59">
        <v>8.372300000000001</v>
      </c>
      <c r="M59" s="59">
        <v>12.35843</v>
      </c>
      <c r="N59" s="59"/>
      <c r="O59" s="59">
        <v>12.788689999999999</v>
      </c>
      <c r="P59" s="59">
        <v>17.31485</v>
      </c>
      <c r="Q59" s="59"/>
      <c r="R59" s="59">
        <v>4.3195600000000001</v>
      </c>
      <c r="S59" s="59">
        <v>7.0326799999999992</v>
      </c>
      <c r="T59" s="59"/>
      <c r="U59" s="59">
        <v>45.593229999999998</v>
      </c>
      <c r="V59" s="59">
        <v>53.393219999999999</v>
      </c>
      <c r="W59" s="59"/>
      <c r="X59" s="59">
        <v>26.387270000000001</v>
      </c>
      <c r="Y59" s="59">
        <v>33.327550000000002</v>
      </c>
      <c r="Z59" s="59"/>
      <c r="AA59" s="59">
        <v>17.765239999999999</v>
      </c>
      <c r="AB59" s="59">
        <v>23.602690000000003</v>
      </c>
      <c r="AC59" s="59"/>
      <c r="AD59" s="60">
        <v>47.932490000000001</v>
      </c>
      <c r="AE59" s="60">
        <v>49.603969999999997</v>
      </c>
      <c r="AF59" s="60"/>
      <c r="AG59" s="60">
        <v>48.583280000000002</v>
      </c>
      <c r="AH59" s="60">
        <v>50.949120000000001</v>
      </c>
    </row>
    <row r="60" spans="1:34" x14ac:dyDescent="0.2">
      <c r="A60" s="24">
        <v>3000055</v>
      </c>
      <c r="C60" s="59">
        <v>12.679009999999998</v>
      </c>
      <c r="D60" s="59">
        <v>17.845549999999999</v>
      </c>
      <c r="E60" s="59"/>
      <c r="F60" s="59">
        <v>6.3884699999999999</v>
      </c>
      <c r="G60" s="59">
        <v>9.8958899999999996</v>
      </c>
      <c r="H60" s="59"/>
      <c r="I60" s="59">
        <v>10.66929</v>
      </c>
      <c r="J60" s="59">
        <v>16.00498</v>
      </c>
      <c r="K60" s="59"/>
      <c r="L60" s="59">
        <v>6.5156700000000001</v>
      </c>
      <c r="M60" s="59">
        <v>9.8708599999999986</v>
      </c>
      <c r="N60" s="59"/>
      <c r="O60" s="59">
        <v>7.1092600000000008</v>
      </c>
      <c r="P60" s="59">
        <v>11.598890000000001</v>
      </c>
      <c r="Q60" s="59"/>
      <c r="R60" s="59">
        <v>3.2951800000000002</v>
      </c>
      <c r="S60" s="59">
        <v>6.3885100000000001</v>
      </c>
      <c r="T60" s="59"/>
      <c r="U60" s="59">
        <v>40.852470000000004</v>
      </c>
      <c r="V60" s="59">
        <v>48.181040000000003</v>
      </c>
      <c r="W60" s="59"/>
      <c r="X60" s="59">
        <v>22.27506</v>
      </c>
      <c r="Y60" s="59">
        <v>28.18018</v>
      </c>
      <c r="Z60" s="59"/>
      <c r="AA60" s="59">
        <v>14.6145</v>
      </c>
      <c r="AB60" s="59">
        <v>19.342219999999998</v>
      </c>
      <c r="AC60" s="59"/>
      <c r="AD60" s="60">
        <v>49.111020000000003</v>
      </c>
      <c r="AE60" s="60">
        <v>51.123980000000003</v>
      </c>
      <c r="AF60" s="60"/>
      <c r="AG60" s="60">
        <v>49.301729999999999</v>
      </c>
      <c r="AH60" s="60">
        <v>50.93618</v>
      </c>
    </row>
    <row r="61" spans="1:34" x14ac:dyDescent="0.2">
      <c r="A61" s="24">
        <v>3000056</v>
      </c>
      <c r="C61" s="59">
        <v>16.140350000000002</v>
      </c>
      <c r="D61" s="59">
        <v>21.291599999999999</v>
      </c>
      <c r="E61" s="59"/>
      <c r="F61" s="59">
        <v>7.0621100000000006</v>
      </c>
      <c r="G61" s="59">
        <v>10.717930000000001</v>
      </c>
      <c r="H61" s="59"/>
      <c r="I61" s="59">
        <v>9.6135700000000011</v>
      </c>
      <c r="J61" s="59">
        <v>14.752740000000001</v>
      </c>
      <c r="K61" s="59"/>
      <c r="L61" s="59">
        <v>6.7282099999999998</v>
      </c>
      <c r="M61" s="59">
        <v>11.70232</v>
      </c>
      <c r="N61" s="59"/>
      <c r="O61" s="59">
        <v>7.6831499999999995</v>
      </c>
      <c r="P61" s="59">
        <v>11.54895</v>
      </c>
      <c r="Q61" s="59"/>
      <c r="R61" s="59">
        <v>3.1837299999999997</v>
      </c>
      <c r="S61" s="59">
        <v>6.0524399999999998</v>
      </c>
      <c r="T61" s="59"/>
      <c r="U61" s="59">
        <v>40.946579999999997</v>
      </c>
      <c r="V61" s="59">
        <v>49.886800000000001</v>
      </c>
      <c r="W61" s="59"/>
      <c r="X61" s="59">
        <v>20.439329999999998</v>
      </c>
      <c r="Y61" s="59">
        <v>26.234370000000002</v>
      </c>
      <c r="Z61" s="59"/>
      <c r="AA61" s="59">
        <v>13.170299999999999</v>
      </c>
      <c r="AB61" s="59">
        <v>18.61354</v>
      </c>
      <c r="AC61" s="59"/>
      <c r="AD61" s="60">
        <v>49.285020000000003</v>
      </c>
      <c r="AE61" s="60">
        <v>51.13617</v>
      </c>
      <c r="AF61" s="60"/>
      <c r="AG61" s="60">
        <v>49.362299999999998</v>
      </c>
      <c r="AH61" s="60">
        <v>51.363489999999999</v>
      </c>
    </row>
    <row r="62" spans="1:34" x14ac:dyDescent="0.2">
      <c r="A62" s="24">
        <v>3000057</v>
      </c>
      <c r="C62" s="59">
        <v>18.162949999999999</v>
      </c>
      <c r="D62" s="59">
        <v>24.000330000000002</v>
      </c>
      <c r="E62" s="59"/>
      <c r="F62" s="59">
        <v>8.9330099999999995</v>
      </c>
      <c r="G62" s="59">
        <v>12.57607</v>
      </c>
      <c r="H62" s="59"/>
      <c r="I62" s="59">
        <v>14.988670000000001</v>
      </c>
      <c r="J62" s="59">
        <v>19.092469999999999</v>
      </c>
      <c r="K62" s="59"/>
      <c r="L62" s="59">
        <v>10.46109</v>
      </c>
      <c r="M62" s="59">
        <v>15.4056</v>
      </c>
      <c r="N62" s="59"/>
      <c r="O62" s="59">
        <v>12.463330000000001</v>
      </c>
      <c r="P62" s="59">
        <v>16.580849999999998</v>
      </c>
      <c r="Q62" s="59"/>
      <c r="R62" s="59">
        <v>6.0052099999999999</v>
      </c>
      <c r="S62" s="59">
        <v>9.2431099999999997</v>
      </c>
      <c r="T62" s="59"/>
      <c r="U62" s="59">
        <v>48.003720000000001</v>
      </c>
      <c r="V62" s="59">
        <v>53.999520000000004</v>
      </c>
      <c r="W62" s="59"/>
      <c r="X62" s="59">
        <v>25.508490000000002</v>
      </c>
      <c r="Y62" s="59">
        <v>32.075989999999997</v>
      </c>
      <c r="Z62" s="59"/>
      <c r="AA62" s="59">
        <v>23.817060000000001</v>
      </c>
      <c r="AB62" s="59">
        <v>30.039329999999996</v>
      </c>
      <c r="AC62" s="59"/>
      <c r="AD62" s="60">
        <v>47.162399999999998</v>
      </c>
      <c r="AE62" s="60">
        <v>48.936570000000003</v>
      </c>
      <c r="AF62" s="60"/>
      <c r="AG62" s="60">
        <v>48.247990000000001</v>
      </c>
      <c r="AH62" s="60">
        <v>50.07808</v>
      </c>
    </row>
    <row r="63" spans="1:34" x14ac:dyDescent="0.2">
      <c r="A63" s="24">
        <v>3000058</v>
      </c>
      <c r="C63" s="59">
        <v>13.591239999999999</v>
      </c>
      <c r="D63" s="59">
        <v>19.453970000000002</v>
      </c>
      <c r="E63" s="59"/>
      <c r="F63" s="59">
        <v>4.8746700000000001</v>
      </c>
      <c r="G63" s="59">
        <v>9.0732800000000005</v>
      </c>
      <c r="H63" s="59"/>
      <c r="I63" s="59">
        <v>8.051400000000001</v>
      </c>
      <c r="J63" s="59">
        <v>11.6462</v>
      </c>
      <c r="K63" s="59"/>
      <c r="L63" s="59">
        <v>6.6462199999999996</v>
      </c>
      <c r="M63" s="59">
        <v>10.09839</v>
      </c>
      <c r="N63" s="59"/>
      <c r="O63" s="59">
        <v>7.9297199999999997</v>
      </c>
      <c r="P63" s="59">
        <v>12.697629999999998</v>
      </c>
      <c r="Q63" s="59"/>
      <c r="R63" s="59">
        <v>3.4838800000000001</v>
      </c>
      <c r="S63" s="59">
        <v>6.8205499999999999</v>
      </c>
      <c r="T63" s="59"/>
      <c r="U63" s="59">
        <v>38.278469999999999</v>
      </c>
      <c r="V63" s="59">
        <v>45.872459999999997</v>
      </c>
      <c r="W63" s="59"/>
      <c r="X63" s="59">
        <v>21.60604</v>
      </c>
      <c r="Y63" s="59">
        <v>28.104980000000001</v>
      </c>
      <c r="Z63" s="59"/>
      <c r="AA63" s="59">
        <v>13.108500000000001</v>
      </c>
      <c r="AB63" s="59">
        <v>19.274480000000001</v>
      </c>
      <c r="AC63" s="59"/>
      <c r="AD63" s="60">
        <v>49.093539999999997</v>
      </c>
      <c r="AE63" s="60">
        <v>50.940179999999998</v>
      </c>
      <c r="AF63" s="60"/>
      <c r="AG63" s="60">
        <v>50.106059999999999</v>
      </c>
      <c r="AH63" s="60">
        <v>51.850619999999999</v>
      </c>
    </row>
    <row r="64" spans="1:34" x14ac:dyDescent="0.2">
      <c r="A64" s="24">
        <v>3000059</v>
      </c>
      <c r="C64" s="59">
        <v>18.369250000000001</v>
      </c>
      <c r="D64" s="59">
        <v>27.91281</v>
      </c>
      <c r="E64" s="59"/>
      <c r="F64" s="59">
        <v>9.0450900000000001</v>
      </c>
      <c r="G64" s="59">
        <v>14.1008</v>
      </c>
      <c r="H64" s="59"/>
      <c r="I64" s="59">
        <v>14.2181</v>
      </c>
      <c r="J64" s="59">
        <v>20.7133</v>
      </c>
      <c r="K64" s="59"/>
      <c r="L64" s="59">
        <v>9.3517399999999995</v>
      </c>
      <c r="M64" s="59">
        <v>15.37528</v>
      </c>
      <c r="N64" s="59"/>
      <c r="O64" s="59">
        <v>12.495509999999999</v>
      </c>
      <c r="P64" s="59">
        <v>20.187429999999999</v>
      </c>
      <c r="Q64" s="59"/>
      <c r="R64" s="59">
        <v>5.1186199999999999</v>
      </c>
      <c r="S64" s="59">
        <v>9.9008900000000004</v>
      </c>
      <c r="T64" s="59"/>
      <c r="U64" s="59">
        <v>47.667439999999999</v>
      </c>
      <c r="V64" s="59">
        <v>56.07385</v>
      </c>
      <c r="W64" s="59"/>
      <c r="X64" s="59">
        <v>31.148579999999999</v>
      </c>
      <c r="Y64" s="59">
        <v>37.545769999999997</v>
      </c>
      <c r="Z64" s="59"/>
      <c r="AA64" s="59">
        <v>26.317489999999999</v>
      </c>
      <c r="AB64" s="59">
        <v>32.601509999999998</v>
      </c>
      <c r="AC64" s="59"/>
      <c r="AD64" s="60">
        <v>45.681429999999999</v>
      </c>
      <c r="AE64" s="60">
        <v>47.605359999999997</v>
      </c>
      <c r="AF64" s="60"/>
      <c r="AG64" s="60">
        <v>46.899900000000002</v>
      </c>
      <c r="AH64" s="60">
        <v>48.769080000000002</v>
      </c>
    </row>
    <row r="65" spans="1:34" x14ac:dyDescent="0.2">
      <c r="A65" s="24">
        <v>3000060</v>
      </c>
      <c r="C65" s="59">
        <v>18.5382</v>
      </c>
      <c r="D65" s="59">
        <v>25.488660000000003</v>
      </c>
      <c r="E65" s="59"/>
      <c r="F65" s="59">
        <v>6.3056999999999999</v>
      </c>
      <c r="G65" s="59">
        <v>11.60824</v>
      </c>
      <c r="H65" s="59"/>
      <c r="I65" s="59">
        <v>13.487759999999998</v>
      </c>
      <c r="J65" s="59">
        <v>18.800750000000001</v>
      </c>
      <c r="K65" s="59"/>
      <c r="L65" s="59">
        <v>7.5257199999999997</v>
      </c>
      <c r="M65" s="59">
        <v>12.098269999999999</v>
      </c>
      <c r="N65" s="59"/>
      <c r="O65" s="59">
        <v>13.72644</v>
      </c>
      <c r="P65" s="59">
        <v>21.023439999999997</v>
      </c>
      <c r="Q65" s="59"/>
      <c r="R65" s="59">
        <v>2.9763899999999999</v>
      </c>
      <c r="S65" s="59">
        <v>6.0375900000000007</v>
      </c>
      <c r="T65" s="59"/>
      <c r="U65" s="59">
        <v>46.185249999999996</v>
      </c>
      <c r="V65" s="59">
        <v>54.373130000000003</v>
      </c>
      <c r="W65" s="59"/>
      <c r="X65" s="59">
        <v>26.780720000000002</v>
      </c>
      <c r="Y65" s="59">
        <v>34.394970000000001</v>
      </c>
      <c r="Z65" s="59"/>
      <c r="AA65" s="59">
        <v>19.56194</v>
      </c>
      <c r="AB65" s="59">
        <v>26.77966</v>
      </c>
      <c r="AC65" s="59"/>
      <c r="AD65" s="60">
        <v>46.691339999999997</v>
      </c>
      <c r="AE65" s="60">
        <v>49.349640000000001</v>
      </c>
      <c r="AF65" s="60"/>
      <c r="AG65" s="60">
        <v>47.7776</v>
      </c>
      <c r="AH65" s="60">
        <v>49.96996</v>
      </c>
    </row>
    <row r="66" spans="1:34" x14ac:dyDescent="0.2">
      <c r="A66" s="24">
        <v>3000061</v>
      </c>
      <c r="C66" s="59">
        <v>20.908809999999999</v>
      </c>
      <c r="D66" s="59">
        <v>27.275769999999998</v>
      </c>
      <c r="E66" s="59"/>
      <c r="F66" s="59">
        <v>8.064449999999999</v>
      </c>
      <c r="G66" s="59">
        <v>13.289690000000002</v>
      </c>
      <c r="H66" s="59"/>
      <c r="I66" s="59">
        <v>14.352300000000001</v>
      </c>
      <c r="J66" s="59">
        <v>20.642409999999998</v>
      </c>
      <c r="K66" s="59"/>
      <c r="L66" s="59">
        <v>9.59605</v>
      </c>
      <c r="M66" s="59">
        <v>15.78726</v>
      </c>
      <c r="N66" s="59"/>
      <c r="O66" s="59">
        <v>17.15446</v>
      </c>
      <c r="P66" s="59">
        <v>24.018689999999999</v>
      </c>
      <c r="Q66" s="59"/>
      <c r="R66" s="59">
        <v>3.2095699999999998</v>
      </c>
      <c r="S66" s="59">
        <v>6.7415699999999994</v>
      </c>
      <c r="T66" s="59"/>
      <c r="U66" s="59">
        <v>50.543479999999995</v>
      </c>
      <c r="V66" s="59">
        <v>60.055630000000008</v>
      </c>
      <c r="W66" s="59"/>
      <c r="X66" s="59">
        <v>24.081849999999999</v>
      </c>
      <c r="Y66" s="59">
        <v>33.094050000000003</v>
      </c>
      <c r="Z66" s="59"/>
      <c r="AA66" s="59">
        <v>27.035310000000003</v>
      </c>
      <c r="AB66" s="59">
        <v>35.785650000000004</v>
      </c>
      <c r="AC66" s="59"/>
      <c r="AD66" s="60">
        <v>45.854750000000003</v>
      </c>
      <c r="AE66" s="60">
        <v>48.471800000000002</v>
      </c>
      <c r="AF66" s="60"/>
      <c r="AG66" s="60">
        <v>46.265500000000003</v>
      </c>
      <c r="AH66" s="60">
        <v>48.16704</v>
      </c>
    </row>
    <row r="67" spans="1:34" x14ac:dyDescent="0.2">
      <c r="A67" s="24">
        <v>3000062</v>
      </c>
      <c r="C67" s="59">
        <v>18.816400000000002</v>
      </c>
      <c r="D67" s="59">
        <v>24.567410000000002</v>
      </c>
      <c r="E67" s="59"/>
      <c r="F67" s="59">
        <v>8.8457299999999996</v>
      </c>
      <c r="G67" s="59">
        <v>12.88847</v>
      </c>
      <c r="H67" s="59"/>
      <c r="I67" s="59">
        <v>14.142080000000002</v>
      </c>
      <c r="J67" s="59">
        <v>19.011719999999997</v>
      </c>
      <c r="K67" s="59"/>
      <c r="L67" s="59">
        <v>11.26539</v>
      </c>
      <c r="M67" s="59">
        <v>16.777139999999999</v>
      </c>
      <c r="N67" s="59"/>
      <c r="O67" s="59">
        <v>16.387440000000002</v>
      </c>
      <c r="P67" s="59">
        <v>22.38082</v>
      </c>
      <c r="Q67" s="59"/>
      <c r="R67" s="59">
        <v>4.3064900000000002</v>
      </c>
      <c r="S67" s="59">
        <v>7.5348899999999999</v>
      </c>
      <c r="T67" s="59"/>
      <c r="U67" s="59">
        <v>50.973210000000002</v>
      </c>
      <c r="V67" s="59">
        <v>57.74165</v>
      </c>
      <c r="W67" s="59"/>
      <c r="X67" s="59">
        <v>29.132480000000001</v>
      </c>
      <c r="Y67" s="59">
        <v>36.840209999999999</v>
      </c>
      <c r="Z67" s="59"/>
      <c r="AA67" s="59">
        <v>26.072759999999999</v>
      </c>
      <c r="AB67" s="59">
        <v>33.013189999999994</v>
      </c>
      <c r="AC67" s="59"/>
      <c r="AD67" s="60">
        <v>45.489280000000001</v>
      </c>
      <c r="AE67" s="60">
        <v>47.811990000000002</v>
      </c>
      <c r="AF67" s="60"/>
      <c r="AG67" s="60">
        <v>46.866619999999998</v>
      </c>
      <c r="AH67" s="60">
        <v>48.987299999999998</v>
      </c>
    </row>
    <row r="68" spans="1:34" x14ac:dyDescent="0.2">
      <c r="A68" s="24">
        <v>3000063</v>
      </c>
      <c r="C68" s="59">
        <v>18.679030000000001</v>
      </c>
      <c r="D68" s="59">
        <v>25.049569999999999</v>
      </c>
      <c r="E68" s="59"/>
      <c r="F68" s="59">
        <v>7.2622599999999995</v>
      </c>
      <c r="G68" s="59">
        <v>10.508330000000001</v>
      </c>
      <c r="H68" s="59"/>
      <c r="I68" s="59">
        <v>11.29147</v>
      </c>
      <c r="J68" s="59">
        <v>16.329150000000002</v>
      </c>
      <c r="K68" s="59"/>
      <c r="L68" s="59">
        <v>6.7863000000000007</v>
      </c>
      <c r="M68" s="59">
        <v>11.311119999999999</v>
      </c>
      <c r="N68" s="59"/>
      <c r="O68" s="59">
        <v>9.9614200000000004</v>
      </c>
      <c r="P68" s="59">
        <v>15.91311</v>
      </c>
      <c r="Q68" s="59"/>
      <c r="R68" s="59">
        <v>4.3239200000000002</v>
      </c>
      <c r="S68" s="59">
        <v>7.3625699999999998</v>
      </c>
      <c r="T68" s="59"/>
      <c r="U68" s="59">
        <v>44.251910000000002</v>
      </c>
      <c r="V68" s="59">
        <v>52.248309999999996</v>
      </c>
      <c r="W68" s="59"/>
      <c r="X68" s="59">
        <v>23.838650000000001</v>
      </c>
      <c r="Y68" s="59">
        <v>31.59768</v>
      </c>
      <c r="Z68" s="59"/>
      <c r="AA68" s="59">
        <v>17.7546</v>
      </c>
      <c r="AB68" s="59">
        <v>25.359169999999999</v>
      </c>
      <c r="AC68" s="59"/>
      <c r="AD68" s="60">
        <v>47.618270000000003</v>
      </c>
      <c r="AE68" s="60">
        <v>49.779159999999997</v>
      </c>
      <c r="AF68" s="60"/>
      <c r="AG68" s="60">
        <v>48.662590000000002</v>
      </c>
      <c r="AH68" s="60">
        <v>50.283790000000003</v>
      </c>
    </row>
    <row r="69" spans="1:34" x14ac:dyDescent="0.2">
      <c r="A69" s="24">
        <v>3000064</v>
      </c>
      <c r="C69" s="59">
        <v>13.840440000000001</v>
      </c>
      <c r="D69" s="59">
        <v>23.238489999999999</v>
      </c>
      <c r="E69" s="59"/>
      <c r="F69" s="59">
        <v>7.8221399999999992</v>
      </c>
      <c r="G69" s="59">
        <v>13.58615</v>
      </c>
      <c r="H69" s="59"/>
      <c r="I69" s="59">
        <v>11.377359999999999</v>
      </c>
      <c r="J69" s="59">
        <v>19.41752</v>
      </c>
      <c r="K69" s="59"/>
      <c r="L69" s="59">
        <v>9.59619</v>
      </c>
      <c r="M69" s="59">
        <v>15.584570000000001</v>
      </c>
      <c r="N69" s="59"/>
      <c r="O69" s="59">
        <v>12.135719999999999</v>
      </c>
      <c r="P69" s="59">
        <v>18.917999999999999</v>
      </c>
      <c r="Q69" s="59"/>
      <c r="R69" s="59">
        <v>3.4942800000000003</v>
      </c>
      <c r="S69" s="59">
        <v>8.1225100000000001</v>
      </c>
      <c r="T69" s="59"/>
      <c r="U69" s="59">
        <v>46.424910000000004</v>
      </c>
      <c r="V69" s="59">
        <v>59.917000000000002</v>
      </c>
      <c r="W69" s="59"/>
      <c r="X69" s="59">
        <v>23.109840000000002</v>
      </c>
      <c r="Y69" s="59">
        <v>33.008589999999998</v>
      </c>
      <c r="Z69" s="59"/>
      <c r="AA69" s="59">
        <v>16.454659999999997</v>
      </c>
      <c r="AB69" s="59">
        <v>25.713340000000002</v>
      </c>
      <c r="AC69" s="59"/>
      <c r="AD69" s="60">
        <v>46.584510000000002</v>
      </c>
      <c r="AE69" s="60">
        <v>50.220030000000001</v>
      </c>
      <c r="AF69" s="60"/>
      <c r="AG69" s="60">
        <v>46.734920000000002</v>
      </c>
      <c r="AH69" s="60">
        <v>49.068219999999997</v>
      </c>
    </row>
    <row r="70" spans="1:34" x14ac:dyDescent="0.2">
      <c r="A70" s="24">
        <v>3000065</v>
      </c>
      <c r="C70" s="59">
        <v>17.178699999999999</v>
      </c>
      <c r="D70" s="59">
        <v>24.32169</v>
      </c>
      <c r="E70" s="59"/>
      <c r="F70" s="59">
        <v>8.7477599999999995</v>
      </c>
      <c r="G70" s="59">
        <v>14.36599</v>
      </c>
      <c r="H70" s="59"/>
      <c r="I70" s="59">
        <v>11.783390000000001</v>
      </c>
      <c r="J70" s="59">
        <v>16.917529999999999</v>
      </c>
      <c r="K70" s="59"/>
      <c r="L70" s="59">
        <v>9.8022399999999994</v>
      </c>
      <c r="M70" s="59">
        <v>15.31906</v>
      </c>
      <c r="N70" s="59"/>
      <c r="O70" s="59">
        <v>13.447799999999999</v>
      </c>
      <c r="P70" s="59">
        <v>19.45149</v>
      </c>
      <c r="Q70" s="59"/>
      <c r="R70" s="59">
        <v>4.6799900000000001</v>
      </c>
      <c r="S70" s="59">
        <v>8.6305999999999994</v>
      </c>
      <c r="T70" s="59"/>
      <c r="U70" s="59">
        <v>44.436369999999997</v>
      </c>
      <c r="V70" s="59">
        <v>52.867100000000001</v>
      </c>
      <c r="W70" s="59"/>
      <c r="X70" s="59">
        <v>22.87152</v>
      </c>
      <c r="Y70" s="59">
        <v>30.845179999999999</v>
      </c>
      <c r="Z70" s="59"/>
      <c r="AA70" s="59">
        <v>20.576650000000001</v>
      </c>
      <c r="AB70" s="59">
        <v>27.509990000000002</v>
      </c>
      <c r="AC70" s="59"/>
      <c r="AD70" s="60">
        <v>46.861049999999999</v>
      </c>
      <c r="AE70" s="60">
        <v>49.220689999999998</v>
      </c>
      <c r="AF70" s="60"/>
      <c r="AG70" s="60">
        <v>47.594630000000002</v>
      </c>
      <c r="AH70" s="60">
        <v>49.674909999999997</v>
      </c>
    </row>
    <row r="71" spans="1:34" x14ac:dyDescent="0.2">
      <c r="A71" s="24">
        <v>3000066</v>
      </c>
      <c r="C71" s="59">
        <v>20.326589999999999</v>
      </c>
      <c r="D71" s="59">
        <v>24.47242</v>
      </c>
      <c r="E71" s="59"/>
      <c r="F71" s="59">
        <v>9.3409000000000013</v>
      </c>
      <c r="G71" s="59">
        <v>12.484349999999999</v>
      </c>
      <c r="H71" s="59"/>
      <c r="I71" s="59">
        <v>13.41629</v>
      </c>
      <c r="J71" s="59">
        <v>17.360849999999999</v>
      </c>
      <c r="K71" s="59"/>
      <c r="L71" s="59">
        <v>11.598750000000001</v>
      </c>
      <c r="M71" s="59">
        <v>15.577489999999999</v>
      </c>
      <c r="N71" s="59"/>
      <c r="O71" s="59">
        <v>16.20269</v>
      </c>
      <c r="P71" s="59">
        <v>20.29016</v>
      </c>
      <c r="Q71" s="59"/>
      <c r="R71" s="59">
        <v>4.7073799999999997</v>
      </c>
      <c r="S71" s="59">
        <v>7.1619399999999995</v>
      </c>
      <c r="T71" s="59"/>
      <c r="U71" s="59">
        <v>48.85324</v>
      </c>
      <c r="V71" s="59">
        <v>54.493789999999997</v>
      </c>
      <c r="W71" s="59"/>
      <c r="X71" s="59">
        <v>29.965109999999999</v>
      </c>
      <c r="Y71" s="59">
        <v>34.989940000000004</v>
      </c>
      <c r="Z71" s="59"/>
      <c r="AA71" s="59">
        <v>26.521050000000002</v>
      </c>
      <c r="AB71" s="59">
        <v>31.464569999999998</v>
      </c>
      <c r="AC71" s="59"/>
      <c r="AD71" s="60">
        <v>46.38579</v>
      </c>
      <c r="AE71" s="60">
        <v>47.90672</v>
      </c>
      <c r="AF71" s="60"/>
      <c r="AG71" s="60">
        <v>46.606639999999999</v>
      </c>
      <c r="AH71" s="60">
        <v>48.208849999999998</v>
      </c>
    </row>
    <row r="72" spans="1:34" x14ac:dyDescent="0.2">
      <c r="A72" s="24">
        <v>3000067</v>
      </c>
      <c r="C72" s="59">
        <v>21.84151</v>
      </c>
      <c r="D72" s="59">
        <v>26.594630000000002</v>
      </c>
      <c r="E72" s="59"/>
      <c r="F72" s="59">
        <v>8.8555700000000002</v>
      </c>
      <c r="G72" s="59">
        <v>12.50149</v>
      </c>
      <c r="H72" s="59"/>
      <c r="I72" s="59">
        <v>14.207179999999999</v>
      </c>
      <c r="J72" s="59">
        <v>18.19482</v>
      </c>
      <c r="K72" s="59"/>
      <c r="L72" s="59">
        <v>10.593400000000001</v>
      </c>
      <c r="M72" s="59">
        <v>14.050360000000001</v>
      </c>
      <c r="N72" s="59"/>
      <c r="O72" s="59">
        <v>18.073729999999998</v>
      </c>
      <c r="P72" s="59">
        <v>22.147469999999998</v>
      </c>
      <c r="Q72" s="59"/>
      <c r="R72" s="59">
        <v>5.3909099999999999</v>
      </c>
      <c r="S72" s="59">
        <v>8.0625</v>
      </c>
      <c r="T72" s="59"/>
      <c r="U72" s="59">
        <v>51.009610000000002</v>
      </c>
      <c r="V72" s="59">
        <v>56.210680000000004</v>
      </c>
      <c r="W72" s="59"/>
      <c r="X72" s="59">
        <v>31.050250000000002</v>
      </c>
      <c r="Y72" s="59">
        <v>35.796929999999996</v>
      </c>
      <c r="Z72" s="59"/>
      <c r="AA72" s="59">
        <v>26.176890000000004</v>
      </c>
      <c r="AB72" s="59">
        <v>31.116090000000003</v>
      </c>
      <c r="AC72" s="59"/>
      <c r="AD72" s="60">
        <v>45.903350000000003</v>
      </c>
      <c r="AE72" s="60">
        <v>47.43439</v>
      </c>
      <c r="AF72" s="60"/>
      <c r="AG72" s="60">
        <v>47.035789999999999</v>
      </c>
      <c r="AH72" s="60">
        <v>48.362690000000001</v>
      </c>
    </row>
    <row r="73" spans="1:34" x14ac:dyDescent="0.2">
      <c r="A73" s="24">
        <v>3000068</v>
      </c>
      <c r="C73" s="59">
        <v>21.591160000000002</v>
      </c>
      <c r="D73" s="59">
        <v>27.80856</v>
      </c>
      <c r="E73" s="59"/>
      <c r="F73" s="59">
        <v>9.9913399999999992</v>
      </c>
      <c r="G73" s="59">
        <v>14.673389999999999</v>
      </c>
      <c r="H73" s="59"/>
      <c r="I73" s="59">
        <v>14.080509999999999</v>
      </c>
      <c r="J73" s="59">
        <v>20.201440000000002</v>
      </c>
      <c r="K73" s="59"/>
      <c r="L73" s="59">
        <v>11.5639</v>
      </c>
      <c r="M73" s="59">
        <v>16.735249999999997</v>
      </c>
      <c r="N73" s="59"/>
      <c r="O73" s="59">
        <v>16.1617</v>
      </c>
      <c r="P73" s="59">
        <v>23.684240000000003</v>
      </c>
      <c r="Q73" s="59"/>
      <c r="R73" s="59">
        <v>5.1959299999999997</v>
      </c>
      <c r="S73" s="59">
        <v>8.2579700000000003</v>
      </c>
      <c r="T73" s="59"/>
      <c r="U73" s="59">
        <v>50.386909999999993</v>
      </c>
      <c r="V73" s="59">
        <v>58.954650000000001</v>
      </c>
      <c r="W73" s="59"/>
      <c r="X73" s="59">
        <v>32.52534</v>
      </c>
      <c r="Y73" s="59">
        <v>40.918729999999996</v>
      </c>
      <c r="Z73" s="59"/>
      <c r="AA73" s="59">
        <v>29.997420000000002</v>
      </c>
      <c r="AB73" s="59">
        <v>37.812359999999998</v>
      </c>
      <c r="AC73" s="59"/>
      <c r="AD73" s="60">
        <v>44.120199999999997</v>
      </c>
      <c r="AE73" s="60">
        <v>46.612769999999998</v>
      </c>
      <c r="AF73" s="60"/>
      <c r="AG73" s="60">
        <v>46.416260000000001</v>
      </c>
      <c r="AH73" s="60">
        <v>48.754930000000002</v>
      </c>
    </row>
    <row r="74" spans="1:34" x14ac:dyDescent="0.2">
      <c r="A74" s="24">
        <v>3000069</v>
      </c>
      <c r="C74" s="59">
        <v>18.096499999999999</v>
      </c>
      <c r="D74" s="59">
        <v>24.637519999999999</v>
      </c>
      <c r="E74" s="59"/>
      <c r="F74" s="59">
        <v>7.6785900000000007</v>
      </c>
      <c r="G74" s="59">
        <v>11.98761</v>
      </c>
      <c r="H74" s="59"/>
      <c r="I74" s="59">
        <v>8.7276199999999999</v>
      </c>
      <c r="J74" s="59">
        <v>13.319559999999999</v>
      </c>
      <c r="K74" s="59"/>
      <c r="L74" s="59">
        <v>6.7861500000000001</v>
      </c>
      <c r="M74" s="59">
        <v>11.19807</v>
      </c>
      <c r="N74" s="59"/>
      <c r="O74" s="59">
        <v>11.633839999999999</v>
      </c>
      <c r="P74" s="59">
        <v>17.693059999999999</v>
      </c>
      <c r="Q74" s="59"/>
      <c r="R74" s="59">
        <v>6.2640699999999994</v>
      </c>
      <c r="S74" s="59">
        <v>10.011000000000001</v>
      </c>
      <c r="T74" s="59"/>
      <c r="U74" s="59">
        <v>42.36148</v>
      </c>
      <c r="V74" s="59">
        <v>50.408850000000008</v>
      </c>
      <c r="W74" s="59"/>
      <c r="X74" s="59">
        <v>23.327559999999998</v>
      </c>
      <c r="Y74" s="59">
        <v>29.14058</v>
      </c>
      <c r="Z74" s="59"/>
      <c r="AA74" s="59">
        <v>18.248429999999999</v>
      </c>
      <c r="AB74" s="59">
        <v>26.47683</v>
      </c>
      <c r="AC74" s="59"/>
      <c r="AD74" s="60">
        <v>47.490850000000002</v>
      </c>
      <c r="AE74" s="60">
        <v>49.567210000000003</v>
      </c>
      <c r="AF74" s="60"/>
      <c r="AG74" s="60">
        <v>48.021270000000001</v>
      </c>
      <c r="AH74" s="60">
        <v>50.029980000000002</v>
      </c>
    </row>
    <row r="75" spans="1:34" x14ac:dyDescent="0.2">
      <c r="A75" s="24">
        <v>3000070</v>
      </c>
      <c r="C75" s="59">
        <v>16.652339999999999</v>
      </c>
      <c r="D75" s="59">
        <v>25.515029999999999</v>
      </c>
      <c r="E75" s="59"/>
      <c r="F75" s="59">
        <v>7.3135699999999995</v>
      </c>
      <c r="G75" s="59">
        <v>14.092270000000001</v>
      </c>
      <c r="H75" s="59"/>
      <c r="I75" s="59">
        <v>11.84244</v>
      </c>
      <c r="J75" s="59">
        <v>18.663319999999999</v>
      </c>
      <c r="K75" s="59"/>
      <c r="L75" s="59">
        <v>9.21983</v>
      </c>
      <c r="M75" s="59">
        <v>14.367360000000001</v>
      </c>
      <c r="N75" s="59"/>
      <c r="O75" s="59">
        <v>11.60004</v>
      </c>
      <c r="P75" s="59">
        <v>17.416930000000001</v>
      </c>
      <c r="Q75" s="59"/>
      <c r="R75" s="59">
        <v>3.8084399999999996</v>
      </c>
      <c r="S75" s="59">
        <v>6.5943299999999994</v>
      </c>
      <c r="T75" s="59"/>
      <c r="U75" s="59">
        <v>46.011220000000002</v>
      </c>
      <c r="V75" s="59">
        <v>56.260299999999994</v>
      </c>
      <c r="W75" s="59"/>
      <c r="X75" s="59">
        <v>26.82</v>
      </c>
      <c r="Y75" s="59">
        <v>35.184159999999999</v>
      </c>
      <c r="Z75" s="59"/>
      <c r="AA75" s="59">
        <v>20.642980000000001</v>
      </c>
      <c r="AB75" s="59">
        <v>27.680719999999997</v>
      </c>
      <c r="AC75" s="59"/>
      <c r="AD75" s="60">
        <v>46.753419999999998</v>
      </c>
      <c r="AE75" s="60">
        <v>48.81241</v>
      </c>
      <c r="AF75" s="60"/>
      <c r="AG75" s="60">
        <v>47.715449999999997</v>
      </c>
      <c r="AH75" s="60">
        <v>50.066780000000001</v>
      </c>
    </row>
    <row r="76" spans="1:34" x14ac:dyDescent="0.2">
      <c r="A76" s="24">
        <v>3000071</v>
      </c>
      <c r="C76" s="59">
        <v>19.445309999999999</v>
      </c>
      <c r="D76" s="59">
        <v>26.637979999999999</v>
      </c>
      <c r="E76" s="59"/>
      <c r="F76" s="59">
        <v>7.77684</v>
      </c>
      <c r="G76" s="59">
        <v>13.00027</v>
      </c>
      <c r="H76" s="59"/>
      <c r="I76" s="59">
        <v>13.05809</v>
      </c>
      <c r="J76" s="59">
        <v>19.59188</v>
      </c>
      <c r="K76" s="59"/>
      <c r="L76" s="59">
        <v>10.854429999999999</v>
      </c>
      <c r="M76" s="59">
        <v>15.905759999999999</v>
      </c>
      <c r="N76" s="59"/>
      <c r="O76" s="59">
        <v>14.33249</v>
      </c>
      <c r="P76" s="59">
        <v>22.930959999999999</v>
      </c>
      <c r="Q76" s="59"/>
      <c r="R76" s="59">
        <v>4.7885999999999997</v>
      </c>
      <c r="S76" s="59">
        <v>8.364889999999999</v>
      </c>
      <c r="T76" s="59"/>
      <c r="U76" s="59">
        <v>48.012560000000001</v>
      </c>
      <c r="V76" s="59">
        <v>55.559610000000006</v>
      </c>
      <c r="W76" s="59"/>
      <c r="X76" s="59">
        <v>27.030159999999999</v>
      </c>
      <c r="Y76" s="59">
        <v>34.730730000000001</v>
      </c>
      <c r="Z76" s="59"/>
      <c r="AA76" s="59">
        <v>23.663239999999998</v>
      </c>
      <c r="AB76" s="59">
        <v>31.90466</v>
      </c>
      <c r="AC76" s="59"/>
      <c r="AD76" s="60">
        <v>45.986510000000003</v>
      </c>
      <c r="AE76" s="60">
        <v>48.255400000000002</v>
      </c>
      <c r="AF76" s="60"/>
      <c r="AG76" s="60">
        <v>45.903480000000002</v>
      </c>
      <c r="AH76" s="60">
        <v>48.952629999999999</v>
      </c>
    </row>
    <row r="77" spans="1:34" x14ac:dyDescent="0.2">
      <c r="A77" s="24">
        <v>3000072</v>
      </c>
      <c r="C77" s="59">
        <v>19.883509999999998</v>
      </c>
      <c r="D77" s="59">
        <v>28.41825</v>
      </c>
      <c r="E77" s="59"/>
      <c r="F77" s="59">
        <v>9.5147300000000001</v>
      </c>
      <c r="G77" s="59">
        <v>15.221019999999999</v>
      </c>
      <c r="H77" s="59"/>
      <c r="I77" s="59">
        <v>10.76834</v>
      </c>
      <c r="J77" s="59">
        <v>16.23246</v>
      </c>
      <c r="K77" s="59"/>
      <c r="L77" s="59">
        <v>10.997070000000001</v>
      </c>
      <c r="M77" s="59">
        <v>15.551989999999998</v>
      </c>
      <c r="N77" s="59"/>
      <c r="O77" s="59">
        <v>15.032580000000001</v>
      </c>
      <c r="P77" s="59">
        <v>23.270150000000001</v>
      </c>
      <c r="Q77" s="59"/>
      <c r="R77" s="59">
        <v>4.7892799999999998</v>
      </c>
      <c r="S77" s="59">
        <v>7.8630400000000007</v>
      </c>
      <c r="T77" s="59"/>
      <c r="U77" s="59">
        <v>47.938249999999996</v>
      </c>
      <c r="V77" s="59">
        <v>58.24203</v>
      </c>
      <c r="W77" s="59"/>
      <c r="X77" s="59">
        <v>31.018040000000003</v>
      </c>
      <c r="Y77" s="59">
        <v>38.964149999999997</v>
      </c>
      <c r="Z77" s="59"/>
      <c r="AA77" s="59">
        <v>25.361060000000002</v>
      </c>
      <c r="AB77" s="59">
        <v>32.421879999999994</v>
      </c>
      <c r="AC77" s="59"/>
      <c r="AD77" s="60">
        <v>46.613570000000003</v>
      </c>
      <c r="AE77" s="60">
        <v>48.609580000000001</v>
      </c>
      <c r="AF77" s="60"/>
      <c r="AG77" s="60">
        <v>46.733249999999998</v>
      </c>
      <c r="AH77" s="60">
        <v>48.786290000000001</v>
      </c>
    </row>
    <row r="78" spans="1:34" x14ac:dyDescent="0.2">
      <c r="A78" s="24">
        <v>3000073</v>
      </c>
      <c r="C78" s="59">
        <v>17.240669999999998</v>
      </c>
      <c r="D78" s="59">
        <v>25.107059999999997</v>
      </c>
      <c r="E78" s="59"/>
      <c r="F78" s="59">
        <v>7.2238300000000004</v>
      </c>
      <c r="G78" s="59">
        <v>11.99489</v>
      </c>
      <c r="H78" s="59"/>
      <c r="I78" s="59">
        <v>9.0706199999999999</v>
      </c>
      <c r="J78" s="59">
        <v>14.29331</v>
      </c>
      <c r="K78" s="59"/>
      <c r="L78" s="59">
        <v>5.8499699999999999</v>
      </c>
      <c r="M78" s="59">
        <v>9.931379999999999</v>
      </c>
      <c r="N78" s="59"/>
      <c r="O78" s="59">
        <v>10.71161</v>
      </c>
      <c r="P78" s="59">
        <v>17.477880000000003</v>
      </c>
      <c r="Q78" s="59"/>
      <c r="R78" s="59">
        <v>4.8918499999999998</v>
      </c>
      <c r="S78" s="59">
        <v>8.54725</v>
      </c>
      <c r="T78" s="59"/>
      <c r="U78" s="59">
        <v>41.990270000000002</v>
      </c>
      <c r="V78" s="59">
        <v>51.24915</v>
      </c>
      <c r="W78" s="59"/>
      <c r="X78" s="59">
        <v>22.014980000000001</v>
      </c>
      <c r="Y78" s="59">
        <v>32.002490000000002</v>
      </c>
      <c r="Z78" s="59"/>
      <c r="AA78" s="59">
        <v>17.702719999999999</v>
      </c>
      <c r="AB78" s="59">
        <v>25.395289999999999</v>
      </c>
      <c r="AC78" s="59"/>
      <c r="AD78" s="60">
        <v>47.299050000000001</v>
      </c>
      <c r="AE78" s="60">
        <v>50.276130000000002</v>
      </c>
      <c r="AF78" s="60"/>
      <c r="AG78" s="60">
        <v>48.875819999999997</v>
      </c>
      <c r="AH78" s="60">
        <v>50.676279999999998</v>
      </c>
    </row>
    <row r="79" spans="1:34" x14ac:dyDescent="0.2">
      <c r="A79" s="24">
        <v>3000074</v>
      </c>
      <c r="C79" s="59">
        <v>21.229849999999999</v>
      </c>
      <c r="D79" s="59">
        <v>25.730360000000001</v>
      </c>
      <c r="E79" s="59"/>
      <c r="F79" s="59">
        <v>9.1314700000000002</v>
      </c>
      <c r="G79" s="59">
        <v>11.960899999999999</v>
      </c>
      <c r="H79" s="59"/>
      <c r="I79" s="59">
        <v>14.812600000000002</v>
      </c>
      <c r="J79" s="59">
        <v>18.5061</v>
      </c>
      <c r="K79" s="59"/>
      <c r="L79" s="59">
        <v>12.122570000000001</v>
      </c>
      <c r="M79" s="59">
        <v>15.488479999999999</v>
      </c>
      <c r="N79" s="59"/>
      <c r="O79" s="59">
        <v>14.258399999999998</v>
      </c>
      <c r="P79" s="59">
        <v>18.260069999999999</v>
      </c>
      <c r="Q79" s="59"/>
      <c r="R79" s="59">
        <v>6.8819099999999995</v>
      </c>
      <c r="S79" s="59">
        <v>9.5180500000000006</v>
      </c>
      <c r="T79" s="59"/>
      <c r="U79" s="59">
        <v>51.635089999999991</v>
      </c>
      <c r="V79" s="59">
        <v>57.441279999999992</v>
      </c>
      <c r="W79" s="59"/>
      <c r="X79" s="59">
        <v>31.28031</v>
      </c>
      <c r="Y79" s="59">
        <v>36.053100000000001</v>
      </c>
      <c r="Z79" s="59"/>
      <c r="AA79" s="59">
        <v>26.054470000000002</v>
      </c>
      <c r="AB79" s="59">
        <v>30.807960000000001</v>
      </c>
      <c r="AC79" s="59"/>
      <c r="AD79" s="60">
        <v>46.12283</v>
      </c>
      <c r="AE79" s="60">
        <v>47.564689999999999</v>
      </c>
      <c r="AF79" s="60"/>
      <c r="AG79" s="60">
        <v>47.401879999999998</v>
      </c>
      <c r="AH79" s="60">
        <v>48.846380000000003</v>
      </c>
    </row>
    <row r="80" spans="1:34" x14ac:dyDescent="0.2">
      <c r="A80" s="24">
        <v>3000075</v>
      </c>
      <c r="C80" s="59">
        <v>22.341630000000002</v>
      </c>
      <c r="D80" s="59">
        <v>26.769410000000001</v>
      </c>
      <c r="E80" s="59"/>
      <c r="F80" s="59">
        <v>7.5940499999999993</v>
      </c>
      <c r="G80" s="59">
        <v>10.31732</v>
      </c>
      <c r="H80" s="59"/>
      <c r="I80" s="59">
        <v>12.607660000000001</v>
      </c>
      <c r="J80" s="59">
        <v>16.13158</v>
      </c>
      <c r="K80" s="59"/>
      <c r="L80" s="59">
        <v>10.321680000000001</v>
      </c>
      <c r="M80" s="59">
        <v>13.870869999999998</v>
      </c>
      <c r="N80" s="59"/>
      <c r="O80" s="59">
        <v>15.718170000000001</v>
      </c>
      <c r="P80" s="59">
        <v>19.95421</v>
      </c>
      <c r="Q80" s="59"/>
      <c r="R80" s="59">
        <v>5.7331500000000002</v>
      </c>
      <c r="S80" s="59">
        <v>8.1418099999999995</v>
      </c>
      <c r="T80" s="59"/>
      <c r="U80" s="59">
        <v>49.053760000000004</v>
      </c>
      <c r="V80" s="59">
        <v>54.546459999999996</v>
      </c>
      <c r="W80" s="59"/>
      <c r="X80" s="59">
        <v>30.321809999999999</v>
      </c>
      <c r="Y80" s="59">
        <v>35.554989999999997</v>
      </c>
      <c r="Z80" s="59"/>
      <c r="AA80" s="59">
        <v>27.771069999999998</v>
      </c>
      <c r="AB80" s="59">
        <v>32.759210000000003</v>
      </c>
      <c r="AC80" s="59"/>
      <c r="AD80" s="60">
        <v>45.877160000000003</v>
      </c>
      <c r="AE80" s="60">
        <v>47.50665</v>
      </c>
      <c r="AF80" s="60"/>
      <c r="AG80" s="60">
        <v>47.011650000000003</v>
      </c>
      <c r="AH80" s="60">
        <v>48.294469999999997</v>
      </c>
    </row>
    <row r="81" spans="1:34" x14ac:dyDescent="0.2">
      <c r="A81" s="24">
        <v>3000076</v>
      </c>
      <c r="C81" s="59">
        <v>22.384049999999998</v>
      </c>
      <c r="D81" s="59">
        <v>27.940100000000001</v>
      </c>
      <c r="E81" s="59"/>
      <c r="F81" s="59">
        <v>9.5232899999999994</v>
      </c>
      <c r="G81" s="59">
        <v>13.727959999999999</v>
      </c>
      <c r="H81" s="59"/>
      <c r="I81" s="59">
        <v>13.757649999999998</v>
      </c>
      <c r="J81" s="59">
        <v>18.99727</v>
      </c>
      <c r="K81" s="59"/>
      <c r="L81" s="59">
        <v>11.932589999999999</v>
      </c>
      <c r="M81" s="59">
        <v>16.557289999999998</v>
      </c>
      <c r="N81" s="59"/>
      <c r="O81" s="59">
        <v>16.09384</v>
      </c>
      <c r="P81" s="59">
        <v>21.2456</v>
      </c>
      <c r="Q81" s="59"/>
      <c r="R81" s="59">
        <v>6.2355599999999995</v>
      </c>
      <c r="S81" s="59">
        <v>9.3011599999999994</v>
      </c>
      <c r="T81" s="59"/>
      <c r="U81" s="59">
        <v>51.762839999999997</v>
      </c>
      <c r="V81" s="59">
        <v>58.564769999999996</v>
      </c>
      <c r="W81" s="59"/>
      <c r="X81" s="59">
        <v>31.177050000000001</v>
      </c>
      <c r="Y81" s="59">
        <v>37.726660000000003</v>
      </c>
      <c r="Z81" s="59"/>
      <c r="AA81" s="59">
        <v>27.051599999999997</v>
      </c>
      <c r="AB81" s="59">
        <v>33.551490000000001</v>
      </c>
      <c r="AC81" s="59"/>
      <c r="AD81" s="60">
        <v>45.731140000000003</v>
      </c>
      <c r="AE81" s="60">
        <v>47.653320000000001</v>
      </c>
      <c r="AF81" s="60"/>
      <c r="AG81" s="60">
        <v>46.906889999999997</v>
      </c>
      <c r="AH81" s="60">
        <v>48.519869999999997</v>
      </c>
    </row>
    <row r="82" spans="1:34" x14ac:dyDescent="0.2">
      <c r="A82" s="24">
        <v>3000077</v>
      </c>
      <c r="C82" s="59">
        <v>15.417680000000001</v>
      </c>
      <c r="D82" s="59">
        <v>20.656269999999999</v>
      </c>
      <c r="E82" s="59"/>
      <c r="F82" s="59">
        <v>7.0218299999999996</v>
      </c>
      <c r="G82" s="59">
        <v>10.21125</v>
      </c>
      <c r="H82" s="59"/>
      <c r="I82" s="59">
        <v>10.86712</v>
      </c>
      <c r="J82" s="59">
        <v>15.058260000000001</v>
      </c>
      <c r="K82" s="59"/>
      <c r="L82" s="59">
        <v>6.8984399999999999</v>
      </c>
      <c r="M82" s="59">
        <v>10.128640000000001</v>
      </c>
      <c r="N82" s="59"/>
      <c r="O82" s="59">
        <v>9.94604</v>
      </c>
      <c r="P82" s="59">
        <v>13.90094</v>
      </c>
      <c r="Q82" s="59"/>
      <c r="R82" s="59">
        <v>4.1409500000000001</v>
      </c>
      <c r="S82" s="59">
        <v>7.0647699999999993</v>
      </c>
      <c r="T82" s="59"/>
      <c r="U82" s="59">
        <v>44.957529999999998</v>
      </c>
      <c r="V82" s="59">
        <v>51.830469999999998</v>
      </c>
      <c r="W82" s="59"/>
      <c r="X82" s="59">
        <v>23.286940000000001</v>
      </c>
      <c r="Y82" s="59">
        <v>28.643030000000003</v>
      </c>
      <c r="Z82" s="59"/>
      <c r="AA82" s="59">
        <v>16.838359999999998</v>
      </c>
      <c r="AB82" s="59">
        <v>21.901399999999999</v>
      </c>
      <c r="AC82" s="59"/>
      <c r="AD82" s="60">
        <v>48.248190000000001</v>
      </c>
      <c r="AE82" s="60">
        <v>50.146140000000003</v>
      </c>
      <c r="AF82" s="60"/>
      <c r="AG82" s="60">
        <v>49.059840000000001</v>
      </c>
      <c r="AH82" s="60">
        <v>50.803730000000002</v>
      </c>
    </row>
    <row r="83" spans="1:34" x14ac:dyDescent="0.2">
      <c r="A83" s="24">
        <v>3000078</v>
      </c>
      <c r="C83" s="59">
        <v>20.26323</v>
      </c>
      <c r="D83" s="59">
        <v>25.657499999999999</v>
      </c>
      <c r="E83" s="59"/>
      <c r="F83" s="59">
        <v>7.5802800000000001</v>
      </c>
      <c r="G83" s="59">
        <v>10.94318</v>
      </c>
      <c r="H83" s="59"/>
      <c r="I83" s="59">
        <v>10.546750000000001</v>
      </c>
      <c r="J83" s="59">
        <v>14.695510000000001</v>
      </c>
      <c r="K83" s="59"/>
      <c r="L83" s="59">
        <v>9.6368299999999998</v>
      </c>
      <c r="M83" s="59">
        <v>13.729710000000001</v>
      </c>
      <c r="N83" s="59"/>
      <c r="O83" s="59">
        <v>15.002180000000001</v>
      </c>
      <c r="P83" s="59">
        <v>20.25188</v>
      </c>
      <c r="Q83" s="59"/>
      <c r="R83" s="59">
        <v>5.3048199999999994</v>
      </c>
      <c r="S83" s="59">
        <v>8.21631</v>
      </c>
      <c r="T83" s="59"/>
      <c r="U83" s="59">
        <v>47.253900000000002</v>
      </c>
      <c r="V83" s="59">
        <v>54.578570000000006</v>
      </c>
      <c r="W83" s="59"/>
      <c r="X83" s="59">
        <v>26.74662</v>
      </c>
      <c r="Y83" s="59">
        <v>33.74391</v>
      </c>
      <c r="Z83" s="59"/>
      <c r="AA83" s="59">
        <v>21.961880000000001</v>
      </c>
      <c r="AB83" s="59">
        <v>29.00544</v>
      </c>
      <c r="AC83" s="59"/>
      <c r="AD83" s="60">
        <v>46.378349999999998</v>
      </c>
      <c r="AE83" s="60">
        <v>48.718609999999998</v>
      </c>
      <c r="AF83" s="60"/>
      <c r="AG83" s="60">
        <v>47.523389999999999</v>
      </c>
      <c r="AH83" s="60">
        <v>49.41151</v>
      </c>
    </row>
    <row r="84" spans="1:34" x14ac:dyDescent="0.2">
      <c r="A84" s="24">
        <v>3000079</v>
      </c>
      <c r="C84" s="59">
        <v>15.218419999999998</v>
      </c>
      <c r="D84" s="59">
        <v>18.885279999999998</v>
      </c>
      <c r="E84" s="59"/>
      <c r="F84" s="59">
        <v>6.3055299999999992</v>
      </c>
      <c r="G84" s="59">
        <v>9.0916200000000007</v>
      </c>
      <c r="H84" s="59"/>
      <c r="I84" s="59">
        <v>9.4715999999999987</v>
      </c>
      <c r="J84" s="59">
        <v>12.420689999999999</v>
      </c>
      <c r="K84" s="59"/>
      <c r="L84" s="59">
        <v>5.7163599999999999</v>
      </c>
      <c r="M84" s="59">
        <v>7.9745099999999995</v>
      </c>
      <c r="N84" s="59"/>
      <c r="O84" s="59">
        <v>7.9215900000000001</v>
      </c>
      <c r="P84" s="59">
        <v>10.454879999999999</v>
      </c>
      <c r="Q84" s="59"/>
      <c r="R84" s="59">
        <v>4.1042899999999998</v>
      </c>
      <c r="S84" s="59">
        <v>6.0568600000000004</v>
      </c>
      <c r="T84" s="59"/>
      <c r="U84" s="59">
        <v>40.557369999999999</v>
      </c>
      <c r="V84" s="59">
        <v>45.427709999999998</v>
      </c>
      <c r="W84" s="59"/>
      <c r="X84" s="59">
        <v>21.52262</v>
      </c>
      <c r="Y84" s="59">
        <v>26.350230000000003</v>
      </c>
      <c r="Z84" s="59"/>
      <c r="AA84" s="59">
        <v>12.99446</v>
      </c>
      <c r="AB84" s="59">
        <v>17.314989999999998</v>
      </c>
      <c r="AC84" s="59"/>
      <c r="AD84" s="60">
        <v>49.817619999999998</v>
      </c>
      <c r="AE84" s="60">
        <v>51.093870000000003</v>
      </c>
      <c r="AF84" s="60"/>
      <c r="AG84" s="60">
        <v>50.619219999999999</v>
      </c>
      <c r="AH84" s="60">
        <v>51.698830000000001</v>
      </c>
    </row>
    <row r="85" spans="1:34" x14ac:dyDescent="0.2">
      <c r="A85" s="24">
        <v>3000080</v>
      </c>
      <c r="C85" s="59">
        <v>16.786259999999999</v>
      </c>
      <c r="D85" s="59">
        <v>20.551159999999999</v>
      </c>
      <c r="E85" s="59"/>
      <c r="F85" s="59">
        <v>7.0261000000000005</v>
      </c>
      <c r="G85" s="59">
        <v>9.9541000000000004</v>
      </c>
      <c r="H85" s="59"/>
      <c r="I85" s="59">
        <v>9.2739100000000008</v>
      </c>
      <c r="J85" s="59">
        <v>12.596769999999999</v>
      </c>
      <c r="K85" s="59"/>
      <c r="L85" s="59">
        <v>7.3613899999999992</v>
      </c>
      <c r="M85" s="59">
        <v>10.299949999999999</v>
      </c>
      <c r="N85" s="59"/>
      <c r="O85" s="59">
        <v>7.8590900000000001</v>
      </c>
      <c r="P85" s="59">
        <v>10.67719</v>
      </c>
      <c r="Q85" s="59"/>
      <c r="R85" s="59">
        <v>3.5627499999999999</v>
      </c>
      <c r="S85" s="59">
        <v>5.90388</v>
      </c>
      <c r="T85" s="59"/>
      <c r="U85" s="59">
        <v>41.064709999999998</v>
      </c>
      <c r="V85" s="59">
        <v>46.639899999999997</v>
      </c>
      <c r="W85" s="59"/>
      <c r="X85" s="59">
        <v>21.569610000000001</v>
      </c>
      <c r="Y85" s="59">
        <v>25.89676</v>
      </c>
      <c r="Z85" s="59"/>
      <c r="AA85" s="59">
        <v>14.155950000000001</v>
      </c>
      <c r="AB85" s="59">
        <v>18.558779999999999</v>
      </c>
      <c r="AC85" s="59"/>
      <c r="AD85" s="60">
        <v>49.238289999999999</v>
      </c>
      <c r="AE85" s="60">
        <v>50.533900000000003</v>
      </c>
      <c r="AF85" s="60"/>
      <c r="AG85" s="60">
        <v>50.24165</v>
      </c>
      <c r="AH85" s="60">
        <v>51.335749999999997</v>
      </c>
    </row>
    <row r="86" spans="1:34" x14ac:dyDescent="0.2">
      <c r="A86" s="24">
        <v>3000081</v>
      </c>
      <c r="C86" s="59">
        <v>17.233249999999998</v>
      </c>
      <c r="D86" s="59">
        <v>23.224339999999998</v>
      </c>
      <c r="E86" s="59"/>
      <c r="F86" s="59">
        <v>6.57925</v>
      </c>
      <c r="G86" s="59">
        <v>9.9775600000000004</v>
      </c>
      <c r="H86" s="59"/>
      <c r="I86" s="59">
        <v>9.8910999999999998</v>
      </c>
      <c r="J86" s="59">
        <v>14.589859999999998</v>
      </c>
      <c r="K86" s="59"/>
      <c r="L86" s="59">
        <v>7.0730199999999996</v>
      </c>
      <c r="M86" s="59">
        <v>11.05992</v>
      </c>
      <c r="N86" s="59"/>
      <c r="O86" s="59">
        <v>12.505599999999999</v>
      </c>
      <c r="P86" s="59">
        <v>17.512</v>
      </c>
      <c r="Q86" s="59"/>
      <c r="R86" s="59">
        <v>5.0245600000000001</v>
      </c>
      <c r="S86" s="59">
        <v>9.4605700000000006</v>
      </c>
      <c r="T86" s="59"/>
      <c r="U86" s="59">
        <v>45.392150000000001</v>
      </c>
      <c r="V86" s="59">
        <v>54.494230000000002</v>
      </c>
      <c r="W86" s="59"/>
      <c r="X86" s="59">
        <v>23.748349999999999</v>
      </c>
      <c r="Y86" s="59">
        <v>30.48359</v>
      </c>
      <c r="Z86" s="59"/>
      <c r="AA86" s="59">
        <v>18.339659999999999</v>
      </c>
      <c r="AB86" s="59">
        <v>25.345830000000003</v>
      </c>
      <c r="AC86" s="59"/>
      <c r="AD86" s="60">
        <v>47.571550000000002</v>
      </c>
      <c r="AE86" s="60">
        <v>49.521909999999998</v>
      </c>
      <c r="AF86" s="60"/>
      <c r="AG86" s="60">
        <v>48.536079999999998</v>
      </c>
      <c r="AH86" s="60">
        <v>50.322499999999998</v>
      </c>
    </row>
    <row r="87" spans="1:34" x14ac:dyDescent="0.2">
      <c r="A87" s="24">
        <v>3000082</v>
      </c>
      <c r="C87" s="59">
        <v>19.488980000000002</v>
      </c>
      <c r="D87" s="59">
        <v>25.789729999999999</v>
      </c>
      <c r="E87" s="59"/>
      <c r="F87" s="59">
        <v>6.55748</v>
      </c>
      <c r="G87" s="59">
        <v>10.75681</v>
      </c>
      <c r="H87" s="59"/>
      <c r="I87" s="59">
        <v>11.73793</v>
      </c>
      <c r="J87" s="59">
        <v>16.83155</v>
      </c>
      <c r="K87" s="59"/>
      <c r="L87" s="59">
        <v>9.8164100000000012</v>
      </c>
      <c r="M87" s="59">
        <v>14.427129999999998</v>
      </c>
      <c r="N87" s="59"/>
      <c r="O87" s="59">
        <v>10.757029999999999</v>
      </c>
      <c r="P87" s="59">
        <v>15.676950000000001</v>
      </c>
      <c r="Q87" s="59"/>
      <c r="R87" s="59">
        <v>5.0853099999999998</v>
      </c>
      <c r="S87" s="59">
        <v>8.6127099999999999</v>
      </c>
      <c r="T87" s="59"/>
      <c r="U87" s="59">
        <v>46.475110000000001</v>
      </c>
      <c r="V87" s="59">
        <v>54.693630000000006</v>
      </c>
      <c r="W87" s="59"/>
      <c r="X87" s="59">
        <v>23.937549999999998</v>
      </c>
      <c r="Y87" s="59">
        <v>30.011870000000002</v>
      </c>
      <c r="Z87" s="59"/>
      <c r="AA87" s="59">
        <v>21.973419999999997</v>
      </c>
      <c r="AB87" s="59">
        <v>28.38673</v>
      </c>
      <c r="AC87" s="59"/>
      <c r="AD87" s="60">
        <v>48.004719999999999</v>
      </c>
      <c r="AE87" s="60">
        <v>50.019820000000003</v>
      </c>
      <c r="AF87" s="60"/>
      <c r="AG87" s="60">
        <v>48.343380000000003</v>
      </c>
      <c r="AH87" s="60">
        <v>49.983530000000002</v>
      </c>
    </row>
    <row r="88" spans="1:34" x14ac:dyDescent="0.2">
      <c r="A88" s="24">
        <v>3000083</v>
      </c>
      <c r="C88" s="59">
        <v>17.599730000000001</v>
      </c>
      <c r="D88" s="59">
        <v>23.863859999999999</v>
      </c>
      <c r="E88" s="59"/>
      <c r="F88" s="59">
        <v>7.4257100000000005</v>
      </c>
      <c r="G88" s="59">
        <v>11.536480000000001</v>
      </c>
      <c r="H88" s="59"/>
      <c r="I88" s="59">
        <v>10.40199</v>
      </c>
      <c r="J88" s="59">
        <v>15.665929999999999</v>
      </c>
      <c r="K88" s="59"/>
      <c r="L88" s="59">
        <v>6.9740899999999995</v>
      </c>
      <c r="M88" s="59">
        <v>10.734200000000001</v>
      </c>
      <c r="N88" s="59"/>
      <c r="O88" s="59">
        <v>11.70645</v>
      </c>
      <c r="P88" s="59">
        <v>17.482239999999997</v>
      </c>
      <c r="Q88" s="59"/>
      <c r="R88" s="59">
        <v>5.6837800000000005</v>
      </c>
      <c r="S88" s="59">
        <v>9.7399100000000001</v>
      </c>
      <c r="T88" s="59"/>
      <c r="U88" s="59">
        <v>44.06718</v>
      </c>
      <c r="V88" s="59">
        <v>51.685289999999995</v>
      </c>
      <c r="W88" s="59"/>
      <c r="X88" s="59">
        <v>24.817959999999999</v>
      </c>
      <c r="Y88" s="59">
        <v>32.843499999999999</v>
      </c>
      <c r="Z88" s="59"/>
      <c r="AA88" s="59">
        <v>20.79421</v>
      </c>
      <c r="AB88" s="59">
        <v>26.965810000000001</v>
      </c>
      <c r="AC88" s="59"/>
      <c r="AD88" s="60">
        <v>46.877949999999998</v>
      </c>
      <c r="AE88" s="60">
        <v>49.495730000000002</v>
      </c>
      <c r="AF88" s="60"/>
      <c r="AG88" s="60">
        <v>48.656350000000003</v>
      </c>
      <c r="AH88" s="60">
        <v>50.200150000000001</v>
      </c>
    </row>
    <row r="89" spans="1:34" x14ac:dyDescent="0.2">
      <c r="A89" s="24">
        <v>3000084</v>
      </c>
      <c r="C89" s="59">
        <v>15.732189999999999</v>
      </c>
      <c r="D89" s="59">
        <v>21.062449999999998</v>
      </c>
      <c r="E89" s="59"/>
      <c r="F89" s="59">
        <v>6.9123299999999999</v>
      </c>
      <c r="G89" s="59">
        <v>11.40432</v>
      </c>
      <c r="H89" s="59"/>
      <c r="I89" s="59">
        <v>9.6592099999999999</v>
      </c>
      <c r="J89" s="59">
        <v>13.96996</v>
      </c>
      <c r="K89" s="59"/>
      <c r="L89" s="59">
        <v>6.4461099999999991</v>
      </c>
      <c r="M89" s="59">
        <v>10.394549999999999</v>
      </c>
      <c r="N89" s="59"/>
      <c r="O89" s="59">
        <v>10.462120000000001</v>
      </c>
      <c r="P89" s="59">
        <v>16.57949</v>
      </c>
      <c r="Q89" s="59"/>
      <c r="R89" s="59">
        <v>3.5886200000000001</v>
      </c>
      <c r="S89" s="59">
        <v>6.5110900000000003</v>
      </c>
      <c r="T89" s="59"/>
      <c r="U89" s="59">
        <v>40.823799999999999</v>
      </c>
      <c r="V89" s="59">
        <v>49.521169999999998</v>
      </c>
      <c r="W89" s="59"/>
      <c r="X89" s="59">
        <v>21.07779</v>
      </c>
      <c r="Y89" s="59">
        <v>28.255269999999999</v>
      </c>
      <c r="Z89" s="59"/>
      <c r="AA89" s="59">
        <v>12.97954</v>
      </c>
      <c r="AB89" s="59">
        <v>19.79701</v>
      </c>
      <c r="AC89" s="59"/>
      <c r="AD89" s="60">
        <v>48.470210000000002</v>
      </c>
      <c r="AE89" s="60">
        <v>50.652810000000002</v>
      </c>
      <c r="AF89" s="60"/>
      <c r="AG89" s="60">
        <v>49.783659999999998</v>
      </c>
      <c r="AH89" s="60">
        <v>51.532440000000001</v>
      </c>
    </row>
    <row r="90" spans="1:34" x14ac:dyDescent="0.2">
      <c r="A90" s="24">
        <v>3000085</v>
      </c>
      <c r="C90" s="59">
        <v>14.537569999999999</v>
      </c>
      <c r="D90" s="59">
        <v>21.108910000000002</v>
      </c>
      <c r="E90" s="59"/>
      <c r="F90" s="59">
        <v>5.9466099999999997</v>
      </c>
      <c r="G90" s="59">
        <v>9.5685699999999994</v>
      </c>
      <c r="H90" s="59"/>
      <c r="I90" s="59">
        <v>8.7319999999999993</v>
      </c>
      <c r="J90" s="59">
        <v>14.780960000000002</v>
      </c>
      <c r="K90" s="59"/>
      <c r="L90" s="59">
        <v>4.7204600000000001</v>
      </c>
      <c r="M90" s="59">
        <v>7.8859399999999997</v>
      </c>
      <c r="N90" s="59"/>
      <c r="O90" s="59">
        <v>6.9510800000000001</v>
      </c>
      <c r="P90" s="59">
        <v>12.0268</v>
      </c>
      <c r="Q90" s="59"/>
      <c r="R90" s="59">
        <v>3.2805500000000003</v>
      </c>
      <c r="S90" s="59">
        <v>6.0355499999999997</v>
      </c>
      <c r="T90" s="59"/>
      <c r="U90" s="59">
        <v>40.906369999999995</v>
      </c>
      <c r="V90" s="59">
        <v>50.80321</v>
      </c>
      <c r="W90" s="59"/>
      <c r="X90" s="59">
        <v>20.134050000000002</v>
      </c>
      <c r="Y90" s="59">
        <v>28.2727</v>
      </c>
      <c r="Z90" s="59"/>
      <c r="AA90" s="59">
        <v>12.60928</v>
      </c>
      <c r="AB90" s="59">
        <v>18.347920000000002</v>
      </c>
      <c r="AC90" s="59"/>
      <c r="AD90" s="60">
        <v>49.313749999999999</v>
      </c>
      <c r="AE90" s="60">
        <v>51.255769999999998</v>
      </c>
      <c r="AF90" s="60"/>
      <c r="AG90" s="60">
        <v>49.563969999999998</v>
      </c>
      <c r="AH90" s="60">
        <v>51.390880000000003</v>
      </c>
    </row>
    <row r="91" spans="1:34" x14ac:dyDescent="0.2">
      <c r="A91" s="24">
        <v>3000086</v>
      </c>
      <c r="C91" s="59">
        <v>15.513999999999999</v>
      </c>
      <c r="D91" s="59">
        <v>24.008309999999998</v>
      </c>
      <c r="E91" s="59"/>
      <c r="F91" s="59">
        <v>7.05558</v>
      </c>
      <c r="G91" s="59">
        <v>13.892950000000001</v>
      </c>
      <c r="H91" s="59"/>
      <c r="I91" s="59">
        <v>9.1074400000000004</v>
      </c>
      <c r="J91" s="59">
        <v>14.185110000000002</v>
      </c>
      <c r="K91" s="59"/>
      <c r="L91" s="59">
        <v>6.8383500000000002</v>
      </c>
      <c r="M91" s="59">
        <v>12.2766</v>
      </c>
      <c r="N91" s="59"/>
      <c r="O91" s="59">
        <v>6.0072900000000002</v>
      </c>
      <c r="P91" s="59">
        <v>13.171830000000002</v>
      </c>
      <c r="Q91" s="59"/>
      <c r="R91" s="59">
        <v>3.0049299999999999</v>
      </c>
      <c r="S91" s="59">
        <v>8.6055799999999998</v>
      </c>
      <c r="T91" s="59"/>
      <c r="U91" s="59">
        <v>39.912209999999995</v>
      </c>
      <c r="V91" s="59">
        <v>49.90128</v>
      </c>
      <c r="W91" s="59"/>
      <c r="X91" s="59">
        <v>17.870760000000001</v>
      </c>
      <c r="Y91" s="59">
        <v>30.638829999999999</v>
      </c>
      <c r="Z91" s="59"/>
      <c r="AA91" s="59">
        <v>10.939219999999999</v>
      </c>
      <c r="AB91" s="59">
        <v>21.352550000000001</v>
      </c>
      <c r="AC91" s="59"/>
      <c r="AD91" s="60">
        <v>48.84263</v>
      </c>
      <c r="AE91" s="60">
        <v>52.426920000000003</v>
      </c>
      <c r="AF91" s="60"/>
      <c r="AG91" s="60">
        <v>50.175890000000003</v>
      </c>
      <c r="AH91" s="60">
        <v>52.330089999999998</v>
      </c>
    </row>
    <row r="92" spans="1:34" x14ac:dyDescent="0.2">
      <c r="A92" s="24">
        <v>3000087</v>
      </c>
      <c r="C92" s="59">
        <v>14.186090000000002</v>
      </c>
      <c r="D92" s="59">
        <v>19.895820000000001</v>
      </c>
      <c r="E92" s="59"/>
      <c r="F92" s="59">
        <v>5.3677000000000001</v>
      </c>
      <c r="G92" s="59">
        <v>9.4646999999999988</v>
      </c>
      <c r="H92" s="59"/>
      <c r="I92" s="59">
        <v>9.5624500000000001</v>
      </c>
      <c r="J92" s="59">
        <v>14.641280000000002</v>
      </c>
      <c r="K92" s="59"/>
      <c r="L92" s="59">
        <v>4.4090699999999998</v>
      </c>
      <c r="M92" s="59">
        <v>8.6840500000000009</v>
      </c>
      <c r="N92" s="59"/>
      <c r="O92" s="59">
        <v>7.2072800000000008</v>
      </c>
      <c r="P92" s="59">
        <v>12.23362</v>
      </c>
      <c r="Q92" s="59"/>
      <c r="R92" s="59">
        <v>2.7764600000000002</v>
      </c>
      <c r="S92" s="59">
        <v>6.2019099999999998</v>
      </c>
      <c r="T92" s="59"/>
      <c r="U92" s="59">
        <v>39.722790000000003</v>
      </c>
      <c r="V92" s="59">
        <v>48.057699999999997</v>
      </c>
      <c r="W92" s="59"/>
      <c r="X92" s="59">
        <v>20.760940000000002</v>
      </c>
      <c r="Y92" s="59">
        <v>27.458579999999998</v>
      </c>
      <c r="Z92" s="59"/>
      <c r="AA92" s="59">
        <v>14.26845</v>
      </c>
      <c r="AB92" s="59">
        <v>20.299329999999998</v>
      </c>
      <c r="AC92" s="59"/>
      <c r="AD92" s="60">
        <v>48.717829999999999</v>
      </c>
      <c r="AE92" s="60">
        <v>51.148719999999997</v>
      </c>
      <c r="AF92" s="60"/>
      <c r="AG92" s="60">
        <v>50.065300000000001</v>
      </c>
      <c r="AH92" s="60">
        <v>51.413760000000003</v>
      </c>
    </row>
    <row r="93" spans="1:34" x14ac:dyDescent="0.2">
      <c r="A93" s="24">
        <v>3000088</v>
      </c>
      <c r="C93" s="59">
        <v>18.502859999999998</v>
      </c>
      <c r="D93" s="59">
        <v>25.593100000000003</v>
      </c>
      <c r="E93" s="59"/>
      <c r="F93" s="59">
        <v>6.7715999999999994</v>
      </c>
      <c r="G93" s="59">
        <v>10.787040000000001</v>
      </c>
      <c r="H93" s="59"/>
      <c r="I93" s="59">
        <v>13.03356</v>
      </c>
      <c r="J93" s="59">
        <v>19.752110000000002</v>
      </c>
      <c r="K93" s="59"/>
      <c r="L93" s="59">
        <v>10.627800000000001</v>
      </c>
      <c r="M93" s="59">
        <v>16.301180000000002</v>
      </c>
      <c r="N93" s="59"/>
      <c r="O93" s="59">
        <v>15.588859999999999</v>
      </c>
      <c r="P93" s="59">
        <v>21.823840000000001</v>
      </c>
      <c r="Q93" s="59"/>
      <c r="R93" s="59">
        <v>6.3085199999999997</v>
      </c>
      <c r="S93" s="59">
        <v>10.577019999999999</v>
      </c>
      <c r="T93" s="59"/>
      <c r="U93" s="59">
        <v>48.726370000000003</v>
      </c>
      <c r="V93" s="59">
        <v>57.415550000000003</v>
      </c>
      <c r="W93" s="59"/>
      <c r="X93" s="59">
        <v>24.81598</v>
      </c>
      <c r="Y93" s="59">
        <v>32.08887</v>
      </c>
      <c r="Z93" s="59"/>
      <c r="AA93" s="59">
        <v>22.161570000000001</v>
      </c>
      <c r="AB93" s="59">
        <v>29.62181</v>
      </c>
      <c r="AC93" s="59"/>
      <c r="AD93" s="60">
        <v>46.239190000000001</v>
      </c>
      <c r="AE93" s="60">
        <v>48.516150000000003</v>
      </c>
      <c r="AF93" s="60"/>
      <c r="AG93" s="60">
        <v>46.175179999999997</v>
      </c>
      <c r="AH93" s="60">
        <v>48.721319999999999</v>
      </c>
    </row>
    <row r="94" spans="1:34" x14ac:dyDescent="0.2">
      <c r="A94" s="24">
        <v>3000089</v>
      </c>
      <c r="C94" s="59">
        <v>14.46603</v>
      </c>
      <c r="D94" s="59">
        <v>22.557959999999998</v>
      </c>
      <c r="E94" s="59"/>
      <c r="F94" s="59">
        <v>5.12697</v>
      </c>
      <c r="G94" s="59">
        <v>10.35342</v>
      </c>
      <c r="H94" s="59"/>
      <c r="I94" s="59">
        <v>10.34872</v>
      </c>
      <c r="J94" s="59">
        <v>16.04691</v>
      </c>
      <c r="K94" s="59"/>
      <c r="L94" s="59">
        <v>9.7891899999999996</v>
      </c>
      <c r="M94" s="59">
        <v>15.16018</v>
      </c>
      <c r="N94" s="59"/>
      <c r="O94" s="59">
        <v>7.8014200000000002</v>
      </c>
      <c r="P94" s="59">
        <v>14.15197</v>
      </c>
      <c r="Q94" s="59"/>
      <c r="R94" s="59">
        <v>3.4308900000000002</v>
      </c>
      <c r="S94" s="59">
        <v>7.3523599999999991</v>
      </c>
      <c r="T94" s="59"/>
      <c r="U94" s="59">
        <v>43.274419999999999</v>
      </c>
      <c r="V94" s="59">
        <v>53.953539999999997</v>
      </c>
      <c r="W94" s="59"/>
      <c r="X94" s="59">
        <v>21.48029</v>
      </c>
      <c r="Y94" s="59">
        <v>29.70234</v>
      </c>
      <c r="Z94" s="59"/>
      <c r="AA94" s="59">
        <v>12.45538</v>
      </c>
      <c r="AB94" s="59">
        <v>17.855270000000001</v>
      </c>
      <c r="AC94" s="59"/>
      <c r="AD94" s="60">
        <v>48.007910000000003</v>
      </c>
      <c r="AE94" s="60">
        <v>50.752249999999997</v>
      </c>
      <c r="AF94" s="60"/>
      <c r="AG94" s="60">
        <v>49.052019999999999</v>
      </c>
      <c r="AH94" s="60">
        <v>51.43036</v>
      </c>
    </row>
    <row r="95" spans="1:34" x14ac:dyDescent="0.2">
      <c r="A95" s="24">
        <v>3000090</v>
      </c>
      <c r="C95" s="59">
        <v>14.70546</v>
      </c>
      <c r="D95" s="59">
        <v>23.04983</v>
      </c>
      <c r="E95" s="59"/>
      <c r="F95" s="59">
        <v>5.0827099999999996</v>
      </c>
      <c r="G95" s="59">
        <v>9.8747699999999998</v>
      </c>
      <c r="H95" s="59"/>
      <c r="I95" s="59">
        <v>10.464840000000001</v>
      </c>
      <c r="J95" s="59">
        <v>14.796880000000002</v>
      </c>
      <c r="K95" s="59"/>
      <c r="L95" s="59">
        <v>6.1855000000000002</v>
      </c>
      <c r="M95" s="59">
        <v>10.604649999999999</v>
      </c>
      <c r="N95" s="59"/>
      <c r="O95" s="59">
        <v>8.1830700000000007</v>
      </c>
      <c r="P95" s="59">
        <v>14.252999999999998</v>
      </c>
      <c r="Q95" s="59"/>
      <c r="R95" s="59">
        <v>3.12195</v>
      </c>
      <c r="S95" s="59">
        <v>7.5077500000000006</v>
      </c>
      <c r="T95" s="59"/>
      <c r="U95" s="59">
        <v>44.155329999999999</v>
      </c>
      <c r="V95" s="59">
        <v>53.426439999999999</v>
      </c>
      <c r="W95" s="59"/>
      <c r="X95" s="59">
        <v>19.257629999999999</v>
      </c>
      <c r="Y95" s="59">
        <v>28.342230000000001</v>
      </c>
      <c r="Z95" s="59"/>
      <c r="AA95" s="59">
        <v>13.92719</v>
      </c>
      <c r="AB95" s="59">
        <v>21.379149999999999</v>
      </c>
      <c r="AC95" s="59"/>
      <c r="AD95" s="60">
        <v>48.797919999999998</v>
      </c>
      <c r="AE95" s="60">
        <v>51.167189999999998</v>
      </c>
      <c r="AF95" s="60"/>
      <c r="AG95" s="60">
        <v>47.932580000000002</v>
      </c>
      <c r="AH95" s="60">
        <v>50.517940000000003</v>
      </c>
    </row>
    <row r="96" spans="1:34" x14ac:dyDescent="0.2">
      <c r="A96" s="24">
        <v>3000091</v>
      </c>
      <c r="C96" s="59">
        <v>12.801270000000001</v>
      </c>
      <c r="D96" s="59">
        <v>21.70825</v>
      </c>
      <c r="E96" s="59"/>
      <c r="F96" s="59">
        <v>5.1603000000000003</v>
      </c>
      <c r="G96" s="59">
        <v>9.5491400000000013</v>
      </c>
      <c r="H96" s="59"/>
      <c r="I96" s="59">
        <v>10.45247</v>
      </c>
      <c r="J96" s="59">
        <v>16.65691</v>
      </c>
      <c r="K96" s="59"/>
      <c r="L96" s="59">
        <v>8.49878</v>
      </c>
      <c r="M96" s="59">
        <v>12.614629999999998</v>
      </c>
      <c r="N96" s="59"/>
      <c r="O96" s="59">
        <v>8.3562600000000007</v>
      </c>
      <c r="P96" s="59">
        <v>15.18234</v>
      </c>
      <c r="Q96" s="59"/>
      <c r="R96" s="59">
        <v>4.4540499999999996</v>
      </c>
      <c r="S96" s="59">
        <v>9.248149999999999</v>
      </c>
      <c r="T96" s="59"/>
      <c r="U96" s="59">
        <v>41.418430000000001</v>
      </c>
      <c r="V96" s="59">
        <v>50.734120000000004</v>
      </c>
      <c r="W96" s="59"/>
      <c r="X96" s="59">
        <v>24.638270000000002</v>
      </c>
      <c r="Y96" s="59">
        <v>32.857489999999999</v>
      </c>
      <c r="Z96" s="59"/>
      <c r="AA96" s="59">
        <v>16.032360000000001</v>
      </c>
      <c r="AB96" s="59">
        <v>25.663390000000003</v>
      </c>
      <c r="AC96" s="59"/>
      <c r="AD96" s="60">
        <v>47.939810000000001</v>
      </c>
      <c r="AE96" s="60">
        <v>50.119970000000002</v>
      </c>
      <c r="AF96" s="60"/>
      <c r="AG96" s="60">
        <v>48.629309999999997</v>
      </c>
      <c r="AH96" s="60">
        <v>50.449919999999999</v>
      </c>
    </row>
    <row r="97" spans="1:34" x14ac:dyDescent="0.2">
      <c r="A97" s="24">
        <v>3000092</v>
      </c>
      <c r="C97" s="59">
        <v>17.67811</v>
      </c>
      <c r="D97" s="59">
        <v>24.613979999999998</v>
      </c>
      <c r="E97" s="59"/>
      <c r="F97" s="59">
        <v>8.1314700000000002</v>
      </c>
      <c r="G97" s="59">
        <v>13.607540000000002</v>
      </c>
      <c r="H97" s="59"/>
      <c r="I97" s="59">
        <v>14.510870000000001</v>
      </c>
      <c r="J97" s="59">
        <v>20.908619999999999</v>
      </c>
      <c r="K97" s="59"/>
      <c r="L97" s="59">
        <v>8.9335300000000011</v>
      </c>
      <c r="M97" s="59">
        <v>13.818430000000001</v>
      </c>
      <c r="N97" s="59"/>
      <c r="O97" s="59">
        <v>13.038790000000001</v>
      </c>
      <c r="P97" s="59">
        <v>18.959390000000003</v>
      </c>
      <c r="Q97" s="59"/>
      <c r="R97" s="59">
        <v>5.73177</v>
      </c>
      <c r="S97" s="59">
        <v>10.118499999999999</v>
      </c>
      <c r="T97" s="59"/>
      <c r="U97" s="59">
        <v>50.797859999999993</v>
      </c>
      <c r="V97" s="59">
        <v>57.608780000000003</v>
      </c>
      <c r="W97" s="59"/>
      <c r="X97" s="59">
        <v>26.520359999999997</v>
      </c>
      <c r="Y97" s="59">
        <v>34.909390000000002</v>
      </c>
      <c r="Z97" s="59"/>
      <c r="AA97" s="59">
        <v>24.310490000000001</v>
      </c>
      <c r="AB97" s="59">
        <v>32.913620000000002</v>
      </c>
      <c r="AC97" s="59"/>
      <c r="AD97" s="60">
        <v>46.222749999999998</v>
      </c>
      <c r="AE97" s="60">
        <v>48.28951</v>
      </c>
      <c r="AF97" s="60"/>
      <c r="AG97" s="60">
        <v>47.557490000000001</v>
      </c>
      <c r="AH97" s="60">
        <v>49.518770000000004</v>
      </c>
    </row>
    <row r="98" spans="1:34" x14ac:dyDescent="0.2">
      <c r="A98" s="24">
        <v>3000093</v>
      </c>
      <c r="C98" s="59">
        <v>14.36989</v>
      </c>
      <c r="D98" s="59">
        <v>21.536999999999999</v>
      </c>
      <c r="E98" s="59"/>
      <c r="F98" s="59">
        <v>7.4427400000000006</v>
      </c>
      <c r="G98" s="59">
        <v>13.250249999999999</v>
      </c>
      <c r="H98" s="59"/>
      <c r="I98" s="59">
        <v>8.6379300000000008</v>
      </c>
      <c r="J98" s="59">
        <v>14.184379999999999</v>
      </c>
      <c r="K98" s="59"/>
      <c r="L98" s="59">
        <v>5.6646700000000001</v>
      </c>
      <c r="M98" s="59">
        <v>12.15024</v>
      </c>
      <c r="N98" s="59"/>
      <c r="O98" s="59">
        <v>8.7749400000000009</v>
      </c>
      <c r="P98" s="59">
        <v>15.475</v>
      </c>
      <c r="Q98" s="59"/>
      <c r="R98" s="59">
        <v>3.9921900000000003</v>
      </c>
      <c r="S98" s="59">
        <v>8.8727400000000003</v>
      </c>
      <c r="T98" s="59"/>
      <c r="U98" s="59">
        <v>39.517760000000003</v>
      </c>
      <c r="V98" s="59">
        <v>50.836410000000001</v>
      </c>
      <c r="W98" s="59"/>
      <c r="X98" s="59">
        <v>16.098509999999997</v>
      </c>
      <c r="Y98" s="59">
        <v>27.322580000000002</v>
      </c>
      <c r="Z98" s="59"/>
      <c r="AA98" s="59">
        <v>13.280439999999999</v>
      </c>
      <c r="AB98" s="59">
        <v>20.959099999999999</v>
      </c>
      <c r="AC98" s="59"/>
      <c r="AD98" s="60">
        <v>48.587829999999997</v>
      </c>
      <c r="AE98" s="60">
        <v>51.654879999999999</v>
      </c>
      <c r="AF98" s="60"/>
      <c r="AG98" s="60">
        <v>48.585920000000002</v>
      </c>
      <c r="AH98" s="60">
        <v>51.131059999999998</v>
      </c>
    </row>
    <row r="99" spans="1:34" x14ac:dyDescent="0.2">
      <c r="A99" s="24">
        <v>3000094</v>
      </c>
      <c r="C99" s="59">
        <v>18.204180000000001</v>
      </c>
      <c r="D99" s="59">
        <v>28.81493</v>
      </c>
      <c r="E99" s="59"/>
      <c r="F99" s="59">
        <v>8.5977200000000007</v>
      </c>
      <c r="G99" s="59">
        <v>14.936430000000001</v>
      </c>
      <c r="H99" s="59"/>
      <c r="I99" s="59">
        <v>14.118910000000001</v>
      </c>
      <c r="J99" s="59">
        <v>19.79391</v>
      </c>
      <c r="K99" s="59"/>
      <c r="L99" s="59">
        <v>8.0255200000000002</v>
      </c>
      <c r="M99" s="59">
        <v>13.481779999999999</v>
      </c>
      <c r="N99" s="59"/>
      <c r="O99" s="59">
        <v>10.925799999999999</v>
      </c>
      <c r="P99" s="59">
        <v>19.626669999999997</v>
      </c>
      <c r="Q99" s="59"/>
      <c r="R99" s="59">
        <v>6.7453700000000003</v>
      </c>
      <c r="S99" s="59">
        <v>12.30185</v>
      </c>
      <c r="T99" s="59"/>
      <c r="U99" s="59">
        <v>49.238130000000005</v>
      </c>
      <c r="V99" s="59">
        <v>59.409509999999997</v>
      </c>
      <c r="W99" s="59"/>
      <c r="X99" s="59">
        <v>25.637250000000002</v>
      </c>
      <c r="Y99" s="59">
        <v>34.989540000000005</v>
      </c>
      <c r="Z99" s="59"/>
      <c r="AA99" s="59">
        <v>23.55228</v>
      </c>
      <c r="AB99" s="59">
        <v>33.904649999999997</v>
      </c>
      <c r="AC99" s="59"/>
      <c r="AD99" s="60">
        <v>46.126109999999997</v>
      </c>
      <c r="AE99" s="60">
        <v>49.621180000000003</v>
      </c>
      <c r="AF99" s="60"/>
      <c r="AG99" s="60">
        <v>47.888339999999999</v>
      </c>
      <c r="AH99" s="60">
        <v>50.266370000000002</v>
      </c>
    </row>
    <row r="100" spans="1:34" x14ac:dyDescent="0.2">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60"/>
      <c r="AE100" s="60"/>
      <c r="AF100" s="60"/>
      <c r="AG100" s="60"/>
      <c r="AH100" s="60"/>
    </row>
    <row r="101" spans="1:34" ht="15.75" x14ac:dyDescent="0.25">
      <c r="A101" s="39" t="s">
        <v>40</v>
      </c>
      <c r="C101" s="59">
        <v>19.058399999999999</v>
      </c>
      <c r="D101" s="59">
        <v>19.721920000000001</v>
      </c>
      <c r="E101" s="59"/>
      <c r="F101" s="59">
        <v>9.1444700000000001</v>
      </c>
      <c r="G101" s="59">
        <v>9.5942500000000006</v>
      </c>
      <c r="H101" s="59">
        <v>8400400</v>
      </c>
      <c r="I101" s="59">
        <v>13.441559999999999</v>
      </c>
      <c r="J101" s="59">
        <v>13.98237</v>
      </c>
      <c r="K101" s="59"/>
      <c r="L101" s="59">
        <v>9.2709700000000002</v>
      </c>
      <c r="M101" s="59">
        <v>9.7401499999999999</v>
      </c>
      <c r="N101" s="59"/>
      <c r="O101" s="59">
        <v>13.268949999999998</v>
      </c>
      <c r="P101" s="59">
        <v>13.85913</v>
      </c>
      <c r="Q101" s="59"/>
      <c r="R101" s="59">
        <v>5.7270399999999997</v>
      </c>
      <c r="S101" s="59">
        <v>6.0807500000000001</v>
      </c>
      <c r="T101" s="59"/>
      <c r="U101" s="59">
        <v>47.636249999999997</v>
      </c>
      <c r="V101" s="59">
        <v>48.51887</v>
      </c>
      <c r="W101" s="59"/>
      <c r="X101" s="59">
        <v>27.170020000000001</v>
      </c>
      <c r="Y101" s="59">
        <v>27.957989999999999</v>
      </c>
      <c r="Z101" s="59"/>
      <c r="AA101" s="59">
        <v>21.060420000000001</v>
      </c>
      <c r="AB101" s="59">
        <v>21.80912</v>
      </c>
      <c r="AC101" s="59"/>
      <c r="AD101" s="60">
        <v>48.619070000000001</v>
      </c>
      <c r="AE101" s="60">
        <v>48.853279999999998</v>
      </c>
      <c r="AF101" s="60"/>
      <c r="AG101" s="60">
        <v>49.699100000000001</v>
      </c>
      <c r="AH101" s="60">
        <v>49.912030000000001</v>
      </c>
    </row>
    <row r="102" spans="1:34" ht="5.25" customHeight="1" thickBot="1" x14ac:dyDescent="0.2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row>
    <row r="105" spans="1:34" x14ac:dyDescent="0.2">
      <c r="A105" s="24" t="s">
        <v>42</v>
      </c>
    </row>
    <row r="106" spans="1:34" x14ac:dyDescent="0.2">
      <c r="A106" s="61" t="s">
        <v>43</v>
      </c>
    </row>
  </sheetData>
  <mergeCells count="12">
    <mergeCell ref="X4:Y4"/>
    <mergeCell ref="AA4:AB4"/>
    <mergeCell ref="AD4:AE4"/>
    <mergeCell ref="AG4:AH4"/>
    <mergeCell ref="C3:U3"/>
    <mergeCell ref="C4:D4"/>
    <mergeCell ref="F4:G4"/>
    <mergeCell ref="I4:J4"/>
    <mergeCell ref="L4:M4"/>
    <mergeCell ref="O4:P4"/>
    <mergeCell ref="R4:S4"/>
    <mergeCell ref="U4:V4"/>
  </mergeCells>
  <pageMargins left="0.74803149606299213" right="0.74803149606299213" top="0.98425196850393704" bottom="0.98425196850393704" header="0.51181102362204722" footer="0.51181102362204722"/>
  <pageSetup paperSize="9" scale="45"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5"/>
  <sheetViews>
    <sheetView zoomScale="70" workbookViewId="0"/>
  </sheetViews>
  <sheetFormatPr defaultRowHeight="15" x14ac:dyDescent="0.2"/>
  <cols>
    <col min="1" max="1" width="13.28515625" style="29" bestFit="1" customWidth="1"/>
    <col min="2" max="2" width="1.140625" style="29" customWidth="1"/>
    <col min="3" max="4" width="8.5703125" style="29" customWidth="1"/>
    <col min="5" max="5" width="1.140625" style="29" customWidth="1"/>
    <col min="6" max="7" width="13.140625" style="29" customWidth="1"/>
    <col min="8" max="8" width="1.140625" style="29" customWidth="1"/>
    <col min="9" max="10" width="11" style="29" customWidth="1"/>
    <col min="11" max="11" width="1.140625" style="29" customWidth="1"/>
    <col min="12" max="13" width="7.85546875" style="29" customWidth="1"/>
    <col min="14" max="16" width="9.140625" style="29"/>
    <col min="17" max="17" width="14.5703125" style="29" customWidth="1"/>
    <col min="18" max="18" width="18" style="29" customWidth="1"/>
    <col min="19" max="16384" width="9.140625" style="29"/>
  </cols>
  <sheetData>
    <row r="1" spans="1:18" ht="15.75" x14ac:dyDescent="0.25">
      <c r="A1" s="23" t="s">
        <v>58</v>
      </c>
    </row>
    <row r="2" spans="1:18" ht="15.75" thickBot="1" x14ac:dyDescent="0.25">
      <c r="A2" s="25" t="s">
        <v>25</v>
      </c>
      <c r="C2" s="42"/>
      <c r="D2" s="42"/>
      <c r="E2" s="42"/>
      <c r="F2" s="42"/>
      <c r="G2" s="42"/>
      <c r="H2" s="42"/>
      <c r="I2" s="42"/>
      <c r="J2" s="42"/>
      <c r="K2" s="42"/>
      <c r="L2" s="42"/>
      <c r="M2" s="42"/>
      <c r="N2" s="42"/>
      <c r="O2" s="42"/>
      <c r="P2" s="44"/>
      <c r="Q2" s="44"/>
      <c r="R2" s="44"/>
    </row>
    <row r="3" spans="1:18" s="31" customFormat="1" ht="33.75" customHeight="1" thickBot="1" x14ac:dyDescent="0.25">
      <c r="A3" s="45" t="s">
        <v>27</v>
      </c>
      <c r="B3" s="45"/>
      <c r="C3" s="201" t="s">
        <v>45</v>
      </c>
      <c r="D3" s="201"/>
      <c r="E3" s="46"/>
      <c r="F3" s="201" t="s">
        <v>46</v>
      </c>
      <c r="G3" s="201"/>
      <c r="H3" s="46"/>
      <c r="I3" s="201" t="s">
        <v>47</v>
      </c>
      <c r="J3" s="201"/>
      <c r="K3" s="46"/>
      <c r="L3" s="201" t="s">
        <v>48</v>
      </c>
      <c r="M3" s="202"/>
      <c r="N3" s="33"/>
      <c r="O3" s="33"/>
      <c r="P3" s="33"/>
      <c r="Q3" s="33"/>
      <c r="R3" s="33"/>
    </row>
    <row r="4" spans="1:18" s="31" customFormat="1" ht="30" x14ac:dyDescent="0.2">
      <c r="A4" s="45"/>
      <c r="B4" s="34"/>
      <c r="C4" s="62" t="s">
        <v>56</v>
      </c>
      <c r="D4" s="62" t="s">
        <v>57</v>
      </c>
      <c r="E4" s="62"/>
      <c r="F4" s="62" t="s">
        <v>56</v>
      </c>
      <c r="G4" s="62" t="s">
        <v>57</v>
      </c>
      <c r="H4" s="62"/>
      <c r="I4" s="62" t="s">
        <v>56</v>
      </c>
      <c r="J4" s="62" t="s">
        <v>57</v>
      </c>
      <c r="K4" s="62"/>
      <c r="L4" s="62" t="s">
        <v>56</v>
      </c>
      <c r="M4" s="62" t="s">
        <v>57</v>
      </c>
      <c r="N4" s="33"/>
      <c r="O4" s="33"/>
      <c r="P4" s="33"/>
      <c r="Q4" s="33"/>
      <c r="R4" s="33"/>
    </row>
    <row r="5" spans="1:18" x14ac:dyDescent="0.2">
      <c r="A5" s="49">
        <v>3000001</v>
      </c>
      <c r="C5" s="63">
        <v>25.09169</v>
      </c>
      <c r="D5" s="63">
        <v>31.12107</v>
      </c>
      <c r="E5" s="36"/>
      <c r="F5" s="63">
        <v>29.028579999999998</v>
      </c>
      <c r="G5" s="63">
        <v>34.216380000000001</v>
      </c>
      <c r="H5" s="36"/>
      <c r="I5" s="63">
        <v>51.248490000000004</v>
      </c>
      <c r="J5" s="63">
        <v>56.390320000000003</v>
      </c>
      <c r="K5" s="36"/>
      <c r="L5" s="63">
        <v>17.392679999999999</v>
      </c>
      <c r="M5" s="63">
        <v>21.276540000000001</v>
      </c>
    </row>
    <row r="6" spans="1:18" x14ac:dyDescent="0.2">
      <c r="A6" s="29">
        <v>3000002</v>
      </c>
      <c r="C6" s="63">
        <v>19.397880000000001</v>
      </c>
      <c r="D6" s="63">
        <v>24.217420000000001</v>
      </c>
      <c r="E6" s="36"/>
      <c r="F6" s="63">
        <v>30.134119999999996</v>
      </c>
      <c r="G6" s="63">
        <v>35.100009999999997</v>
      </c>
      <c r="H6" s="36"/>
      <c r="I6" s="63">
        <v>50.199970000000008</v>
      </c>
      <c r="J6" s="63">
        <v>55.670929999999998</v>
      </c>
      <c r="K6" s="36"/>
      <c r="L6" s="63">
        <v>14.63688</v>
      </c>
      <c r="M6" s="63">
        <v>18.114470000000001</v>
      </c>
    </row>
    <row r="7" spans="1:18" x14ac:dyDescent="0.2">
      <c r="A7" s="29">
        <v>3000003</v>
      </c>
      <c r="C7" s="63">
        <v>23.021180000000001</v>
      </c>
      <c r="D7" s="63">
        <v>31.683230000000002</v>
      </c>
      <c r="E7" s="36"/>
      <c r="F7" s="63">
        <v>28.421849999999999</v>
      </c>
      <c r="G7" s="63">
        <v>37.276130000000002</v>
      </c>
      <c r="H7" s="36"/>
      <c r="I7" s="63">
        <v>49.32405</v>
      </c>
      <c r="J7" s="63">
        <v>56.888770000000001</v>
      </c>
      <c r="K7" s="36"/>
      <c r="L7" s="63">
        <v>12.729899999999999</v>
      </c>
      <c r="M7" s="63">
        <v>19.53049</v>
      </c>
    </row>
    <row r="8" spans="1:18" x14ac:dyDescent="0.2">
      <c r="A8" s="29">
        <v>3000004</v>
      </c>
      <c r="C8" s="63">
        <v>23.994579999999999</v>
      </c>
      <c r="D8" s="63">
        <v>31.079250000000002</v>
      </c>
      <c r="E8" s="36"/>
      <c r="F8" s="63">
        <v>29.652380000000001</v>
      </c>
      <c r="G8" s="63">
        <v>38.582639999999998</v>
      </c>
      <c r="H8" s="36"/>
      <c r="I8" s="63">
        <v>47.859790000000004</v>
      </c>
      <c r="J8" s="63">
        <v>54.98216</v>
      </c>
      <c r="K8" s="36"/>
      <c r="L8" s="63">
        <v>13.61694</v>
      </c>
      <c r="M8" s="63">
        <v>18.64406</v>
      </c>
    </row>
    <row r="9" spans="1:18" x14ac:dyDescent="0.2">
      <c r="A9" s="29">
        <v>3000005</v>
      </c>
      <c r="C9" s="63">
        <v>24.083819999999999</v>
      </c>
      <c r="D9" s="63">
        <v>31.327310000000004</v>
      </c>
      <c r="E9" s="36"/>
      <c r="F9" s="63">
        <v>33.483469999999997</v>
      </c>
      <c r="G9" s="63">
        <v>39.875720000000001</v>
      </c>
      <c r="H9" s="36"/>
      <c r="I9" s="63">
        <v>52.435279999999992</v>
      </c>
      <c r="J9" s="63">
        <v>60.538159999999998</v>
      </c>
      <c r="K9" s="36"/>
      <c r="L9" s="63">
        <v>15.65433</v>
      </c>
      <c r="M9" s="63">
        <v>21.525030000000001</v>
      </c>
    </row>
    <row r="10" spans="1:18" x14ac:dyDescent="0.2">
      <c r="A10" s="29">
        <v>3000006</v>
      </c>
      <c r="C10" s="63">
        <v>20.61816</v>
      </c>
      <c r="D10" s="63">
        <v>28.776250000000001</v>
      </c>
      <c r="E10" s="36"/>
      <c r="F10" s="63">
        <v>32.99933</v>
      </c>
      <c r="G10" s="63">
        <v>41.438879999999997</v>
      </c>
      <c r="H10" s="36"/>
      <c r="I10" s="63">
        <v>50.172669999999997</v>
      </c>
      <c r="J10" s="63">
        <v>58.029920000000004</v>
      </c>
      <c r="K10" s="36"/>
      <c r="L10" s="63">
        <v>15.334</v>
      </c>
      <c r="M10" s="63">
        <v>21.38823</v>
      </c>
    </row>
    <row r="11" spans="1:18" x14ac:dyDescent="0.2">
      <c r="A11" s="29">
        <v>3000007</v>
      </c>
      <c r="C11" s="63">
        <v>20.348959999999998</v>
      </c>
      <c r="D11" s="63">
        <v>30.298079999999999</v>
      </c>
      <c r="E11" s="36"/>
      <c r="F11" s="63">
        <v>26.714559999999999</v>
      </c>
      <c r="G11" s="63">
        <v>33.17324</v>
      </c>
      <c r="H11" s="36"/>
      <c r="I11" s="63">
        <v>44.26829</v>
      </c>
      <c r="J11" s="63">
        <v>51.636360000000003</v>
      </c>
      <c r="K11" s="36"/>
      <c r="L11" s="63">
        <v>13.721109999999999</v>
      </c>
      <c r="M11" s="63">
        <v>19.845479999999998</v>
      </c>
    </row>
    <row r="12" spans="1:18" x14ac:dyDescent="0.2">
      <c r="A12" s="29">
        <v>3000008</v>
      </c>
      <c r="C12" s="63">
        <v>21.11422</v>
      </c>
      <c r="D12" s="63">
        <v>29.89425</v>
      </c>
      <c r="E12" s="36"/>
      <c r="F12" s="63">
        <v>28.796119999999998</v>
      </c>
      <c r="G12" s="63">
        <v>34.34872</v>
      </c>
      <c r="H12" s="36"/>
      <c r="I12" s="63">
        <v>48.343069999999997</v>
      </c>
      <c r="J12" s="63">
        <v>55.448079999999997</v>
      </c>
      <c r="K12" s="36"/>
      <c r="L12" s="63">
        <v>13.331940000000001</v>
      </c>
      <c r="M12" s="63">
        <v>18.836300000000001</v>
      </c>
    </row>
    <row r="13" spans="1:18" x14ac:dyDescent="0.2">
      <c r="A13" s="29">
        <v>3000009</v>
      </c>
      <c r="C13" s="63">
        <v>19.285029999999999</v>
      </c>
      <c r="D13" s="63">
        <v>28.388449999999999</v>
      </c>
      <c r="E13" s="36"/>
      <c r="F13" s="63">
        <v>25.838010000000001</v>
      </c>
      <c r="G13" s="63">
        <v>32.910330000000002</v>
      </c>
      <c r="H13" s="36"/>
      <c r="I13" s="63">
        <v>51.307919999999996</v>
      </c>
      <c r="J13" s="63">
        <v>58.603899999999996</v>
      </c>
      <c r="K13" s="36"/>
      <c r="L13" s="63">
        <v>15.72856</v>
      </c>
      <c r="M13" s="63">
        <v>21.112079999999999</v>
      </c>
    </row>
    <row r="14" spans="1:18" x14ac:dyDescent="0.2">
      <c r="A14" s="29">
        <v>3000010</v>
      </c>
      <c r="C14" s="63">
        <v>20.149789999999999</v>
      </c>
      <c r="D14" s="63">
        <v>29.210140000000003</v>
      </c>
      <c r="E14" s="36"/>
      <c r="F14" s="63">
        <v>31.005990000000001</v>
      </c>
      <c r="G14" s="63">
        <v>39.795450000000002</v>
      </c>
      <c r="H14" s="36"/>
      <c r="I14" s="63">
        <v>44.553979999999996</v>
      </c>
      <c r="J14" s="63">
        <v>51.500570000000003</v>
      </c>
      <c r="K14" s="36"/>
      <c r="L14" s="63">
        <v>10.52064</v>
      </c>
      <c r="M14" s="63">
        <v>15.09355</v>
      </c>
    </row>
    <row r="15" spans="1:18" x14ac:dyDescent="0.2">
      <c r="A15" s="29">
        <v>3000011</v>
      </c>
      <c r="C15" s="63">
        <v>20.860949999999999</v>
      </c>
      <c r="D15" s="63">
        <v>28.728939999999998</v>
      </c>
      <c r="E15" s="36"/>
      <c r="F15" s="63">
        <v>29.873549999999998</v>
      </c>
      <c r="G15" s="63">
        <v>36.549169999999997</v>
      </c>
      <c r="H15" s="36"/>
      <c r="I15" s="63">
        <v>49.487479999999998</v>
      </c>
      <c r="J15" s="63">
        <v>56.528009999999995</v>
      </c>
      <c r="K15" s="36"/>
      <c r="L15" s="63">
        <v>14.598420000000001</v>
      </c>
      <c r="M15" s="63">
        <v>19.86834</v>
      </c>
    </row>
    <row r="16" spans="1:18" x14ac:dyDescent="0.2">
      <c r="A16" s="29">
        <v>3000012</v>
      </c>
      <c r="C16" s="63">
        <v>27.392119999999998</v>
      </c>
      <c r="D16" s="63">
        <v>35.02478</v>
      </c>
      <c r="E16" s="36"/>
      <c r="F16" s="63">
        <v>27.93946</v>
      </c>
      <c r="G16" s="63">
        <v>34.632459999999995</v>
      </c>
      <c r="H16" s="36"/>
      <c r="I16" s="63">
        <v>48.951419999999999</v>
      </c>
      <c r="J16" s="63">
        <v>55.741169999999997</v>
      </c>
      <c r="K16" s="36"/>
      <c r="L16" s="63">
        <v>17.093420000000002</v>
      </c>
      <c r="M16" s="63">
        <v>22.09836</v>
      </c>
    </row>
    <row r="17" spans="1:13" x14ac:dyDescent="0.2">
      <c r="A17" s="29">
        <v>3000013</v>
      </c>
      <c r="C17" s="63">
        <v>19.835520000000002</v>
      </c>
      <c r="D17" s="63">
        <v>27.803919999999998</v>
      </c>
      <c r="E17" s="36"/>
      <c r="F17" s="63">
        <v>31.657610000000002</v>
      </c>
      <c r="G17" s="63">
        <v>37.003250000000001</v>
      </c>
      <c r="H17" s="36"/>
      <c r="I17" s="63">
        <v>47.510370000000002</v>
      </c>
      <c r="J17" s="63">
        <v>53.971209999999999</v>
      </c>
      <c r="K17" s="36"/>
      <c r="L17" s="63">
        <v>13.41644</v>
      </c>
      <c r="M17" s="63">
        <v>17.81915</v>
      </c>
    </row>
    <row r="18" spans="1:13" x14ac:dyDescent="0.2">
      <c r="A18" s="29">
        <v>3000014</v>
      </c>
      <c r="C18" s="63">
        <v>18.73658</v>
      </c>
      <c r="D18" s="63">
        <v>26.690750000000001</v>
      </c>
      <c r="E18" s="36"/>
      <c r="F18" s="63">
        <v>26.88814</v>
      </c>
      <c r="G18" s="63">
        <v>36.667079999999999</v>
      </c>
      <c r="H18" s="36"/>
      <c r="I18" s="63">
        <v>45.457419999999999</v>
      </c>
      <c r="J18" s="63">
        <v>55.300780000000003</v>
      </c>
      <c r="K18" s="36"/>
      <c r="L18" s="63">
        <v>14.511620000000001</v>
      </c>
      <c r="M18" s="63">
        <v>20.000910000000001</v>
      </c>
    </row>
    <row r="19" spans="1:13" x14ac:dyDescent="0.2">
      <c r="A19" s="29">
        <v>3000015</v>
      </c>
      <c r="C19" s="63">
        <v>20.845559999999999</v>
      </c>
      <c r="D19" s="63">
        <v>28.526350000000001</v>
      </c>
      <c r="E19" s="36"/>
      <c r="F19" s="63">
        <v>27.189390000000003</v>
      </c>
      <c r="G19" s="63">
        <v>33.911349999999999</v>
      </c>
      <c r="H19" s="36"/>
      <c r="I19" s="63">
        <v>50.640859999999996</v>
      </c>
      <c r="J19" s="63">
        <v>58.237910000000007</v>
      </c>
      <c r="K19" s="36"/>
      <c r="L19" s="63">
        <v>16.528639999999999</v>
      </c>
      <c r="M19" s="63">
        <v>22.109010000000001</v>
      </c>
    </row>
    <row r="20" spans="1:13" x14ac:dyDescent="0.2">
      <c r="A20" s="29">
        <v>3000016</v>
      </c>
      <c r="C20" s="63">
        <v>25.658300000000001</v>
      </c>
      <c r="D20" s="63">
        <v>34.267470000000003</v>
      </c>
      <c r="E20" s="36"/>
      <c r="F20" s="63">
        <v>27.193339999999999</v>
      </c>
      <c r="G20" s="63">
        <v>34.214349999999996</v>
      </c>
      <c r="H20" s="36"/>
      <c r="I20" s="63">
        <v>54.181129999999996</v>
      </c>
      <c r="J20" s="63">
        <v>62.586390000000002</v>
      </c>
      <c r="K20" s="36"/>
      <c r="L20" s="63">
        <v>16.727159999999998</v>
      </c>
      <c r="M20" s="63">
        <v>23.38008</v>
      </c>
    </row>
    <row r="21" spans="1:13" x14ac:dyDescent="0.2">
      <c r="A21" s="29">
        <v>3000017</v>
      </c>
      <c r="C21" s="63">
        <v>18.753320000000002</v>
      </c>
      <c r="D21" s="63">
        <v>27.098970000000001</v>
      </c>
      <c r="E21" s="36"/>
      <c r="F21" s="63">
        <v>24.898509999999998</v>
      </c>
      <c r="G21" s="63">
        <v>32.241079999999997</v>
      </c>
      <c r="H21" s="36"/>
      <c r="I21" s="63">
        <v>49.360130000000005</v>
      </c>
      <c r="J21" s="63">
        <v>56.796310000000005</v>
      </c>
      <c r="K21" s="36"/>
      <c r="L21" s="63">
        <v>15.564680000000001</v>
      </c>
      <c r="M21" s="63">
        <v>20.243510000000001</v>
      </c>
    </row>
    <row r="22" spans="1:13" x14ac:dyDescent="0.2">
      <c r="A22" s="29">
        <v>3000018</v>
      </c>
      <c r="C22" s="63">
        <v>18.560270000000003</v>
      </c>
      <c r="D22" s="63">
        <v>25.316210000000002</v>
      </c>
      <c r="E22" s="36"/>
      <c r="F22" s="63">
        <v>24.888300000000001</v>
      </c>
      <c r="G22" s="63">
        <v>32.554610000000004</v>
      </c>
      <c r="H22" s="36"/>
      <c r="I22" s="63">
        <v>49.084539999999997</v>
      </c>
      <c r="J22" s="63">
        <v>56.920090000000002</v>
      </c>
      <c r="K22" s="36"/>
      <c r="L22" s="63">
        <v>12.13297</v>
      </c>
      <c r="M22" s="63">
        <v>18.064730000000001</v>
      </c>
    </row>
    <row r="23" spans="1:13" x14ac:dyDescent="0.2">
      <c r="A23" s="29">
        <v>3000019</v>
      </c>
      <c r="C23" s="63">
        <v>17.945530000000002</v>
      </c>
      <c r="D23" s="63">
        <v>25.298359999999999</v>
      </c>
      <c r="E23" s="36"/>
      <c r="F23" s="63">
        <v>26.485219999999998</v>
      </c>
      <c r="G23" s="63">
        <v>33.565809999999999</v>
      </c>
      <c r="H23" s="36"/>
      <c r="I23" s="63">
        <v>49.712489999999995</v>
      </c>
      <c r="J23" s="63">
        <v>56.7121</v>
      </c>
      <c r="K23" s="36"/>
      <c r="L23" s="63">
        <v>15.520210000000001</v>
      </c>
      <c r="M23" s="63">
        <v>21.440729999999999</v>
      </c>
    </row>
    <row r="24" spans="1:13" x14ac:dyDescent="0.2">
      <c r="A24" s="29">
        <v>3000020</v>
      </c>
      <c r="C24" s="63">
        <v>24.335920000000002</v>
      </c>
      <c r="D24" s="63">
        <v>33.41581</v>
      </c>
      <c r="E24" s="36"/>
      <c r="F24" s="63">
        <v>25.465510000000002</v>
      </c>
      <c r="G24" s="63">
        <v>33.765430000000002</v>
      </c>
      <c r="H24" s="36"/>
      <c r="I24" s="63">
        <v>49.84722</v>
      </c>
      <c r="J24" s="63">
        <v>56.864970000000007</v>
      </c>
      <c r="K24" s="36"/>
      <c r="L24" s="63">
        <v>16.300039999999999</v>
      </c>
      <c r="M24" s="63">
        <v>20.52909</v>
      </c>
    </row>
    <row r="25" spans="1:13" x14ac:dyDescent="0.2">
      <c r="A25" s="29">
        <v>3000021</v>
      </c>
      <c r="C25" s="63">
        <v>22.042390000000001</v>
      </c>
      <c r="D25" s="63">
        <v>29.847709999999999</v>
      </c>
      <c r="E25" s="36"/>
      <c r="F25" s="63">
        <v>23.732710000000001</v>
      </c>
      <c r="G25" s="63">
        <v>32.102399999999996</v>
      </c>
      <c r="H25" s="36"/>
      <c r="I25" s="63">
        <v>53.788159999999998</v>
      </c>
      <c r="J25" s="63">
        <v>62.482369999999996</v>
      </c>
      <c r="K25" s="36"/>
      <c r="L25" s="63">
        <v>15.76524</v>
      </c>
      <c r="M25" s="63">
        <v>22.394929999999999</v>
      </c>
    </row>
    <row r="26" spans="1:13" x14ac:dyDescent="0.2">
      <c r="A26" s="29">
        <v>3000022</v>
      </c>
      <c r="C26" s="63">
        <v>22.21518</v>
      </c>
      <c r="D26" s="63">
        <v>31.1021</v>
      </c>
      <c r="E26" s="36"/>
      <c r="F26" s="63">
        <v>26.935880000000001</v>
      </c>
      <c r="G26" s="63">
        <v>34.224909999999994</v>
      </c>
      <c r="H26" s="36"/>
      <c r="I26" s="63">
        <v>49.04327</v>
      </c>
      <c r="J26" s="63">
        <v>54.776480000000006</v>
      </c>
      <c r="K26" s="36"/>
      <c r="L26" s="63">
        <v>14.4489</v>
      </c>
      <c r="M26" s="63">
        <v>19.16667</v>
      </c>
    </row>
    <row r="27" spans="1:13" x14ac:dyDescent="0.2">
      <c r="A27" s="29">
        <v>3000023</v>
      </c>
      <c r="C27" s="63">
        <v>17.51857</v>
      </c>
      <c r="D27" s="63">
        <v>24.14969</v>
      </c>
      <c r="E27" s="36"/>
      <c r="F27" s="63">
        <v>33.351570000000002</v>
      </c>
      <c r="G27" s="63">
        <v>41.707439999999998</v>
      </c>
      <c r="H27" s="36"/>
      <c r="I27" s="63">
        <v>51.814619999999998</v>
      </c>
      <c r="J27" s="63">
        <v>57.974479999999993</v>
      </c>
      <c r="K27" s="36"/>
      <c r="L27" s="63">
        <v>12.87424</v>
      </c>
      <c r="M27" s="63">
        <v>18.174599999999998</v>
      </c>
    </row>
    <row r="28" spans="1:13" x14ac:dyDescent="0.2">
      <c r="A28" s="29">
        <v>3000024</v>
      </c>
      <c r="C28" s="63">
        <v>20.976310000000002</v>
      </c>
      <c r="D28" s="63">
        <v>28.5381</v>
      </c>
      <c r="E28" s="36"/>
      <c r="F28" s="63">
        <v>32.94285</v>
      </c>
      <c r="G28" s="63">
        <v>39.74248</v>
      </c>
      <c r="H28" s="36"/>
      <c r="I28" s="63">
        <v>51.752010000000006</v>
      </c>
      <c r="J28" s="63">
        <v>58.752230000000004</v>
      </c>
      <c r="K28" s="36"/>
      <c r="L28" s="63">
        <v>13.646349999999998</v>
      </c>
      <c r="M28" s="63">
        <v>17.51257</v>
      </c>
    </row>
    <row r="29" spans="1:13" x14ac:dyDescent="0.2">
      <c r="A29" s="29">
        <v>3000025</v>
      </c>
      <c r="C29" s="63">
        <v>19.817809999999998</v>
      </c>
      <c r="D29" s="63">
        <v>28.20722</v>
      </c>
      <c r="E29" s="36"/>
      <c r="F29" s="63">
        <v>32.817190000000004</v>
      </c>
      <c r="G29" s="63">
        <v>41.480179999999997</v>
      </c>
      <c r="H29" s="36"/>
      <c r="I29" s="63">
        <v>46.32376</v>
      </c>
      <c r="J29" s="63">
        <v>54.771300000000004</v>
      </c>
      <c r="K29" s="36"/>
      <c r="L29" s="63">
        <v>10.945460000000001</v>
      </c>
      <c r="M29" s="63">
        <v>16.30837</v>
      </c>
    </row>
    <row r="30" spans="1:13" x14ac:dyDescent="0.2">
      <c r="A30" s="29">
        <v>3000026</v>
      </c>
      <c r="C30" s="63">
        <v>16.67802</v>
      </c>
      <c r="D30" s="63">
        <v>24.34676</v>
      </c>
      <c r="E30" s="36"/>
      <c r="F30" s="63">
        <v>31.027749999999997</v>
      </c>
      <c r="G30" s="63">
        <v>37.329920000000001</v>
      </c>
      <c r="H30" s="36"/>
      <c r="I30" s="63">
        <v>49.680570000000003</v>
      </c>
      <c r="J30" s="63">
        <v>57.61824</v>
      </c>
      <c r="K30" s="36"/>
      <c r="L30" s="63">
        <v>14.814730000000001</v>
      </c>
      <c r="M30" s="63">
        <v>20.95674</v>
      </c>
    </row>
    <row r="31" spans="1:13" x14ac:dyDescent="0.2">
      <c r="A31" s="29">
        <v>3000027</v>
      </c>
      <c r="C31" s="63">
        <v>19.98471</v>
      </c>
      <c r="D31" s="63">
        <v>24.633650000000003</v>
      </c>
      <c r="E31" s="36"/>
      <c r="F31" s="63">
        <v>32.470310000000005</v>
      </c>
      <c r="G31" s="63">
        <v>36.677239999999998</v>
      </c>
      <c r="H31" s="36"/>
      <c r="I31" s="63">
        <v>49.032779999999995</v>
      </c>
      <c r="J31" s="63">
        <v>53.973179999999999</v>
      </c>
      <c r="K31" s="36"/>
      <c r="L31" s="63">
        <v>14.789569999999999</v>
      </c>
      <c r="M31" s="63">
        <v>18.332350000000002</v>
      </c>
    </row>
    <row r="32" spans="1:13" x14ac:dyDescent="0.2">
      <c r="A32" s="29">
        <v>3000028</v>
      </c>
      <c r="C32" s="63">
        <v>21.854089999999999</v>
      </c>
      <c r="D32" s="63">
        <v>28.022380000000002</v>
      </c>
      <c r="E32" s="36"/>
      <c r="F32" s="63">
        <v>34.67577</v>
      </c>
      <c r="G32" s="63">
        <v>40.254489999999997</v>
      </c>
      <c r="H32" s="36"/>
      <c r="I32" s="63">
        <v>50.687269999999998</v>
      </c>
      <c r="J32" s="63">
        <v>55.582600000000006</v>
      </c>
      <c r="K32" s="36"/>
      <c r="L32" s="63">
        <v>15.447569999999999</v>
      </c>
      <c r="M32" s="63">
        <v>19.8047</v>
      </c>
    </row>
    <row r="33" spans="1:13" x14ac:dyDescent="0.2">
      <c r="A33" s="29">
        <v>3000029</v>
      </c>
      <c r="C33" s="63">
        <v>16.373950000000001</v>
      </c>
      <c r="D33" s="63">
        <v>23.89537</v>
      </c>
      <c r="E33" s="36"/>
      <c r="F33" s="63">
        <v>34.454340000000002</v>
      </c>
      <c r="G33" s="63">
        <v>42.451749999999997</v>
      </c>
      <c r="H33" s="36"/>
      <c r="I33" s="63">
        <v>53.689889999999998</v>
      </c>
      <c r="J33" s="63">
        <v>62.917529999999999</v>
      </c>
      <c r="K33" s="36"/>
      <c r="L33" s="63">
        <v>15.968730000000001</v>
      </c>
      <c r="M33" s="63">
        <v>23.018190000000001</v>
      </c>
    </row>
    <row r="34" spans="1:13" x14ac:dyDescent="0.2">
      <c r="A34" s="29">
        <v>3000030</v>
      </c>
      <c r="C34" s="63">
        <v>21.376100000000001</v>
      </c>
      <c r="D34" s="63">
        <v>27.906730000000003</v>
      </c>
      <c r="E34" s="36"/>
      <c r="F34" s="63">
        <v>28.35126</v>
      </c>
      <c r="G34" s="63">
        <v>34.584340000000005</v>
      </c>
      <c r="H34" s="36"/>
      <c r="I34" s="63">
        <v>53.341160000000002</v>
      </c>
      <c r="J34" s="63">
        <v>59.414080000000006</v>
      </c>
      <c r="K34" s="36"/>
      <c r="L34" s="63">
        <v>19.046589999999998</v>
      </c>
      <c r="M34" s="63">
        <v>23.833090000000002</v>
      </c>
    </row>
    <row r="35" spans="1:13" x14ac:dyDescent="0.2">
      <c r="A35" s="29">
        <v>3000031</v>
      </c>
      <c r="C35" s="63">
        <v>23.643929999999997</v>
      </c>
      <c r="D35" s="63">
        <v>30.250890000000002</v>
      </c>
      <c r="E35" s="36"/>
      <c r="F35" s="63">
        <v>30.97542</v>
      </c>
      <c r="G35" s="63">
        <v>36.58793</v>
      </c>
      <c r="H35" s="36"/>
      <c r="I35" s="63">
        <v>57.002410000000005</v>
      </c>
      <c r="J35" s="63">
        <v>62.865680000000005</v>
      </c>
      <c r="K35" s="36"/>
      <c r="L35" s="63">
        <v>17.778579999999998</v>
      </c>
      <c r="M35" s="63">
        <v>23.28762</v>
      </c>
    </row>
    <row r="36" spans="1:13" x14ac:dyDescent="0.2">
      <c r="A36" s="29">
        <v>3000032</v>
      </c>
      <c r="C36" s="63">
        <v>20.859210000000001</v>
      </c>
      <c r="D36" s="63">
        <v>30.984299999999998</v>
      </c>
      <c r="E36" s="36"/>
      <c r="F36" s="63">
        <v>32.826439999999998</v>
      </c>
      <c r="G36" s="63">
        <v>40.329830000000001</v>
      </c>
      <c r="H36" s="36"/>
      <c r="I36" s="63">
        <v>51.809459999999994</v>
      </c>
      <c r="J36" s="63">
        <v>59.207639999999998</v>
      </c>
      <c r="K36" s="36"/>
      <c r="L36" s="63">
        <v>14.376820000000002</v>
      </c>
      <c r="M36" s="63">
        <v>20.74607</v>
      </c>
    </row>
    <row r="37" spans="1:13" x14ac:dyDescent="0.2">
      <c r="A37" s="29">
        <v>3000033</v>
      </c>
      <c r="C37" s="63">
        <v>16.76709</v>
      </c>
      <c r="D37" s="63">
        <v>23.539370000000002</v>
      </c>
      <c r="E37" s="36"/>
      <c r="F37" s="63">
        <v>29.950470000000003</v>
      </c>
      <c r="G37" s="63">
        <v>36.855090000000004</v>
      </c>
      <c r="H37" s="36"/>
      <c r="I37" s="63">
        <v>50.516349999999996</v>
      </c>
      <c r="J37" s="63">
        <v>58.568690000000004</v>
      </c>
      <c r="K37" s="36"/>
      <c r="L37" s="63">
        <v>16.936820000000001</v>
      </c>
      <c r="M37" s="63">
        <v>22.64846</v>
      </c>
    </row>
    <row r="38" spans="1:13" x14ac:dyDescent="0.2">
      <c r="A38" s="29">
        <v>3000034</v>
      </c>
      <c r="C38" s="63">
        <v>22.635189999999998</v>
      </c>
      <c r="D38" s="63">
        <v>31.73517</v>
      </c>
      <c r="E38" s="36"/>
      <c r="F38" s="63">
        <v>23.77402</v>
      </c>
      <c r="G38" s="63">
        <v>32.289709999999999</v>
      </c>
      <c r="H38" s="36"/>
      <c r="I38" s="63">
        <v>54.356530000000006</v>
      </c>
      <c r="J38" s="63">
        <v>62.201589999999996</v>
      </c>
      <c r="K38" s="36"/>
      <c r="L38" s="63">
        <v>17.019269999999999</v>
      </c>
      <c r="M38" s="63">
        <v>23.74943</v>
      </c>
    </row>
    <row r="39" spans="1:13" x14ac:dyDescent="0.2">
      <c r="A39" s="29">
        <v>3000035</v>
      </c>
      <c r="C39" s="63">
        <v>19.800419999999999</v>
      </c>
      <c r="D39" s="63">
        <v>26.751750000000001</v>
      </c>
      <c r="E39" s="36"/>
      <c r="F39" s="63">
        <v>28.474899999999998</v>
      </c>
      <c r="G39" s="63">
        <v>35.78436</v>
      </c>
      <c r="H39" s="36"/>
      <c r="I39" s="63">
        <v>52.957089999999994</v>
      </c>
      <c r="J39" s="63">
        <v>61.049189999999996</v>
      </c>
      <c r="K39" s="36"/>
      <c r="L39" s="63">
        <v>16.10913</v>
      </c>
      <c r="M39" s="63">
        <v>21.938800000000001</v>
      </c>
    </row>
    <row r="40" spans="1:13" x14ac:dyDescent="0.2">
      <c r="A40" s="29">
        <v>3000036</v>
      </c>
      <c r="C40" s="63">
        <v>19.07179</v>
      </c>
      <c r="D40" s="63">
        <v>28.038499999999999</v>
      </c>
      <c r="E40" s="36"/>
      <c r="F40" s="63">
        <v>19.669309999999999</v>
      </c>
      <c r="G40" s="63">
        <v>27.724490000000003</v>
      </c>
      <c r="H40" s="36"/>
      <c r="I40" s="63">
        <v>54.106160000000003</v>
      </c>
      <c r="J40" s="63">
        <v>64.073650000000001</v>
      </c>
      <c r="K40" s="36"/>
      <c r="L40" s="63">
        <v>18.597730000000002</v>
      </c>
      <c r="M40" s="63">
        <v>26.936729999999997</v>
      </c>
    </row>
    <row r="41" spans="1:13" x14ac:dyDescent="0.2">
      <c r="A41" s="29">
        <v>3000037</v>
      </c>
      <c r="C41" s="63">
        <v>21.11863</v>
      </c>
      <c r="D41" s="63">
        <v>31.61317</v>
      </c>
      <c r="E41" s="36"/>
      <c r="F41" s="63">
        <v>22.768450000000001</v>
      </c>
      <c r="G41" s="63">
        <v>29.11918</v>
      </c>
      <c r="H41" s="36"/>
      <c r="I41" s="63">
        <v>53.825880000000005</v>
      </c>
      <c r="J41" s="63">
        <v>62.650280000000002</v>
      </c>
      <c r="K41" s="36"/>
      <c r="L41" s="63">
        <v>17.438649999999999</v>
      </c>
      <c r="M41" s="63">
        <v>26.67313</v>
      </c>
    </row>
    <row r="42" spans="1:13" x14ac:dyDescent="0.2">
      <c r="A42" s="29">
        <v>3000038</v>
      </c>
      <c r="C42" s="63">
        <v>18.91328</v>
      </c>
      <c r="D42" s="63">
        <v>27.511219999999998</v>
      </c>
      <c r="E42" s="36"/>
      <c r="F42" s="63">
        <v>21.46444</v>
      </c>
      <c r="G42" s="63">
        <v>28.355080000000001</v>
      </c>
      <c r="H42" s="36"/>
      <c r="I42" s="63">
        <v>52.889359999999996</v>
      </c>
      <c r="J42" s="63">
        <v>59.67747</v>
      </c>
      <c r="K42" s="36"/>
      <c r="L42" s="63">
        <v>16.788139999999999</v>
      </c>
      <c r="M42" s="63">
        <v>23.032979999999998</v>
      </c>
    </row>
    <row r="43" spans="1:13" x14ac:dyDescent="0.2">
      <c r="A43" s="29">
        <v>3000039</v>
      </c>
      <c r="C43" s="63">
        <v>19.91526</v>
      </c>
      <c r="D43" s="63">
        <v>28.392099999999999</v>
      </c>
      <c r="E43" s="36"/>
      <c r="F43" s="63">
        <v>20.852239999999998</v>
      </c>
      <c r="G43" s="63">
        <v>28.94989</v>
      </c>
      <c r="H43" s="36"/>
      <c r="I43" s="63">
        <v>56.851980000000005</v>
      </c>
      <c r="J43" s="63">
        <v>65.762339999999995</v>
      </c>
      <c r="K43" s="36"/>
      <c r="L43" s="63">
        <v>20.695990000000002</v>
      </c>
      <c r="M43" s="63">
        <v>28.55341</v>
      </c>
    </row>
    <row r="44" spans="1:13" x14ac:dyDescent="0.2">
      <c r="A44" s="29">
        <v>3000040</v>
      </c>
      <c r="C44" s="63">
        <v>23.281929999999999</v>
      </c>
      <c r="D44" s="63">
        <v>33.043610000000001</v>
      </c>
      <c r="E44" s="36"/>
      <c r="F44" s="63">
        <v>25.003180000000004</v>
      </c>
      <c r="G44" s="63">
        <v>36.212980000000002</v>
      </c>
      <c r="H44" s="36"/>
      <c r="I44" s="63">
        <v>53.406169999999996</v>
      </c>
      <c r="J44" s="63">
        <v>63.081160000000004</v>
      </c>
      <c r="K44" s="36"/>
      <c r="L44" s="63">
        <v>20.151789999999998</v>
      </c>
      <c r="M44" s="63">
        <v>26.404250000000001</v>
      </c>
    </row>
    <row r="45" spans="1:13" x14ac:dyDescent="0.2">
      <c r="A45" s="29">
        <v>3000041</v>
      </c>
      <c r="C45" s="63">
        <v>26.359460000000002</v>
      </c>
      <c r="D45" s="63">
        <v>36.398360000000004</v>
      </c>
      <c r="E45" s="36"/>
      <c r="F45" s="63">
        <v>23.10078</v>
      </c>
      <c r="G45" s="63">
        <v>31.855830000000001</v>
      </c>
      <c r="H45" s="36"/>
      <c r="I45" s="63">
        <v>53.04036</v>
      </c>
      <c r="J45" s="63">
        <v>61.893120000000003</v>
      </c>
      <c r="K45" s="36"/>
      <c r="L45" s="63">
        <v>17.7471</v>
      </c>
      <c r="M45" s="63">
        <v>25.611139999999999</v>
      </c>
    </row>
    <row r="46" spans="1:13" x14ac:dyDescent="0.2">
      <c r="A46" s="29">
        <v>3000042</v>
      </c>
      <c r="C46" s="63">
        <v>23.00695</v>
      </c>
      <c r="D46" s="63">
        <v>35.233060000000002</v>
      </c>
      <c r="E46" s="36"/>
      <c r="F46" s="63">
        <v>24.277000000000001</v>
      </c>
      <c r="G46" s="63">
        <v>31.440570000000001</v>
      </c>
      <c r="H46" s="36"/>
      <c r="I46" s="63">
        <v>49.079790000000003</v>
      </c>
      <c r="J46" s="63">
        <v>59.60324</v>
      </c>
      <c r="K46" s="36"/>
      <c r="L46" s="63">
        <v>14.73906</v>
      </c>
      <c r="M46" s="63">
        <v>21.85801</v>
      </c>
    </row>
    <row r="47" spans="1:13" x14ac:dyDescent="0.2">
      <c r="A47" s="29">
        <v>3000043</v>
      </c>
      <c r="C47" s="63">
        <v>13.783880000000002</v>
      </c>
      <c r="D47" s="63">
        <v>20.31277</v>
      </c>
      <c r="E47" s="36"/>
      <c r="F47" s="63">
        <v>25.235770000000002</v>
      </c>
      <c r="G47" s="63">
        <v>32.740079999999999</v>
      </c>
      <c r="H47" s="36"/>
      <c r="I47" s="63">
        <v>47.383950000000006</v>
      </c>
      <c r="J47" s="63">
        <v>55.530199999999994</v>
      </c>
      <c r="K47" s="36"/>
      <c r="L47" s="63">
        <v>15.47927</v>
      </c>
      <c r="M47" s="63">
        <v>21.236889999999999</v>
      </c>
    </row>
    <row r="48" spans="1:13" x14ac:dyDescent="0.2">
      <c r="A48" s="29">
        <v>3000044</v>
      </c>
      <c r="C48" s="63">
        <v>24.503810000000001</v>
      </c>
      <c r="D48" s="63">
        <v>36.904170000000001</v>
      </c>
      <c r="E48" s="36"/>
      <c r="F48" s="63">
        <v>21.645020000000002</v>
      </c>
      <c r="G48" s="63">
        <v>29.124600000000001</v>
      </c>
      <c r="H48" s="36"/>
      <c r="I48" s="63">
        <v>44.920569999999998</v>
      </c>
      <c r="J48" s="63">
        <v>55.324480000000001</v>
      </c>
      <c r="K48" s="36"/>
      <c r="L48" s="63">
        <v>16.038029999999999</v>
      </c>
      <c r="M48" s="63">
        <v>23.049900000000001</v>
      </c>
    </row>
    <row r="49" spans="1:13" x14ac:dyDescent="0.2">
      <c r="A49" s="29">
        <v>3000045</v>
      </c>
      <c r="C49" s="63">
        <v>10.195400000000001</v>
      </c>
      <c r="D49" s="63">
        <v>17.75263</v>
      </c>
      <c r="E49" s="36"/>
      <c r="F49" s="63">
        <v>23.96199</v>
      </c>
      <c r="G49" s="63">
        <v>32.690269999999998</v>
      </c>
      <c r="H49" s="36"/>
      <c r="I49" s="63">
        <v>45.249050000000004</v>
      </c>
      <c r="J49" s="63">
        <v>52.716329999999999</v>
      </c>
      <c r="K49" s="36"/>
      <c r="L49" s="63">
        <v>7.9618499999999992</v>
      </c>
      <c r="M49" s="63">
        <v>14.670210000000001</v>
      </c>
    </row>
    <row r="50" spans="1:13" x14ac:dyDescent="0.2">
      <c r="A50" s="29">
        <v>3000046</v>
      </c>
      <c r="C50" s="63">
        <v>22.86936</v>
      </c>
      <c r="D50" s="63">
        <v>31.145089999999996</v>
      </c>
      <c r="E50" s="36"/>
      <c r="F50" s="63">
        <v>22.049979999999998</v>
      </c>
      <c r="G50" s="63">
        <v>28.828769999999999</v>
      </c>
      <c r="H50" s="36"/>
      <c r="I50" s="63">
        <v>55.112259999999999</v>
      </c>
      <c r="J50" s="63">
        <v>62.565800000000003</v>
      </c>
      <c r="K50" s="36"/>
      <c r="L50" s="63">
        <v>19.18215</v>
      </c>
      <c r="M50" s="63">
        <v>25.07976</v>
      </c>
    </row>
    <row r="51" spans="1:13" x14ac:dyDescent="0.2">
      <c r="A51" s="29">
        <v>3000047</v>
      </c>
      <c r="C51" s="63">
        <v>18.557230000000001</v>
      </c>
      <c r="D51" s="63">
        <v>25.612869999999997</v>
      </c>
      <c r="E51" s="36"/>
      <c r="F51" s="63">
        <v>27.00421</v>
      </c>
      <c r="G51" s="63">
        <v>34.287240000000004</v>
      </c>
      <c r="H51" s="36"/>
      <c r="I51" s="63">
        <v>55.735990000000001</v>
      </c>
      <c r="J51" s="63">
        <v>63.996450000000003</v>
      </c>
      <c r="K51" s="36"/>
      <c r="L51" s="63">
        <v>16.072690000000001</v>
      </c>
      <c r="M51" s="63">
        <v>21.337160000000001</v>
      </c>
    </row>
    <row r="52" spans="1:13" x14ac:dyDescent="0.2">
      <c r="A52" s="29">
        <v>3000048</v>
      </c>
      <c r="C52" s="63">
        <v>25.925819999999998</v>
      </c>
      <c r="D52" s="63">
        <v>33.820260000000005</v>
      </c>
      <c r="E52" s="36"/>
      <c r="F52" s="63">
        <v>24.908469999999998</v>
      </c>
      <c r="G52" s="63">
        <v>31.125520000000002</v>
      </c>
      <c r="H52" s="36"/>
      <c r="I52" s="63">
        <v>52.887520000000002</v>
      </c>
      <c r="J52" s="63">
        <v>59.575380000000003</v>
      </c>
      <c r="K52" s="36"/>
      <c r="L52" s="63">
        <v>17.580860000000001</v>
      </c>
      <c r="M52" s="63">
        <v>24.033149999999999</v>
      </c>
    </row>
    <row r="53" spans="1:13" x14ac:dyDescent="0.2">
      <c r="A53" s="29">
        <v>3000049</v>
      </c>
      <c r="C53" s="63">
        <v>27.105970000000003</v>
      </c>
      <c r="D53" s="63">
        <v>34.030050000000003</v>
      </c>
      <c r="E53" s="36"/>
      <c r="F53" s="63">
        <v>22.772400000000001</v>
      </c>
      <c r="G53" s="63">
        <v>29.397279999999999</v>
      </c>
      <c r="H53" s="36"/>
      <c r="I53" s="63">
        <v>55.827000000000005</v>
      </c>
      <c r="J53" s="63">
        <v>63.922170000000001</v>
      </c>
      <c r="K53" s="36"/>
      <c r="L53" s="63">
        <v>20.588519999999999</v>
      </c>
      <c r="M53" s="63">
        <v>28.225499999999997</v>
      </c>
    </row>
    <row r="54" spans="1:13" x14ac:dyDescent="0.2">
      <c r="A54" s="29">
        <v>3000050</v>
      </c>
      <c r="C54" s="63">
        <v>20.866480000000003</v>
      </c>
      <c r="D54" s="63">
        <v>29.494289999999999</v>
      </c>
      <c r="E54" s="36"/>
      <c r="F54" s="63">
        <v>21.843620000000001</v>
      </c>
      <c r="G54" s="63">
        <v>28.304180000000002</v>
      </c>
      <c r="H54" s="36"/>
      <c r="I54" s="63">
        <v>55.762279999999997</v>
      </c>
      <c r="J54" s="63">
        <v>63.733530000000002</v>
      </c>
      <c r="K54" s="36"/>
      <c r="L54" s="63">
        <v>17.541999999999998</v>
      </c>
      <c r="M54" s="63">
        <v>25.593409999999999</v>
      </c>
    </row>
    <row r="55" spans="1:13" x14ac:dyDescent="0.2">
      <c r="A55" s="29">
        <v>3000051</v>
      </c>
      <c r="C55" s="63">
        <v>27.376309999999997</v>
      </c>
      <c r="D55" s="63">
        <v>34.889829999999996</v>
      </c>
      <c r="E55" s="36"/>
      <c r="F55" s="63">
        <v>23.278739999999999</v>
      </c>
      <c r="G55" s="63">
        <v>29.307960000000001</v>
      </c>
      <c r="H55" s="36"/>
      <c r="I55" s="63">
        <v>56.558949999999996</v>
      </c>
      <c r="J55" s="63">
        <v>63.700490000000002</v>
      </c>
      <c r="K55" s="36"/>
      <c r="L55" s="63">
        <v>20.530989999999999</v>
      </c>
      <c r="M55" s="63">
        <v>26.910640000000001</v>
      </c>
    </row>
    <row r="56" spans="1:13" x14ac:dyDescent="0.2">
      <c r="A56" s="29">
        <v>3000052</v>
      </c>
      <c r="C56" s="63">
        <v>21.583300000000001</v>
      </c>
      <c r="D56" s="63">
        <v>30.705590000000001</v>
      </c>
      <c r="E56" s="36"/>
      <c r="F56" s="63">
        <v>27.728639999999999</v>
      </c>
      <c r="G56" s="63">
        <v>34.858359999999998</v>
      </c>
      <c r="H56" s="36"/>
      <c r="I56" s="63">
        <v>57.99118</v>
      </c>
      <c r="J56" s="63">
        <v>65.508210000000005</v>
      </c>
      <c r="K56" s="36"/>
      <c r="L56" s="63">
        <v>20.26445</v>
      </c>
      <c r="M56" s="63">
        <v>26.84722</v>
      </c>
    </row>
    <row r="57" spans="1:13" x14ac:dyDescent="0.2">
      <c r="A57" s="29">
        <v>3000053</v>
      </c>
      <c r="C57" s="63">
        <v>18.67473</v>
      </c>
      <c r="D57" s="63">
        <v>25.090390000000003</v>
      </c>
      <c r="E57" s="36"/>
      <c r="F57" s="63">
        <v>25.592500000000001</v>
      </c>
      <c r="G57" s="63">
        <v>31.066589999999998</v>
      </c>
      <c r="H57" s="36"/>
      <c r="I57" s="63">
        <v>53.872850000000007</v>
      </c>
      <c r="J57" s="63">
        <v>58.996259999999999</v>
      </c>
      <c r="K57" s="36"/>
      <c r="L57" s="63">
        <v>17.38381</v>
      </c>
      <c r="M57" s="63">
        <v>22.414629999999999</v>
      </c>
    </row>
    <row r="58" spans="1:13" x14ac:dyDescent="0.2">
      <c r="A58" s="29">
        <v>3000054</v>
      </c>
      <c r="C58" s="63">
        <v>21.98836</v>
      </c>
      <c r="D58" s="63">
        <v>29.076059999999998</v>
      </c>
      <c r="E58" s="36"/>
      <c r="F58" s="63">
        <v>28.309529999999999</v>
      </c>
      <c r="G58" s="63">
        <v>34.713050000000003</v>
      </c>
      <c r="H58" s="36"/>
      <c r="I58" s="63">
        <v>54.47634</v>
      </c>
      <c r="J58" s="63">
        <v>61.185350000000007</v>
      </c>
      <c r="K58" s="36"/>
      <c r="L58" s="63">
        <v>16.898820000000001</v>
      </c>
      <c r="M58" s="63">
        <v>23.488</v>
      </c>
    </row>
    <row r="59" spans="1:13" x14ac:dyDescent="0.2">
      <c r="A59" s="29">
        <v>3000055</v>
      </c>
      <c r="C59" s="63">
        <v>17.048349999999999</v>
      </c>
      <c r="D59" s="63">
        <v>23.535529999999998</v>
      </c>
      <c r="E59" s="36"/>
      <c r="F59" s="63">
        <v>25.510590000000001</v>
      </c>
      <c r="G59" s="63">
        <v>31.661460000000002</v>
      </c>
      <c r="H59" s="36"/>
      <c r="I59" s="63">
        <v>49.059190000000001</v>
      </c>
      <c r="J59" s="63">
        <v>56.314770000000003</v>
      </c>
      <c r="K59" s="36"/>
      <c r="L59" s="63">
        <v>12.806660000000001</v>
      </c>
      <c r="M59" s="63">
        <v>19.313949999999998</v>
      </c>
    </row>
    <row r="60" spans="1:13" x14ac:dyDescent="0.2">
      <c r="A60" s="29">
        <v>3000056</v>
      </c>
      <c r="C60" s="63">
        <v>18.14958</v>
      </c>
      <c r="D60" s="63">
        <v>27.00432</v>
      </c>
      <c r="E60" s="36"/>
      <c r="F60" s="63">
        <v>30.066050000000001</v>
      </c>
      <c r="G60" s="63">
        <v>36.186700000000002</v>
      </c>
      <c r="H60" s="36"/>
      <c r="I60" s="63">
        <v>48.119289999999999</v>
      </c>
      <c r="J60" s="63">
        <v>54.748600000000003</v>
      </c>
      <c r="K60" s="36"/>
      <c r="L60" s="63">
        <v>12.85333</v>
      </c>
      <c r="M60" s="63">
        <v>18.396339999999999</v>
      </c>
    </row>
    <row r="61" spans="1:13" x14ac:dyDescent="0.2">
      <c r="A61" s="29">
        <v>3000057</v>
      </c>
      <c r="C61" s="63">
        <v>30.020999999999997</v>
      </c>
      <c r="D61" s="63">
        <v>38.62059</v>
      </c>
      <c r="E61" s="36"/>
      <c r="F61" s="63">
        <v>25.189240000000002</v>
      </c>
      <c r="G61" s="63">
        <v>30.524319999999999</v>
      </c>
      <c r="H61" s="36"/>
      <c r="I61" s="63">
        <v>53.596719999999998</v>
      </c>
      <c r="J61" s="63">
        <v>59.960559999999994</v>
      </c>
      <c r="K61" s="36"/>
      <c r="L61" s="63">
        <v>19.289809999999999</v>
      </c>
      <c r="M61" s="63">
        <v>24.308350000000001</v>
      </c>
    </row>
    <row r="62" spans="1:13" x14ac:dyDescent="0.2">
      <c r="A62" s="29">
        <v>3000058</v>
      </c>
      <c r="C62" s="63">
        <v>16.000360000000001</v>
      </c>
      <c r="D62" s="63">
        <v>20.945800000000002</v>
      </c>
      <c r="E62" s="36"/>
      <c r="F62" s="63">
        <v>24.777930000000001</v>
      </c>
      <c r="G62" s="63">
        <v>30.840499999999999</v>
      </c>
      <c r="H62" s="36"/>
      <c r="I62" s="63">
        <v>44.518349999999998</v>
      </c>
      <c r="J62" s="63">
        <v>53.054290000000002</v>
      </c>
      <c r="K62" s="36"/>
      <c r="L62" s="63">
        <v>12.56489</v>
      </c>
      <c r="M62" s="63">
        <v>18.766260000000003</v>
      </c>
    </row>
    <row r="63" spans="1:13" x14ac:dyDescent="0.2">
      <c r="A63" s="29">
        <v>3000059</v>
      </c>
      <c r="C63" s="63">
        <v>25.852080000000001</v>
      </c>
      <c r="D63" s="63">
        <v>34.160560000000004</v>
      </c>
      <c r="E63" s="36"/>
      <c r="F63" s="63">
        <v>25.831739999999996</v>
      </c>
      <c r="G63" s="63">
        <v>32.674990000000001</v>
      </c>
      <c r="H63" s="36"/>
      <c r="I63" s="63">
        <v>58.119759999999999</v>
      </c>
      <c r="J63" s="63">
        <v>64.942370000000011</v>
      </c>
      <c r="K63" s="36"/>
      <c r="L63" s="63">
        <v>19.891719999999999</v>
      </c>
      <c r="M63" s="63">
        <v>26.93027</v>
      </c>
    </row>
    <row r="64" spans="1:13" x14ac:dyDescent="0.2">
      <c r="A64" s="29">
        <v>3000060</v>
      </c>
      <c r="C64" s="63">
        <v>18.885759999999998</v>
      </c>
      <c r="D64" s="63">
        <v>26.144729999999999</v>
      </c>
      <c r="E64" s="36"/>
      <c r="F64" s="63">
        <v>23.322649999999999</v>
      </c>
      <c r="G64" s="63">
        <v>33.63344</v>
      </c>
      <c r="H64" s="36"/>
      <c r="I64" s="63">
        <v>53.126519999999999</v>
      </c>
      <c r="J64" s="63">
        <v>62.742299999999993</v>
      </c>
      <c r="K64" s="36"/>
      <c r="L64" s="63">
        <v>18.283730000000002</v>
      </c>
      <c r="M64" s="63">
        <v>26.225989999999999</v>
      </c>
    </row>
    <row r="65" spans="1:13" x14ac:dyDescent="0.2">
      <c r="A65" s="29">
        <v>3000061</v>
      </c>
      <c r="C65" s="63">
        <v>25.174289999999999</v>
      </c>
      <c r="D65" s="63">
        <v>34.576709999999999</v>
      </c>
      <c r="E65" s="36"/>
      <c r="F65" s="63">
        <v>17.416250000000002</v>
      </c>
      <c r="G65" s="63">
        <v>25.962220000000002</v>
      </c>
      <c r="H65" s="36"/>
      <c r="I65" s="63">
        <v>58.812920000000005</v>
      </c>
      <c r="J65" s="63">
        <v>65.655000000000001</v>
      </c>
      <c r="K65" s="36"/>
      <c r="L65" s="63">
        <v>22.594090000000001</v>
      </c>
      <c r="M65" s="63">
        <v>29.270040000000002</v>
      </c>
    </row>
    <row r="66" spans="1:13" x14ac:dyDescent="0.2">
      <c r="A66" s="29">
        <v>3000062</v>
      </c>
      <c r="C66" s="63">
        <v>24.879750000000001</v>
      </c>
      <c r="D66" s="63">
        <v>31.925530000000002</v>
      </c>
      <c r="E66" s="36"/>
      <c r="F66" s="63">
        <v>18.460319999999999</v>
      </c>
      <c r="G66" s="63">
        <v>25.760499999999997</v>
      </c>
      <c r="H66" s="36"/>
      <c r="I66" s="63">
        <v>58.837550000000007</v>
      </c>
      <c r="J66" s="63">
        <v>65.57535</v>
      </c>
      <c r="K66" s="36"/>
      <c r="L66" s="63">
        <v>20.961320000000001</v>
      </c>
      <c r="M66" s="63">
        <v>27.637630000000001</v>
      </c>
    </row>
    <row r="67" spans="1:13" x14ac:dyDescent="0.2">
      <c r="A67" s="29">
        <v>3000063</v>
      </c>
      <c r="C67" s="63">
        <v>18.502199999999998</v>
      </c>
      <c r="D67" s="63">
        <v>24.19014</v>
      </c>
      <c r="E67" s="36"/>
      <c r="F67" s="63">
        <v>24.191579999999998</v>
      </c>
      <c r="G67" s="63">
        <v>32.454749999999997</v>
      </c>
      <c r="H67" s="36"/>
      <c r="I67" s="63">
        <v>58.747410000000002</v>
      </c>
      <c r="J67" s="63">
        <v>65.387559999999993</v>
      </c>
      <c r="K67" s="36"/>
      <c r="L67" s="63">
        <v>19.960760000000001</v>
      </c>
      <c r="M67" s="63">
        <v>25.48141</v>
      </c>
    </row>
    <row r="68" spans="1:13" x14ac:dyDescent="0.2">
      <c r="A68" s="29">
        <v>3000064</v>
      </c>
      <c r="C68" s="63">
        <v>23.993950000000002</v>
      </c>
      <c r="D68" s="63">
        <v>33.190809999999999</v>
      </c>
      <c r="E68" s="36"/>
      <c r="F68" s="63">
        <v>20.653769999999998</v>
      </c>
      <c r="G68" s="63">
        <v>32.587939999999996</v>
      </c>
      <c r="H68" s="36"/>
      <c r="I68" s="63">
        <v>56.636810000000004</v>
      </c>
      <c r="J68" s="63">
        <v>67.120590000000007</v>
      </c>
      <c r="K68" s="36"/>
      <c r="L68" s="63">
        <v>22.046810000000001</v>
      </c>
      <c r="M68" s="63">
        <v>30.113720000000001</v>
      </c>
    </row>
    <row r="69" spans="1:13" x14ac:dyDescent="0.2">
      <c r="A69" s="29">
        <v>3000065</v>
      </c>
      <c r="C69" s="63">
        <v>22.427289999999999</v>
      </c>
      <c r="D69" s="63">
        <v>29.42671</v>
      </c>
      <c r="E69" s="36"/>
      <c r="F69" s="63">
        <v>24.319240000000001</v>
      </c>
      <c r="G69" s="63">
        <v>29.651309999999999</v>
      </c>
      <c r="H69" s="36"/>
      <c r="I69" s="63">
        <v>53.978559999999995</v>
      </c>
      <c r="J69" s="63">
        <v>60.233170000000001</v>
      </c>
      <c r="K69" s="36"/>
      <c r="L69" s="63">
        <v>19.3322</v>
      </c>
      <c r="M69" s="63">
        <v>26.667259999999999</v>
      </c>
    </row>
    <row r="70" spans="1:13" x14ac:dyDescent="0.2">
      <c r="A70" s="29">
        <v>3000066</v>
      </c>
      <c r="C70" s="63">
        <v>26.55611</v>
      </c>
      <c r="D70" s="63">
        <v>32.455129999999997</v>
      </c>
      <c r="E70" s="36"/>
      <c r="F70" s="63">
        <v>28.263640000000002</v>
      </c>
      <c r="G70" s="63">
        <v>33.409010000000002</v>
      </c>
      <c r="H70" s="36"/>
      <c r="I70" s="63">
        <v>55.710590000000003</v>
      </c>
      <c r="J70" s="63">
        <v>60.685299999999998</v>
      </c>
      <c r="K70" s="36"/>
      <c r="L70" s="63">
        <v>18.906500000000001</v>
      </c>
      <c r="M70" s="63">
        <v>23.13456</v>
      </c>
    </row>
    <row r="71" spans="1:13" x14ac:dyDescent="0.2">
      <c r="A71" s="29">
        <v>3000067</v>
      </c>
      <c r="C71" s="63">
        <v>25.036170000000002</v>
      </c>
      <c r="D71" s="63">
        <v>29.854989999999997</v>
      </c>
      <c r="E71" s="36"/>
      <c r="F71" s="63">
        <v>25.754129999999996</v>
      </c>
      <c r="G71" s="63">
        <v>30.804040000000001</v>
      </c>
      <c r="H71" s="36"/>
      <c r="I71" s="63">
        <v>57.1404</v>
      </c>
      <c r="J71" s="63">
        <v>62.6892</v>
      </c>
      <c r="K71" s="36"/>
      <c r="L71" s="63">
        <v>20.507490000000001</v>
      </c>
      <c r="M71" s="63">
        <v>25.448559999999997</v>
      </c>
    </row>
    <row r="72" spans="1:13" x14ac:dyDescent="0.2">
      <c r="A72" s="29">
        <v>3000068</v>
      </c>
      <c r="C72" s="63">
        <v>26.97739</v>
      </c>
      <c r="D72" s="63">
        <v>36.565950000000001</v>
      </c>
      <c r="E72" s="36"/>
      <c r="F72" s="63">
        <v>23.265630000000002</v>
      </c>
      <c r="G72" s="63">
        <v>30.43458</v>
      </c>
      <c r="H72" s="36"/>
      <c r="I72" s="63">
        <v>58.559320000000007</v>
      </c>
      <c r="J72" s="63">
        <v>66.303210000000007</v>
      </c>
      <c r="K72" s="36"/>
      <c r="L72" s="63">
        <v>19.812329999999999</v>
      </c>
      <c r="M72" s="63">
        <v>28.410829999999997</v>
      </c>
    </row>
    <row r="73" spans="1:13" x14ac:dyDescent="0.2">
      <c r="A73" s="29">
        <v>3000069</v>
      </c>
      <c r="C73" s="63">
        <v>18.884699999999999</v>
      </c>
      <c r="D73" s="63">
        <v>27.819709999999997</v>
      </c>
      <c r="E73" s="36"/>
      <c r="F73" s="63">
        <v>20.994150000000001</v>
      </c>
      <c r="G73" s="63">
        <v>27.454089999999997</v>
      </c>
      <c r="H73" s="36"/>
      <c r="I73" s="63">
        <v>54.80397</v>
      </c>
      <c r="J73" s="63">
        <v>61.797239999999995</v>
      </c>
      <c r="K73" s="36"/>
      <c r="L73" s="63">
        <v>19.112280000000002</v>
      </c>
      <c r="M73" s="63">
        <v>26.05368</v>
      </c>
    </row>
    <row r="74" spans="1:13" x14ac:dyDescent="0.2">
      <c r="A74" s="29">
        <v>3000070</v>
      </c>
      <c r="C74" s="63">
        <v>22.869239999999998</v>
      </c>
      <c r="D74" s="63">
        <v>33.271390000000004</v>
      </c>
      <c r="E74" s="36"/>
      <c r="F74" s="63">
        <v>25.185780000000001</v>
      </c>
      <c r="G74" s="63">
        <v>33.403700000000001</v>
      </c>
      <c r="H74" s="36"/>
      <c r="I74" s="63">
        <v>53.774049999999995</v>
      </c>
      <c r="J74" s="63">
        <v>62.610900000000001</v>
      </c>
      <c r="K74" s="36"/>
      <c r="L74" s="63">
        <v>20.185120000000001</v>
      </c>
      <c r="M74" s="63">
        <v>26.258579999999998</v>
      </c>
    </row>
    <row r="75" spans="1:13" x14ac:dyDescent="0.2">
      <c r="A75" s="29">
        <v>3000071</v>
      </c>
      <c r="C75" s="63">
        <v>22.963069999999998</v>
      </c>
      <c r="D75" s="63">
        <v>30.164760000000001</v>
      </c>
      <c r="E75" s="36"/>
      <c r="F75" s="63">
        <v>23.04138</v>
      </c>
      <c r="G75" s="63">
        <v>30.201489999999996</v>
      </c>
      <c r="H75" s="36"/>
      <c r="I75" s="63">
        <v>55.291610000000006</v>
      </c>
      <c r="J75" s="63">
        <v>65.959670000000003</v>
      </c>
      <c r="K75" s="36"/>
      <c r="L75" s="63">
        <v>18.139469999999999</v>
      </c>
      <c r="M75" s="63">
        <v>25.524940000000001</v>
      </c>
    </row>
    <row r="76" spans="1:13" x14ac:dyDescent="0.2">
      <c r="A76" s="29">
        <v>3000072</v>
      </c>
      <c r="C76" s="63">
        <v>24.974910000000001</v>
      </c>
      <c r="D76" s="63">
        <v>32.593640000000001</v>
      </c>
      <c r="E76" s="36"/>
      <c r="F76" s="63">
        <v>21.975680000000001</v>
      </c>
      <c r="G76" s="63">
        <v>30.031829999999999</v>
      </c>
      <c r="H76" s="36"/>
      <c r="I76" s="63">
        <v>53.184649999999998</v>
      </c>
      <c r="J76" s="63">
        <v>61.947739999999996</v>
      </c>
      <c r="K76" s="36"/>
      <c r="L76" s="63">
        <v>17.873330000000003</v>
      </c>
      <c r="M76" s="63">
        <v>25.234620000000003</v>
      </c>
    </row>
    <row r="77" spans="1:13" x14ac:dyDescent="0.2">
      <c r="A77" s="29">
        <v>3000073</v>
      </c>
      <c r="C77" s="63">
        <v>16.898309999999999</v>
      </c>
      <c r="D77" s="63">
        <v>24.787480000000002</v>
      </c>
      <c r="E77" s="36"/>
      <c r="F77" s="63">
        <v>23.446010000000001</v>
      </c>
      <c r="G77" s="63">
        <v>30.659380000000002</v>
      </c>
      <c r="H77" s="36"/>
      <c r="I77" s="63">
        <v>56.505240000000001</v>
      </c>
      <c r="J77" s="63">
        <v>64.360910000000004</v>
      </c>
      <c r="K77" s="36"/>
      <c r="L77" s="63">
        <v>17.450679999999998</v>
      </c>
      <c r="M77" s="63">
        <v>25.443349999999999</v>
      </c>
    </row>
    <row r="78" spans="1:13" x14ac:dyDescent="0.2">
      <c r="A78" s="29">
        <v>3000074</v>
      </c>
      <c r="C78" s="63">
        <v>27.047330000000002</v>
      </c>
      <c r="D78" s="63">
        <v>32.045259999999999</v>
      </c>
      <c r="E78" s="36"/>
      <c r="F78" s="63">
        <v>24.326149999999998</v>
      </c>
      <c r="G78" s="63">
        <v>28.46452</v>
      </c>
      <c r="H78" s="36"/>
      <c r="I78" s="63">
        <v>58.228000000000002</v>
      </c>
      <c r="J78" s="63">
        <v>62.910550000000001</v>
      </c>
      <c r="K78" s="36"/>
      <c r="L78" s="63">
        <v>22.82469</v>
      </c>
      <c r="M78" s="63">
        <v>27.20842</v>
      </c>
    </row>
    <row r="79" spans="1:13" x14ac:dyDescent="0.2">
      <c r="A79" s="29">
        <v>3000075</v>
      </c>
      <c r="C79" s="63">
        <v>26.866810000000001</v>
      </c>
      <c r="D79" s="63">
        <v>32.272459999999995</v>
      </c>
      <c r="E79" s="36"/>
      <c r="F79" s="63">
        <v>26.470719999999996</v>
      </c>
      <c r="G79" s="63">
        <v>30.968990000000002</v>
      </c>
      <c r="H79" s="36"/>
      <c r="I79" s="63">
        <v>58.306080000000001</v>
      </c>
      <c r="J79" s="63">
        <v>63.607759999999999</v>
      </c>
      <c r="K79" s="36"/>
      <c r="L79" s="63">
        <v>20.949750000000002</v>
      </c>
      <c r="M79" s="63">
        <v>26.043500000000002</v>
      </c>
    </row>
    <row r="80" spans="1:13" x14ac:dyDescent="0.2">
      <c r="A80" s="29">
        <v>3000076</v>
      </c>
      <c r="C80" s="63">
        <v>26.657550000000001</v>
      </c>
      <c r="D80" s="63">
        <v>34.445389999999996</v>
      </c>
      <c r="E80" s="36"/>
      <c r="F80" s="63">
        <v>24.6602</v>
      </c>
      <c r="G80" s="63">
        <v>31.536940000000001</v>
      </c>
      <c r="H80" s="36"/>
      <c r="I80" s="63">
        <v>59.021190000000004</v>
      </c>
      <c r="J80" s="63">
        <v>66.004040000000003</v>
      </c>
      <c r="K80" s="36"/>
      <c r="L80" s="63">
        <v>22.668700000000001</v>
      </c>
      <c r="M80" s="63">
        <v>28.592830000000003</v>
      </c>
    </row>
    <row r="81" spans="1:13" x14ac:dyDescent="0.2">
      <c r="A81" s="29">
        <v>3000077</v>
      </c>
      <c r="C81" s="63">
        <v>15.104660000000001</v>
      </c>
      <c r="D81" s="63">
        <v>21.722540000000002</v>
      </c>
      <c r="E81" s="36"/>
      <c r="F81" s="63">
        <v>24.338740000000001</v>
      </c>
      <c r="G81" s="63">
        <v>29.220750000000002</v>
      </c>
      <c r="H81" s="36"/>
      <c r="I81" s="63">
        <v>51.558070000000001</v>
      </c>
      <c r="J81" s="63">
        <v>58.376490000000004</v>
      </c>
      <c r="K81" s="36"/>
      <c r="L81" s="63">
        <v>17.565620000000003</v>
      </c>
      <c r="M81" s="63">
        <v>24.039429999999999</v>
      </c>
    </row>
    <row r="82" spans="1:13" x14ac:dyDescent="0.2">
      <c r="A82" s="29">
        <v>3000078</v>
      </c>
      <c r="C82" s="63">
        <v>27.616220000000002</v>
      </c>
      <c r="D82" s="63">
        <v>33.783099999999997</v>
      </c>
      <c r="E82" s="36"/>
      <c r="F82" s="63">
        <v>24.738479999999999</v>
      </c>
      <c r="G82" s="63">
        <v>30.430289999999999</v>
      </c>
      <c r="H82" s="36"/>
      <c r="I82" s="63">
        <v>57.152659999999997</v>
      </c>
      <c r="J82" s="63">
        <v>62.578069999999997</v>
      </c>
      <c r="K82" s="36"/>
      <c r="L82" s="63">
        <v>20.932760000000002</v>
      </c>
      <c r="M82" s="63">
        <v>26.255840000000003</v>
      </c>
    </row>
    <row r="83" spans="1:13" x14ac:dyDescent="0.2">
      <c r="A83" s="29">
        <v>3000079</v>
      </c>
      <c r="C83" s="63">
        <v>16.85604</v>
      </c>
      <c r="D83" s="63">
        <v>22.835159999999998</v>
      </c>
      <c r="E83" s="36"/>
      <c r="F83" s="63">
        <v>27.993829999999996</v>
      </c>
      <c r="G83" s="63">
        <v>32.477699999999999</v>
      </c>
      <c r="H83" s="36"/>
      <c r="I83" s="63">
        <v>50.229710000000004</v>
      </c>
      <c r="J83" s="63">
        <v>54.915409999999994</v>
      </c>
      <c r="K83" s="36"/>
      <c r="L83" s="63">
        <v>13.105079999999999</v>
      </c>
      <c r="M83" s="63">
        <v>16.592219999999998</v>
      </c>
    </row>
    <row r="84" spans="1:13" x14ac:dyDescent="0.2">
      <c r="A84" s="29">
        <v>3000080</v>
      </c>
      <c r="C84" s="63">
        <v>19.109770000000001</v>
      </c>
      <c r="D84" s="63">
        <v>25.361329999999999</v>
      </c>
      <c r="E84" s="36"/>
      <c r="F84" s="63">
        <v>30.039529999999999</v>
      </c>
      <c r="G84" s="63">
        <v>35.66583</v>
      </c>
      <c r="H84" s="36"/>
      <c r="I84" s="63">
        <v>48.994910000000004</v>
      </c>
      <c r="J84" s="63">
        <v>53.968360000000004</v>
      </c>
      <c r="K84" s="36"/>
      <c r="L84" s="63">
        <v>15.378339999999998</v>
      </c>
      <c r="M84" s="63">
        <v>20.608409999999999</v>
      </c>
    </row>
    <row r="85" spans="1:13" x14ac:dyDescent="0.2">
      <c r="A85" s="29">
        <v>3000081</v>
      </c>
      <c r="C85" s="63">
        <v>20.372450000000001</v>
      </c>
      <c r="D85" s="63">
        <v>28.951440000000002</v>
      </c>
      <c r="E85" s="36"/>
      <c r="F85" s="63">
        <v>22.746659999999999</v>
      </c>
      <c r="G85" s="63">
        <v>28.953449999999997</v>
      </c>
      <c r="H85" s="36"/>
      <c r="I85" s="63">
        <v>53.393120000000003</v>
      </c>
      <c r="J85" s="63">
        <v>62.516979999999997</v>
      </c>
      <c r="K85" s="36"/>
      <c r="L85" s="63">
        <v>19.08278</v>
      </c>
      <c r="M85" s="63">
        <v>26.051459999999999</v>
      </c>
    </row>
    <row r="86" spans="1:13" x14ac:dyDescent="0.2">
      <c r="A86" s="29">
        <v>3000082</v>
      </c>
      <c r="C86" s="63">
        <v>23.77506</v>
      </c>
      <c r="D86" s="63">
        <v>30.561739999999997</v>
      </c>
      <c r="E86" s="36"/>
      <c r="F86" s="63">
        <v>25.875859999999999</v>
      </c>
      <c r="G86" s="63">
        <v>32.76746</v>
      </c>
      <c r="H86" s="36"/>
      <c r="I86" s="63">
        <v>50.886399999999995</v>
      </c>
      <c r="J86" s="63">
        <v>59.082799999999999</v>
      </c>
      <c r="K86" s="36"/>
      <c r="L86" s="63">
        <v>16.98001</v>
      </c>
      <c r="M86" s="63">
        <v>25.15363</v>
      </c>
    </row>
    <row r="87" spans="1:13" x14ac:dyDescent="0.2">
      <c r="A87" s="29">
        <v>3000083</v>
      </c>
      <c r="C87" s="63">
        <v>25.853080000000002</v>
      </c>
      <c r="D87" s="63">
        <v>33.37115</v>
      </c>
      <c r="E87" s="36"/>
      <c r="F87" s="63">
        <v>27.990549999999999</v>
      </c>
      <c r="G87" s="63">
        <v>35.778739999999999</v>
      </c>
      <c r="H87" s="36"/>
      <c r="I87" s="63">
        <v>54.052869999999999</v>
      </c>
      <c r="J87" s="63">
        <v>62.180659999999996</v>
      </c>
      <c r="K87" s="36"/>
      <c r="L87" s="63">
        <v>19.291040000000002</v>
      </c>
      <c r="M87" s="63">
        <v>26.48311</v>
      </c>
    </row>
    <row r="88" spans="1:13" x14ac:dyDescent="0.2">
      <c r="A88" s="29">
        <v>3000084</v>
      </c>
      <c r="C88" s="63">
        <v>16.362099999999998</v>
      </c>
      <c r="D88" s="63">
        <v>22.931730000000002</v>
      </c>
      <c r="E88" s="36"/>
      <c r="F88" s="63">
        <v>18.97579</v>
      </c>
      <c r="G88" s="63">
        <v>27.254770000000001</v>
      </c>
      <c r="H88" s="36"/>
      <c r="I88" s="63">
        <v>52.284699999999994</v>
      </c>
      <c r="J88" s="63">
        <v>58.748049999999999</v>
      </c>
      <c r="K88" s="36"/>
      <c r="L88" s="63">
        <v>13.95363</v>
      </c>
      <c r="M88" s="63">
        <v>20.541070000000001</v>
      </c>
    </row>
    <row r="89" spans="1:13" x14ac:dyDescent="0.2">
      <c r="A89" s="29">
        <v>3000085</v>
      </c>
      <c r="C89" s="63">
        <v>18.690729999999999</v>
      </c>
      <c r="D89" s="63">
        <v>28.058759999999999</v>
      </c>
      <c r="E89" s="36"/>
      <c r="F89" s="63">
        <v>22.06335</v>
      </c>
      <c r="G89" s="63">
        <v>32.393189999999997</v>
      </c>
      <c r="H89" s="36"/>
      <c r="I89" s="63">
        <v>48.050809999999998</v>
      </c>
      <c r="J89" s="63">
        <v>55.203339999999997</v>
      </c>
      <c r="K89" s="36"/>
      <c r="L89" s="63">
        <v>11.868510000000001</v>
      </c>
      <c r="M89" s="63">
        <v>18.12472</v>
      </c>
    </row>
    <row r="90" spans="1:13" x14ac:dyDescent="0.2">
      <c r="A90" s="29">
        <v>3000086</v>
      </c>
      <c r="C90" s="63">
        <v>14.874319999999999</v>
      </c>
      <c r="D90" s="63">
        <v>22.01681</v>
      </c>
      <c r="E90" s="36"/>
      <c r="F90" s="63">
        <v>19.356059999999999</v>
      </c>
      <c r="G90" s="63">
        <v>28.437390000000001</v>
      </c>
      <c r="H90" s="36"/>
      <c r="I90" s="63">
        <v>48.364139999999999</v>
      </c>
      <c r="J90" s="63">
        <v>59.461909999999996</v>
      </c>
      <c r="K90" s="36"/>
      <c r="L90" s="63">
        <v>13.164029999999999</v>
      </c>
      <c r="M90" s="63">
        <v>21.55312</v>
      </c>
    </row>
    <row r="91" spans="1:13" x14ac:dyDescent="0.2">
      <c r="A91" s="29">
        <v>3000087</v>
      </c>
      <c r="C91" s="63">
        <v>14.801159999999999</v>
      </c>
      <c r="D91" s="63">
        <v>23.999500000000001</v>
      </c>
      <c r="E91" s="36"/>
      <c r="F91" s="63">
        <v>23.072500000000002</v>
      </c>
      <c r="G91" s="63">
        <v>32.30677</v>
      </c>
      <c r="H91" s="36"/>
      <c r="I91" s="63">
        <v>46.475630000000002</v>
      </c>
      <c r="J91" s="63">
        <v>56.398269999999997</v>
      </c>
      <c r="K91" s="36"/>
      <c r="L91" s="63">
        <v>10.726599999999999</v>
      </c>
      <c r="M91" s="63">
        <v>15.90061</v>
      </c>
    </row>
    <row r="92" spans="1:13" x14ac:dyDescent="0.2">
      <c r="A92" s="29">
        <v>3000088</v>
      </c>
      <c r="C92" s="63">
        <v>29.678320000000003</v>
      </c>
      <c r="D92" s="63">
        <v>41.737819999999999</v>
      </c>
      <c r="E92" s="36"/>
      <c r="F92" s="63">
        <v>24.371590000000001</v>
      </c>
      <c r="G92" s="63">
        <v>30.500349999999997</v>
      </c>
      <c r="H92" s="36"/>
      <c r="I92" s="63">
        <v>59.551160000000003</v>
      </c>
      <c r="J92" s="63">
        <v>66.593309999999988</v>
      </c>
      <c r="K92" s="36"/>
      <c r="L92" s="63">
        <v>21.93751</v>
      </c>
      <c r="M92" s="63">
        <v>28.858620000000002</v>
      </c>
    </row>
    <row r="93" spans="1:13" x14ac:dyDescent="0.2">
      <c r="A93" s="29">
        <v>3000089</v>
      </c>
      <c r="C93" s="63">
        <v>17.205970000000001</v>
      </c>
      <c r="D93" s="63">
        <v>26.493250000000003</v>
      </c>
      <c r="E93" s="36"/>
      <c r="F93" s="63">
        <v>19.691510000000001</v>
      </c>
      <c r="G93" s="63">
        <v>27.395239999999998</v>
      </c>
      <c r="H93" s="36"/>
      <c r="I93" s="63">
        <v>48.826209999999996</v>
      </c>
      <c r="J93" s="63">
        <v>57.555869999999999</v>
      </c>
      <c r="K93" s="36"/>
      <c r="L93" s="63">
        <v>14.791260000000001</v>
      </c>
      <c r="M93" s="63">
        <v>23.196200000000001</v>
      </c>
    </row>
    <row r="94" spans="1:13" x14ac:dyDescent="0.2">
      <c r="A94" s="29">
        <v>3000090</v>
      </c>
      <c r="C94" s="63">
        <v>14.12002</v>
      </c>
      <c r="D94" s="63">
        <v>24.12377</v>
      </c>
      <c r="E94" s="36"/>
      <c r="F94" s="63">
        <v>20.23668</v>
      </c>
      <c r="G94" s="63">
        <v>29.393879999999999</v>
      </c>
      <c r="H94" s="36"/>
      <c r="I94" s="63">
        <v>47.887249999999995</v>
      </c>
      <c r="J94" s="63">
        <v>56.827559999999998</v>
      </c>
      <c r="K94" s="36"/>
      <c r="L94" s="63">
        <v>12.526149999999999</v>
      </c>
      <c r="M94" s="63">
        <v>21.571650000000002</v>
      </c>
    </row>
    <row r="95" spans="1:13" x14ac:dyDescent="0.2">
      <c r="A95" s="29">
        <v>3000091</v>
      </c>
      <c r="C95" s="63">
        <v>20.160309999999999</v>
      </c>
      <c r="D95" s="63">
        <v>27.877140000000001</v>
      </c>
      <c r="E95" s="36"/>
      <c r="F95" s="63">
        <v>24.849250000000001</v>
      </c>
      <c r="G95" s="63">
        <v>32.968069999999997</v>
      </c>
      <c r="H95" s="36"/>
      <c r="I95" s="63">
        <v>45.44641</v>
      </c>
      <c r="J95" s="63">
        <v>55.578450000000004</v>
      </c>
      <c r="K95" s="36"/>
      <c r="L95" s="63">
        <v>13.884640000000001</v>
      </c>
      <c r="M95" s="63">
        <v>19.919609999999999</v>
      </c>
    </row>
    <row r="96" spans="1:13" x14ac:dyDescent="0.2">
      <c r="A96" s="29">
        <v>3000092</v>
      </c>
      <c r="C96" s="63">
        <v>27.581480000000003</v>
      </c>
      <c r="D96" s="63">
        <v>38.473880000000001</v>
      </c>
      <c r="E96" s="36"/>
      <c r="F96" s="63">
        <v>27.74259</v>
      </c>
      <c r="G96" s="63">
        <v>34.811869999999999</v>
      </c>
      <c r="H96" s="36"/>
      <c r="I96" s="63">
        <v>55.297909999999995</v>
      </c>
      <c r="J96" s="63">
        <v>63.440759999999997</v>
      </c>
      <c r="K96" s="36"/>
      <c r="L96" s="63">
        <v>20.168700000000001</v>
      </c>
      <c r="M96" s="63">
        <v>27.0486</v>
      </c>
    </row>
    <row r="97" spans="1:13" x14ac:dyDescent="0.2">
      <c r="A97" s="29">
        <v>3000093</v>
      </c>
      <c r="C97" s="63">
        <v>16.77984</v>
      </c>
      <c r="D97" s="63">
        <v>24.550409999999999</v>
      </c>
      <c r="E97" s="36"/>
      <c r="F97" s="63">
        <v>21.176300000000001</v>
      </c>
      <c r="G97" s="63">
        <v>28.999310000000001</v>
      </c>
      <c r="H97" s="36"/>
      <c r="I97" s="63">
        <v>42.048990000000003</v>
      </c>
      <c r="J97" s="63">
        <v>53.367609999999999</v>
      </c>
      <c r="K97" s="36"/>
      <c r="L97" s="63">
        <v>9.9796200000000006</v>
      </c>
      <c r="M97" s="63">
        <v>16.48161</v>
      </c>
    </row>
    <row r="98" spans="1:13" x14ac:dyDescent="0.2">
      <c r="A98" s="29">
        <v>3000094</v>
      </c>
      <c r="C98" s="63">
        <v>25.273020000000002</v>
      </c>
      <c r="D98" s="63">
        <v>33.655570000000004</v>
      </c>
      <c r="E98" s="36"/>
      <c r="F98" s="63">
        <v>24.522469999999998</v>
      </c>
      <c r="G98" s="63">
        <v>34.354930000000003</v>
      </c>
      <c r="H98" s="36"/>
      <c r="I98" s="63">
        <v>49.596029999999999</v>
      </c>
      <c r="J98" s="63">
        <v>58.604259999999996</v>
      </c>
      <c r="K98" s="36"/>
      <c r="L98" s="63">
        <v>17.1861</v>
      </c>
      <c r="M98" s="63">
        <v>23.61393</v>
      </c>
    </row>
    <row r="99" spans="1:13" x14ac:dyDescent="0.2">
      <c r="C99" s="63"/>
      <c r="D99" s="63"/>
      <c r="E99" s="36"/>
      <c r="F99" s="63"/>
      <c r="G99" s="63"/>
      <c r="H99" s="36"/>
      <c r="I99" s="63"/>
      <c r="J99" s="63"/>
      <c r="K99" s="36"/>
      <c r="L99" s="63"/>
      <c r="M99" s="63"/>
    </row>
    <row r="100" spans="1:13" ht="15.75" x14ac:dyDescent="0.25">
      <c r="A100" s="39" t="s">
        <v>40</v>
      </c>
      <c r="C100" s="63">
        <v>24.891389999999998</v>
      </c>
      <c r="D100" s="63">
        <v>25.771179999999998</v>
      </c>
      <c r="E100" s="36"/>
      <c r="F100" s="63">
        <v>29.191450000000003</v>
      </c>
      <c r="G100" s="63">
        <v>29.969149999999999</v>
      </c>
      <c r="H100" s="36"/>
      <c r="I100" s="63">
        <v>55.360019999999999</v>
      </c>
      <c r="J100" s="63">
        <v>56.190070000000006</v>
      </c>
      <c r="K100" s="36"/>
      <c r="L100" s="63">
        <v>19.266220000000001</v>
      </c>
      <c r="M100" s="63">
        <v>19.93582</v>
      </c>
    </row>
    <row r="101" spans="1:13" ht="5.25" customHeight="1" thickBot="1" x14ac:dyDescent="0.25">
      <c r="A101" s="30"/>
      <c r="B101" s="30"/>
      <c r="C101" s="30"/>
      <c r="D101" s="30"/>
      <c r="E101" s="30"/>
      <c r="F101" s="30"/>
      <c r="G101" s="30"/>
      <c r="H101" s="30"/>
      <c r="I101" s="30"/>
      <c r="J101" s="30"/>
      <c r="K101" s="30"/>
      <c r="L101" s="30"/>
      <c r="M101" s="30"/>
    </row>
    <row r="104" spans="1:13" x14ac:dyDescent="0.2">
      <c r="A104" s="29" t="s">
        <v>42</v>
      </c>
    </row>
    <row r="105" spans="1:13" x14ac:dyDescent="0.2">
      <c r="A105" s="41" t="s">
        <v>43</v>
      </c>
    </row>
  </sheetData>
  <mergeCells count="4">
    <mergeCell ref="C3:D3"/>
    <mergeCell ref="F3:G3"/>
    <mergeCell ref="I3:J3"/>
    <mergeCell ref="L3:M3"/>
  </mergeCells>
  <pageMargins left="0.74803149606299213" right="0.74803149606299213" top="0.98425196850393704" bottom="0.98425196850393704" header="0.51181102362204722" footer="0.51181102362204722"/>
  <pageSetup paperSize="9" scale="4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6"/>
  <sheetViews>
    <sheetView zoomScale="70" workbookViewId="0"/>
  </sheetViews>
  <sheetFormatPr defaultRowHeight="15" x14ac:dyDescent="0.2"/>
  <cols>
    <col min="1" max="1" width="13.28515625" style="29" bestFit="1" customWidth="1"/>
    <col min="2" max="2" width="1.140625" style="29" customWidth="1"/>
    <col min="3" max="3" width="10.42578125" style="29" bestFit="1" customWidth="1"/>
    <col min="4" max="4" width="11.5703125" style="29" customWidth="1"/>
    <col min="5" max="5" width="1.140625" style="29" customWidth="1"/>
    <col min="6" max="6" width="16.7109375" style="29" customWidth="1"/>
    <col min="7" max="7" width="15.7109375" style="29" customWidth="1"/>
    <col min="8" max="12" width="9.140625" style="29"/>
    <col min="13" max="13" width="14.5703125" style="29" customWidth="1"/>
    <col min="14" max="14" width="18" style="29" customWidth="1"/>
    <col min="15" max="16384" width="9.140625" style="29"/>
  </cols>
  <sheetData>
    <row r="1" spans="1:14" ht="15.75" x14ac:dyDescent="0.25">
      <c r="A1" s="23" t="s">
        <v>59</v>
      </c>
    </row>
    <row r="2" spans="1:14" s="44" customFormat="1" ht="15.75" thickBot="1" x14ac:dyDescent="0.25">
      <c r="A2" s="25" t="s">
        <v>25</v>
      </c>
      <c r="C2" s="42"/>
      <c r="D2" s="42"/>
      <c r="E2" s="42"/>
      <c r="F2" s="42"/>
      <c r="G2" s="42"/>
      <c r="H2" s="42"/>
      <c r="I2" s="42"/>
      <c r="J2" s="42"/>
      <c r="K2" s="42"/>
    </row>
    <row r="3" spans="1:14" s="31" customFormat="1" ht="43.5" customHeight="1" thickBot="1" x14ac:dyDescent="0.25">
      <c r="A3" s="26" t="s">
        <v>27</v>
      </c>
      <c r="B3" s="26"/>
      <c r="C3" s="201" t="s">
        <v>50</v>
      </c>
      <c r="D3" s="201"/>
      <c r="E3" s="46"/>
      <c r="F3" s="201" t="s">
        <v>51</v>
      </c>
      <c r="G3" s="202"/>
      <c r="H3" s="33"/>
      <c r="I3" s="33"/>
      <c r="J3" s="33"/>
      <c r="K3" s="33"/>
      <c r="L3" s="33"/>
      <c r="M3" s="33"/>
      <c r="N3" s="33"/>
    </row>
    <row r="4" spans="1:14" s="31" customFormat="1" ht="24.75" customHeight="1" x14ac:dyDescent="0.2">
      <c r="A4" s="26"/>
      <c r="B4" s="49"/>
      <c r="C4" s="62" t="s">
        <v>56</v>
      </c>
      <c r="D4" s="62" t="s">
        <v>57</v>
      </c>
      <c r="E4" s="62"/>
      <c r="F4" s="46" t="s">
        <v>56</v>
      </c>
      <c r="G4" s="46" t="s">
        <v>57</v>
      </c>
      <c r="H4" s="33"/>
      <c r="I4" s="33"/>
      <c r="J4" s="33"/>
      <c r="K4" s="33"/>
      <c r="L4" s="33"/>
      <c r="M4" s="33"/>
      <c r="N4" s="33"/>
    </row>
    <row r="5" spans="1:14" x14ac:dyDescent="0.2">
      <c r="A5" s="49">
        <v>3000001</v>
      </c>
      <c r="B5" s="49"/>
      <c r="C5" s="63">
        <v>15.223090000000001</v>
      </c>
      <c r="D5" s="63">
        <v>19.062249999999999</v>
      </c>
      <c r="E5" s="36"/>
      <c r="F5" s="63">
        <v>2.9394199999999997</v>
      </c>
      <c r="G5" s="63">
        <v>4.7451499999999998</v>
      </c>
    </row>
    <row r="6" spans="1:14" x14ac:dyDescent="0.2">
      <c r="A6" s="29">
        <v>3000002</v>
      </c>
      <c r="C6" s="63">
        <v>14.615769999999999</v>
      </c>
      <c r="D6" s="63">
        <v>17.6572</v>
      </c>
      <c r="E6" s="36"/>
      <c r="F6" s="63">
        <v>2.87602</v>
      </c>
      <c r="G6" s="63">
        <v>4.6835700000000005</v>
      </c>
    </row>
    <row r="7" spans="1:14" x14ac:dyDescent="0.2">
      <c r="A7" s="29">
        <v>3000003</v>
      </c>
      <c r="C7" s="63">
        <v>15.82738</v>
      </c>
      <c r="D7" s="63">
        <v>21.204660000000001</v>
      </c>
      <c r="E7" s="36"/>
      <c r="F7" s="63">
        <v>4.0636600000000005</v>
      </c>
      <c r="G7" s="63">
        <v>7.1391499999999999</v>
      </c>
    </row>
    <row r="8" spans="1:14" x14ac:dyDescent="0.2">
      <c r="A8" s="29">
        <v>3000004</v>
      </c>
      <c r="C8" s="63">
        <v>16.414840000000002</v>
      </c>
      <c r="D8" s="63">
        <v>22.717570000000002</v>
      </c>
      <c r="E8" s="36"/>
      <c r="F8" s="63">
        <v>3.17259</v>
      </c>
      <c r="G8" s="63">
        <v>6.80877</v>
      </c>
    </row>
    <row r="9" spans="1:14" x14ac:dyDescent="0.2">
      <c r="A9" s="29">
        <v>3000005</v>
      </c>
      <c r="C9" s="63">
        <v>15.633479999999999</v>
      </c>
      <c r="D9" s="63">
        <v>20.203489999999999</v>
      </c>
      <c r="E9" s="36"/>
      <c r="F9" s="63">
        <v>2.3858199999999998</v>
      </c>
      <c r="G9" s="63">
        <v>5.5371100000000002</v>
      </c>
    </row>
    <row r="10" spans="1:14" x14ac:dyDescent="0.2">
      <c r="A10" s="29">
        <v>3000006</v>
      </c>
      <c r="C10" s="63">
        <v>15.099160000000001</v>
      </c>
      <c r="D10" s="63">
        <v>20.211069999999999</v>
      </c>
      <c r="E10" s="36"/>
      <c r="F10" s="63">
        <v>1.35084</v>
      </c>
      <c r="G10" s="63">
        <v>3.7433700000000001</v>
      </c>
    </row>
    <row r="11" spans="1:14" x14ac:dyDescent="0.2">
      <c r="A11" s="29">
        <v>3000007</v>
      </c>
      <c r="C11" s="63">
        <v>14.09782</v>
      </c>
      <c r="D11" s="63">
        <v>18.783290000000001</v>
      </c>
      <c r="E11" s="36"/>
      <c r="F11" s="63">
        <v>3.2161099999999996</v>
      </c>
      <c r="G11" s="63">
        <v>5.8826900000000002</v>
      </c>
    </row>
    <row r="12" spans="1:14" x14ac:dyDescent="0.2">
      <c r="A12" s="29">
        <v>3000008</v>
      </c>
      <c r="C12" s="63">
        <v>12.86186</v>
      </c>
      <c r="D12" s="63">
        <v>18.372169999999997</v>
      </c>
      <c r="E12" s="36"/>
      <c r="F12" s="63">
        <v>4.2809399999999993</v>
      </c>
      <c r="G12" s="63">
        <v>7.46347</v>
      </c>
    </row>
    <row r="13" spans="1:14" x14ac:dyDescent="0.2">
      <c r="A13" s="29">
        <v>3000009</v>
      </c>
      <c r="C13" s="63">
        <v>13.037360000000001</v>
      </c>
      <c r="D13" s="63">
        <v>18.8568</v>
      </c>
      <c r="E13" s="36"/>
      <c r="F13" s="63">
        <v>3.45397</v>
      </c>
      <c r="G13" s="63">
        <v>5.8895600000000004</v>
      </c>
    </row>
    <row r="14" spans="1:14" x14ac:dyDescent="0.2">
      <c r="A14" s="29">
        <v>3000010</v>
      </c>
      <c r="C14" s="63">
        <v>13.171959999999999</v>
      </c>
      <c r="D14" s="63">
        <v>18.164169999999999</v>
      </c>
      <c r="E14" s="36"/>
      <c r="F14" s="63">
        <v>3.8389500000000001</v>
      </c>
      <c r="G14" s="63">
        <v>7.7646599999999992</v>
      </c>
    </row>
    <row r="15" spans="1:14" x14ac:dyDescent="0.2">
      <c r="A15" s="29">
        <v>3000011</v>
      </c>
      <c r="C15" s="63">
        <v>15.202909999999999</v>
      </c>
      <c r="D15" s="63">
        <v>20.24213</v>
      </c>
      <c r="E15" s="36"/>
      <c r="F15" s="63">
        <v>2.9922399999999998</v>
      </c>
      <c r="G15" s="63">
        <v>5.5017700000000005</v>
      </c>
    </row>
    <row r="16" spans="1:14" x14ac:dyDescent="0.2">
      <c r="A16" s="29">
        <v>3000012</v>
      </c>
      <c r="C16" s="63">
        <v>14.241989999999999</v>
      </c>
      <c r="D16" s="63">
        <v>19.004579999999997</v>
      </c>
      <c r="E16" s="36"/>
      <c r="F16" s="63">
        <v>3.1219799999999998</v>
      </c>
      <c r="G16" s="63">
        <v>5.4159899999999999</v>
      </c>
    </row>
    <row r="17" spans="1:8" x14ac:dyDescent="0.2">
      <c r="A17" s="29">
        <v>3000013</v>
      </c>
      <c r="C17" s="63">
        <v>13.897930000000001</v>
      </c>
      <c r="D17" s="63">
        <v>17.830489999999998</v>
      </c>
      <c r="E17" s="36"/>
      <c r="F17" s="63">
        <v>2.7462400000000002</v>
      </c>
      <c r="G17" s="63">
        <v>4.6816499999999994</v>
      </c>
    </row>
    <row r="18" spans="1:8" x14ac:dyDescent="0.2">
      <c r="A18" s="29">
        <v>3000014</v>
      </c>
      <c r="C18" s="63">
        <v>11.222759999999999</v>
      </c>
      <c r="D18" s="63">
        <v>17.129649999999998</v>
      </c>
      <c r="E18" s="36"/>
      <c r="F18" s="63">
        <v>2.4044400000000001</v>
      </c>
      <c r="G18" s="63">
        <v>5.5438800000000006</v>
      </c>
    </row>
    <row r="19" spans="1:8" x14ac:dyDescent="0.2">
      <c r="A19" s="29">
        <v>3000015</v>
      </c>
      <c r="C19" s="63">
        <v>12.33122</v>
      </c>
      <c r="D19" s="63">
        <v>17.606059999999999</v>
      </c>
      <c r="E19" s="36"/>
      <c r="F19" s="63">
        <v>2.7757000000000001</v>
      </c>
      <c r="G19" s="63">
        <v>5.1266100000000003</v>
      </c>
      <c r="H19" s="49"/>
    </row>
    <row r="20" spans="1:8" x14ac:dyDescent="0.2">
      <c r="A20" s="29">
        <v>3000016</v>
      </c>
      <c r="C20" s="63">
        <v>10.919689999999999</v>
      </c>
      <c r="D20" s="63">
        <v>16.248389999999997</v>
      </c>
      <c r="E20" s="36"/>
      <c r="F20" s="63">
        <v>2.7907299999999999</v>
      </c>
      <c r="G20" s="63">
        <v>6.4008200000000004</v>
      </c>
      <c r="H20" s="49"/>
    </row>
    <row r="21" spans="1:8" x14ac:dyDescent="0.2">
      <c r="A21" s="29">
        <v>3000017</v>
      </c>
      <c r="C21" s="63">
        <v>13.65887</v>
      </c>
      <c r="D21" s="63">
        <v>18.769369999999999</v>
      </c>
      <c r="E21" s="36"/>
      <c r="F21" s="63">
        <v>2.1417100000000002</v>
      </c>
      <c r="G21" s="63">
        <v>5.0521499999999993</v>
      </c>
      <c r="H21" s="49"/>
    </row>
    <row r="22" spans="1:8" x14ac:dyDescent="0.2">
      <c r="A22" s="29">
        <v>3000018</v>
      </c>
      <c r="C22" s="63">
        <v>14.090009999999999</v>
      </c>
      <c r="D22" s="63">
        <v>19.326989999999999</v>
      </c>
      <c r="E22" s="36"/>
      <c r="F22" s="63">
        <v>2.2144500000000003</v>
      </c>
      <c r="G22" s="63">
        <v>5.0317300000000005</v>
      </c>
    </row>
    <row r="23" spans="1:8" x14ac:dyDescent="0.2">
      <c r="A23" s="29">
        <v>3000019</v>
      </c>
      <c r="C23" s="63">
        <v>14.910680000000001</v>
      </c>
      <c r="D23" s="63">
        <v>20.118020000000001</v>
      </c>
      <c r="E23" s="36"/>
      <c r="F23" s="63">
        <v>2.8047300000000002</v>
      </c>
      <c r="G23" s="63">
        <v>5.7510699999999995</v>
      </c>
    </row>
    <row r="24" spans="1:8" x14ac:dyDescent="0.2">
      <c r="A24" s="29">
        <v>3000020</v>
      </c>
      <c r="C24" s="63">
        <v>13.416729999999999</v>
      </c>
      <c r="D24" s="63">
        <v>16.9221</v>
      </c>
      <c r="E24" s="36"/>
      <c r="F24" s="63">
        <v>2.4280400000000002</v>
      </c>
      <c r="G24" s="63">
        <v>4.9943499999999998</v>
      </c>
    </row>
    <row r="25" spans="1:8" x14ac:dyDescent="0.2">
      <c r="A25" s="29">
        <v>3000021</v>
      </c>
      <c r="C25" s="63">
        <v>15.555930000000002</v>
      </c>
      <c r="D25" s="63">
        <v>21.328969999999998</v>
      </c>
      <c r="E25" s="36"/>
      <c r="F25" s="63">
        <v>1.8886799999999999</v>
      </c>
      <c r="G25" s="63">
        <v>4.6516799999999998</v>
      </c>
    </row>
    <row r="26" spans="1:8" x14ac:dyDescent="0.2">
      <c r="A26" s="29">
        <v>3000022</v>
      </c>
      <c r="C26" s="63">
        <v>13.516929999999999</v>
      </c>
      <c r="D26" s="63">
        <v>19.86553</v>
      </c>
      <c r="E26" s="36"/>
      <c r="F26" s="63">
        <v>2.9545300000000001</v>
      </c>
      <c r="G26" s="63">
        <v>5.5649199999999999</v>
      </c>
    </row>
    <row r="27" spans="1:8" x14ac:dyDescent="0.2">
      <c r="A27" s="29">
        <v>3000023</v>
      </c>
      <c r="C27" s="63">
        <v>11.655559999999999</v>
      </c>
      <c r="D27" s="63">
        <v>16.323060000000002</v>
      </c>
      <c r="E27" s="36"/>
      <c r="F27" s="63">
        <v>0.92222999999999988</v>
      </c>
      <c r="G27" s="63">
        <v>3.1177699999999997</v>
      </c>
    </row>
    <row r="28" spans="1:8" x14ac:dyDescent="0.2">
      <c r="A28" s="29">
        <v>3000024</v>
      </c>
      <c r="C28" s="63">
        <v>12.33333</v>
      </c>
      <c r="D28" s="63">
        <v>17.093220000000002</v>
      </c>
      <c r="E28" s="36"/>
      <c r="F28" s="63">
        <v>2.70085</v>
      </c>
      <c r="G28" s="63">
        <v>5.8322099999999999</v>
      </c>
    </row>
    <row r="29" spans="1:8" x14ac:dyDescent="0.2">
      <c r="A29" s="29">
        <v>3000025</v>
      </c>
      <c r="C29" s="63">
        <v>12.529689999999999</v>
      </c>
      <c r="D29" s="63">
        <v>18.36084</v>
      </c>
      <c r="E29" s="36"/>
      <c r="F29" s="63">
        <v>2.6517599999999999</v>
      </c>
      <c r="G29" s="63">
        <v>5.5170599999999999</v>
      </c>
    </row>
    <row r="30" spans="1:8" x14ac:dyDescent="0.2">
      <c r="A30" s="29">
        <v>3000026</v>
      </c>
      <c r="C30" s="63">
        <v>14.66628</v>
      </c>
      <c r="D30" s="63">
        <v>19.791819999999998</v>
      </c>
      <c r="E30" s="36"/>
      <c r="F30" s="63">
        <v>3.2005199999999996</v>
      </c>
      <c r="G30" s="63">
        <v>5.7699100000000003</v>
      </c>
    </row>
    <row r="31" spans="1:8" x14ac:dyDescent="0.2">
      <c r="A31" s="29">
        <v>3000027</v>
      </c>
      <c r="C31" s="63">
        <v>15.14287</v>
      </c>
      <c r="D31" s="63">
        <v>18.098580000000002</v>
      </c>
      <c r="E31" s="36"/>
      <c r="F31" s="63">
        <v>3.3114999999999997</v>
      </c>
      <c r="G31" s="63">
        <v>5.2735799999999999</v>
      </c>
    </row>
    <row r="32" spans="1:8" x14ac:dyDescent="0.2">
      <c r="A32" s="29">
        <v>3000028</v>
      </c>
      <c r="C32" s="63">
        <v>13.07865</v>
      </c>
      <c r="D32" s="63">
        <v>16.989979999999999</v>
      </c>
      <c r="E32" s="36"/>
      <c r="F32" s="63">
        <v>2.7246600000000001</v>
      </c>
      <c r="G32" s="63">
        <v>5.3601599999999996</v>
      </c>
    </row>
    <row r="33" spans="1:7" x14ac:dyDescent="0.2">
      <c r="A33" s="29">
        <v>3000029</v>
      </c>
      <c r="C33" s="63">
        <v>13.267519999999999</v>
      </c>
      <c r="D33" s="63">
        <v>17.665949999999999</v>
      </c>
      <c r="E33" s="36"/>
      <c r="F33" s="63">
        <v>2.6086299999999998</v>
      </c>
      <c r="G33" s="63">
        <v>5.1582600000000003</v>
      </c>
    </row>
    <row r="34" spans="1:7" x14ac:dyDescent="0.2">
      <c r="A34" s="29">
        <v>3000030</v>
      </c>
      <c r="C34" s="63">
        <v>13.926749999999998</v>
      </c>
      <c r="D34" s="63">
        <v>18.011209999999998</v>
      </c>
      <c r="E34" s="36"/>
      <c r="F34" s="63">
        <v>2.6151400000000002</v>
      </c>
      <c r="G34" s="63">
        <v>5.0089600000000001</v>
      </c>
    </row>
    <row r="35" spans="1:7" x14ac:dyDescent="0.2">
      <c r="A35" s="29">
        <v>3000031</v>
      </c>
      <c r="C35" s="63">
        <v>12.868170000000001</v>
      </c>
      <c r="D35" s="63">
        <v>16.492599999999999</v>
      </c>
      <c r="E35" s="36"/>
      <c r="F35" s="63">
        <v>3.6576299999999997</v>
      </c>
      <c r="G35" s="63">
        <v>6.9176000000000002</v>
      </c>
    </row>
    <row r="36" spans="1:7" x14ac:dyDescent="0.2">
      <c r="A36" s="29">
        <v>3000032</v>
      </c>
      <c r="C36" s="63">
        <v>12.00412</v>
      </c>
      <c r="D36" s="63">
        <v>18.3857</v>
      </c>
      <c r="E36" s="36"/>
      <c r="F36" s="63">
        <v>2.9636100000000001</v>
      </c>
      <c r="G36" s="63">
        <v>6.6417100000000007</v>
      </c>
    </row>
    <row r="37" spans="1:7" x14ac:dyDescent="0.2">
      <c r="A37" s="29">
        <v>3000033</v>
      </c>
      <c r="C37" s="63">
        <v>14.458889999999998</v>
      </c>
      <c r="D37" s="63">
        <v>19.872160000000001</v>
      </c>
      <c r="E37" s="36"/>
      <c r="F37" s="63">
        <v>3.21983</v>
      </c>
      <c r="G37" s="63">
        <v>7.5865499999999999</v>
      </c>
    </row>
    <row r="38" spans="1:7" x14ac:dyDescent="0.2">
      <c r="A38" s="29">
        <v>3000034</v>
      </c>
      <c r="C38" s="63">
        <v>13.598289999999999</v>
      </c>
      <c r="D38" s="63">
        <v>19.757849999999998</v>
      </c>
      <c r="E38" s="36"/>
      <c r="F38" s="63">
        <v>4.24064</v>
      </c>
      <c r="G38" s="63">
        <v>7.8358300000000005</v>
      </c>
    </row>
    <row r="39" spans="1:7" x14ac:dyDescent="0.2">
      <c r="A39" s="29">
        <v>3000035</v>
      </c>
      <c r="C39" s="63">
        <v>12.874079999999999</v>
      </c>
      <c r="D39" s="63">
        <v>18.29983</v>
      </c>
      <c r="E39" s="36"/>
      <c r="F39" s="63">
        <v>4.6499499999999996</v>
      </c>
      <c r="G39" s="63">
        <v>8.2052200000000006</v>
      </c>
    </row>
    <row r="40" spans="1:7" x14ac:dyDescent="0.2">
      <c r="A40" s="29">
        <v>3000036</v>
      </c>
      <c r="C40" s="63">
        <v>13.039609999999998</v>
      </c>
      <c r="D40" s="63">
        <v>20.77704</v>
      </c>
      <c r="E40" s="36"/>
      <c r="F40" s="63">
        <v>3.4632299999999998</v>
      </c>
      <c r="G40" s="63">
        <v>8.3707000000000011</v>
      </c>
    </row>
    <row r="41" spans="1:7" x14ac:dyDescent="0.2">
      <c r="A41" s="29">
        <v>3000037</v>
      </c>
      <c r="C41" s="63">
        <v>11.325469999999999</v>
      </c>
      <c r="D41" s="63">
        <v>17.82499</v>
      </c>
      <c r="E41" s="36"/>
      <c r="F41" s="63">
        <v>4.4969200000000003</v>
      </c>
      <c r="G41" s="63">
        <v>8.5597999999999992</v>
      </c>
    </row>
    <row r="42" spans="1:7" x14ac:dyDescent="0.2">
      <c r="A42" s="29">
        <v>3000038</v>
      </c>
      <c r="C42" s="63">
        <v>13.594849999999999</v>
      </c>
      <c r="D42" s="63">
        <v>20.151700000000002</v>
      </c>
      <c r="E42" s="36"/>
      <c r="F42" s="63">
        <v>2.3768199999999999</v>
      </c>
      <c r="G42" s="63">
        <v>5.5427299999999997</v>
      </c>
    </row>
    <row r="43" spans="1:7" x14ac:dyDescent="0.2">
      <c r="A43" s="29">
        <v>3000039</v>
      </c>
      <c r="C43" s="63">
        <v>15.904499999999999</v>
      </c>
      <c r="D43" s="63">
        <v>21.76221</v>
      </c>
      <c r="E43" s="36"/>
      <c r="F43" s="63">
        <v>3.9337999999999997</v>
      </c>
      <c r="G43" s="63">
        <v>6.6498499999999998</v>
      </c>
    </row>
    <row r="44" spans="1:7" x14ac:dyDescent="0.2">
      <c r="A44" s="29">
        <v>3000040</v>
      </c>
      <c r="C44" s="63">
        <v>14.840990000000001</v>
      </c>
      <c r="D44" s="63">
        <v>21.68685</v>
      </c>
      <c r="E44" s="36"/>
      <c r="F44" s="63">
        <v>2.88171</v>
      </c>
      <c r="G44" s="63">
        <v>7.7586899999999996</v>
      </c>
    </row>
    <row r="45" spans="1:7" x14ac:dyDescent="0.2">
      <c r="A45" s="29">
        <v>3000041</v>
      </c>
      <c r="C45" s="63">
        <v>19.508600000000001</v>
      </c>
      <c r="D45" s="63">
        <v>26.041379999999997</v>
      </c>
      <c r="E45" s="36"/>
      <c r="F45" s="63">
        <v>2.61782</v>
      </c>
      <c r="G45" s="63">
        <v>6.4320100000000009</v>
      </c>
    </row>
    <row r="46" spans="1:7" x14ac:dyDescent="0.2">
      <c r="A46" s="29">
        <v>3000042</v>
      </c>
      <c r="C46" s="63">
        <v>12.218679999999999</v>
      </c>
      <c r="D46" s="63">
        <v>18.674289999999999</v>
      </c>
      <c r="E46" s="36"/>
      <c r="F46" s="63">
        <v>2.7866300000000002</v>
      </c>
      <c r="G46" s="63">
        <v>6.2108100000000004</v>
      </c>
    </row>
    <row r="47" spans="1:7" x14ac:dyDescent="0.2">
      <c r="A47" s="29">
        <v>3000043</v>
      </c>
      <c r="C47" s="63">
        <v>15.48438</v>
      </c>
      <c r="D47" s="63">
        <v>19.257450000000002</v>
      </c>
      <c r="E47" s="36"/>
      <c r="F47" s="63">
        <v>2.3681100000000002</v>
      </c>
      <c r="G47" s="63">
        <v>5.4120400000000002</v>
      </c>
    </row>
    <row r="48" spans="1:7" x14ac:dyDescent="0.2">
      <c r="A48" s="29">
        <v>3000044</v>
      </c>
      <c r="C48" s="63">
        <v>17.703869999999998</v>
      </c>
      <c r="D48" s="63">
        <v>24.79485</v>
      </c>
      <c r="E48" s="36"/>
      <c r="F48" s="63">
        <v>3.1361600000000003</v>
      </c>
      <c r="G48" s="63">
        <v>7.1354500000000005</v>
      </c>
    </row>
    <row r="49" spans="1:7" x14ac:dyDescent="0.2">
      <c r="A49" s="29">
        <v>3000045</v>
      </c>
      <c r="C49" s="63">
        <v>12.37279</v>
      </c>
      <c r="D49" s="63">
        <v>18.804919999999999</v>
      </c>
      <c r="E49" s="36"/>
      <c r="F49" s="63">
        <v>1.0110700000000001</v>
      </c>
      <c r="G49" s="63">
        <v>4.5766499999999999</v>
      </c>
    </row>
    <row r="50" spans="1:7" x14ac:dyDescent="0.2">
      <c r="A50" s="29">
        <v>3000046</v>
      </c>
      <c r="C50" s="63">
        <v>13.72625</v>
      </c>
      <c r="D50" s="63">
        <v>19.354689999999998</v>
      </c>
      <c r="E50" s="36"/>
      <c r="F50" s="63">
        <v>3.3957700000000002</v>
      </c>
      <c r="G50" s="63">
        <v>7.1604399999999995</v>
      </c>
    </row>
    <row r="51" spans="1:7" x14ac:dyDescent="0.2">
      <c r="A51" s="29">
        <v>3000047</v>
      </c>
      <c r="C51" s="63">
        <v>14.45584</v>
      </c>
      <c r="D51" s="63">
        <v>19.04785</v>
      </c>
      <c r="E51" s="36"/>
      <c r="F51" s="63">
        <v>2.8115100000000002</v>
      </c>
      <c r="G51" s="63">
        <v>5.0299499999999995</v>
      </c>
    </row>
    <row r="52" spans="1:7" x14ac:dyDescent="0.2">
      <c r="A52" s="29">
        <v>3000048</v>
      </c>
      <c r="C52" s="63">
        <v>15.37304</v>
      </c>
      <c r="D52" s="63">
        <v>21.792590000000001</v>
      </c>
      <c r="E52" s="36"/>
      <c r="F52" s="63">
        <v>4.3021500000000001</v>
      </c>
      <c r="G52" s="63">
        <v>7.5657000000000005</v>
      </c>
    </row>
    <row r="53" spans="1:7" x14ac:dyDescent="0.2">
      <c r="A53" s="29">
        <v>3000049</v>
      </c>
      <c r="C53" s="63">
        <v>17.665049999999997</v>
      </c>
      <c r="D53" s="63">
        <v>23.328109999999999</v>
      </c>
      <c r="E53" s="36"/>
      <c r="F53" s="63">
        <v>3.1196299999999999</v>
      </c>
      <c r="G53" s="63">
        <v>6.8174099999999997</v>
      </c>
    </row>
    <row r="54" spans="1:7" x14ac:dyDescent="0.2">
      <c r="A54" s="29">
        <v>3000050</v>
      </c>
      <c r="C54" s="63">
        <v>17.4678</v>
      </c>
      <c r="D54" s="63">
        <v>22.244430000000001</v>
      </c>
      <c r="E54" s="36"/>
      <c r="F54" s="63">
        <v>3.7234200000000004</v>
      </c>
      <c r="G54" s="63">
        <v>7.9255900000000006</v>
      </c>
    </row>
    <row r="55" spans="1:7" x14ac:dyDescent="0.2">
      <c r="A55" s="29">
        <v>3000051</v>
      </c>
      <c r="C55" s="63">
        <v>15.458630000000001</v>
      </c>
      <c r="D55" s="63">
        <v>20.158090000000001</v>
      </c>
      <c r="E55" s="36"/>
      <c r="F55" s="63">
        <v>3.8224599999999995</v>
      </c>
      <c r="G55" s="63">
        <v>6.8752800000000001</v>
      </c>
    </row>
    <row r="56" spans="1:7" x14ac:dyDescent="0.2">
      <c r="A56" s="29">
        <v>3000052</v>
      </c>
      <c r="C56" s="63">
        <v>14.124000000000001</v>
      </c>
      <c r="D56" s="63">
        <v>20.819679999999998</v>
      </c>
      <c r="E56" s="36"/>
      <c r="F56" s="63">
        <v>4.5138100000000003</v>
      </c>
      <c r="G56" s="63">
        <v>8.4174799999999994</v>
      </c>
    </row>
    <row r="57" spans="1:7" x14ac:dyDescent="0.2">
      <c r="A57" s="29">
        <v>3000053</v>
      </c>
      <c r="C57" s="63">
        <v>14.691599999999999</v>
      </c>
      <c r="D57" s="63">
        <v>19.31298</v>
      </c>
      <c r="E57" s="36"/>
      <c r="F57" s="63">
        <v>3.2107499999999995</v>
      </c>
      <c r="G57" s="63">
        <v>5.7772999999999994</v>
      </c>
    </row>
    <row r="58" spans="1:7" x14ac:dyDescent="0.2">
      <c r="A58" s="29">
        <v>3000054</v>
      </c>
      <c r="C58" s="63">
        <v>14.697930000000001</v>
      </c>
      <c r="D58" s="63">
        <v>19.14601</v>
      </c>
      <c r="E58" s="36"/>
      <c r="F58" s="63">
        <v>4.3703199999999995</v>
      </c>
      <c r="G58" s="63">
        <v>7.7468499999999993</v>
      </c>
    </row>
    <row r="59" spans="1:7" x14ac:dyDescent="0.2">
      <c r="A59" s="29">
        <v>3000055</v>
      </c>
      <c r="C59" s="63">
        <v>13.77323</v>
      </c>
      <c r="D59" s="63">
        <v>19.467029999999998</v>
      </c>
      <c r="E59" s="36"/>
      <c r="F59" s="63">
        <v>2.9020100000000002</v>
      </c>
      <c r="G59" s="63">
        <v>5.99824</v>
      </c>
    </row>
    <row r="60" spans="1:7" x14ac:dyDescent="0.2">
      <c r="A60" s="29">
        <v>3000056</v>
      </c>
      <c r="C60" s="63">
        <v>12.581439999999999</v>
      </c>
      <c r="D60" s="63">
        <v>17.605870000000003</v>
      </c>
      <c r="E60" s="36"/>
      <c r="F60" s="63">
        <v>2.3662699999999997</v>
      </c>
      <c r="G60" s="63">
        <v>5.0164900000000001</v>
      </c>
    </row>
    <row r="61" spans="1:7" x14ac:dyDescent="0.2">
      <c r="A61" s="29">
        <v>3000057</v>
      </c>
      <c r="C61" s="63">
        <v>13.66972</v>
      </c>
      <c r="D61" s="63">
        <v>18.128259999999997</v>
      </c>
      <c r="E61" s="36"/>
      <c r="F61" s="63">
        <v>4.5802100000000001</v>
      </c>
      <c r="G61" s="63">
        <v>7.2810899999999998</v>
      </c>
    </row>
    <row r="62" spans="1:7" x14ac:dyDescent="0.2">
      <c r="A62" s="29">
        <v>3000058</v>
      </c>
      <c r="C62" s="63">
        <v>11.522029999999999</v>
      </c>
      <c r="D62" s="63">
        <v>15.441199999999998</v>
      </c>
      <c r="E62" s="36"/>
      <c r="F62" s="63">
        <v>1.9472499999999999</v>
      </c>
      <c r="G62" s="63">
        <v>4.6034699999999997</v>
      </c>
    </row>
    <row r="63" spans="1:7" x14ac:dyDescent="0.2">
      <c r="A63" s="29">
        <v>3000059</v>
      </c>
      <c r="C63" s="63">
        <v>16.5227</v>
      </c>
      <c r="D63" s="63">
        <v>22.882860000000001</v>
      </c>
      <c r="E63" s="36"/>
      <c r="F63" s="63">
        <v>2.8817900000000001</v>
      </c>
      <c r="G63" s="63">
        <v>5.8731</v>
      </c>
    </row>
    <row r="64" spans="1:7" x14ac:dyDescent="0.2">
      <c r="A64" s="29">
        <v>3000060</v>
      </c>
      <c r="C64" s="63">
        <v>11.7712</v>
      </c>
      <c r="D64" s="63">
        <v>18.056979999999999</v>
      </c>
      <c r="E64" s="36"/>
      <c r="F64" s="63">
        <v>2.4499499999999999</v>
      </c>
      <c r="G64" s="63">
        <v>6.34422</v>
      </c>
    </row>
    <row r="65" spans="1:7" x14ac:dyDescent="0.2">
      <c r="A65" s="29">
        <v>3000061</v>
      </c>
      <c r="C65" s="63">
        <v>13.730980000000001</v>
      </c>
      <c r="D65" s="63">
        <v>19.55303</v>
      </c>
      <c r="E65" s="36"/>
      <c r="F65" s="63">
        <v>4.5272100000000002</v>
      </c>
      <c r="G65" s="63">
        <v>8.7016600000000004</v>
      </c>
    </row>
    <row r="66" spans="1:7" x14ac:dyDescent="0.2">
      <c r="A66" s="29">
        <v>3000062</v>
      </c>
      <c r="C66" s="63">
        <v>15.012780000000001</v>
      </c>
      <c r="D66" s="63">
        <v>20.878779999999999</v>
      </c>
      <c r="E66" s="36"/>
      <c r="F66" s="63">
        <v>3.8397800000000002</v>
      </c>
      <c r="G66" s="63">
        <v>7.6653200000000004</v>
      </c>
    </row>
    <row r="67" spans="1:7" x14ac:dyDescent="0.2">
      <c r="A67" s="29">
        <v>3000063</v>
      </c>
      <c r="C67" s="63">
        <v>12.25464</v>
      </c>
      <c r="D67" s="63">
        <v>17.588049999999999</v>
      </c>
      <c r="E67" s="36"/>
      <c r="F67" s="63">
        <v>2.4737900000000002</v>
      </c>
      <c r="G67" s="63">
        <v>5.1528799999999997</v>
      </c>
    </row>
    <row r="68" spans="1:7" x14ac:dyDescent="0.2">
      <c r="A68" s="29">
        <v>3000064</v>
      </c>
      <c r="C68" s="63">
        <v>13.26294</v>
      </c>
      <c r="D68" s="63">
        <v>20.925409999999999</v>
      </c>
      <c r="E68" s="36"/>
      <c r="F68" s="63">
        <v>3.8091200000000001</v>
      </c>
      <c r="G68" s="63">
        <v>8.0719100000000008</v>
      </c>
    </row>
    <row r="69" spans="1:7" x14ac:dyDescent="0.2">
      <c r="A69" s="29">
        <v>3000065</v>
      </c>
      <c r="C69" s="63">
        <v>13.948040000000001</v>
      </c>
      <c r="D69" s="63">
        <v>18.956680000000002</v>
      </c>
      <c r="E69" s="36"/>
      <c r="F69" s="63">
        <v>2.1929699999999999</v>
      </c>
      <c r="G69" s="63">
        <v>4.8460999999999999</v>
      </c>
    </row>
    <row r="70" spans="1:7" x14ac:dyDescent="0.2">
      <c r="A70" s="29">
        <v>3000066</v>
      </c>
      <c r="C70" s="63">
        <v>15.17404</v>
      </c>
      <c r="D70" s="63">
        <v>19.112680000000001</v>
      </c>
      <c r="E70" s="36"/>
      <c r="F70" s="63">
        <v>5.1202300000000003</v>
      </c>
      <c r="G70" s="63">
        <v>7.3872300000000006</v>
      </c>
    </row>
    <row r="71" spans="1:7" x14ac:dyDescent="0.2">
      <c r="A71" s="29">
        <v>3000067</v>
      </c>
      <c r="C71" s="63">
        <v>16.448799999999999</v>
      </c>
      <c r="D71" s="63">
        <v>20.247810000000001</v>
      </c>
      <c r="E71" s="36"/>
      <c r="F71" s="63">
        <v>4.0643099999999999</v>
      </c>
      <c r="G71" s="63">
        <v>6.8575399999999993</v>
      </c>
    </row>
    <row r="72" spans="1:7" x14ac:dyDescent="0.2">
      <c r="A72" s="29">
        <v>3000068</v>
      </c>
      <c r="C72" s="63">
        <v>13.98859</v>
      </c>
      <c r="D72" s="63">
        <v>20.047830000000001</v>
      </c>
      <c r="E72" s="36"/>
      <c r="F72" s="63">
        <v>3.2559999999999998</v>
      </c>
      <c r="G72" s="63">
        <v>6.6253999999999991</v>
      </c>
    </row>
    <row r="73" spans="1:7" x14ac:dyDescent="0.2">
      <c r="A73" s="29">
        <v>3000069</v>
      </c>
      <c r="C73" s="63">
        <v>13.737360000000001</v>
      </c>
      <c r="D73" s="63">
        <v>18.205819999999999</v>
      </c>
      <c r="E73" s="36"/>
      <c r="F73" s="63">
        <v>2.4840399999999998</v>
      </c>
      <c r="G73" s="63">
        <v>5.2799899999999997</v>
      </c>
    </row>
    <row r="74" spans="1:7" x14ac:dyDescent="0.2">
      <c r="A74" s="29">
        <v>3000070</v>
      </c>
      <c r="C74" s="63">
        <v>12.933210000000001</v>
      </c>
      <c r="D74" s="63">
        <v>18.403379999999999</v>
      </c>
      <c r="E74" s="36"/>
      <c r="F74" s="63">
        <v>3.3877600000000001</v>
      </c>
      <c r="G74" s="63">
        <v>6.6941899999999999</v>
      </c>
    </row>
    <row r="75" spans="1:7" x14ac:dyDescent="0.2">
      <c r="A75" s="29">
        <v>3000071</v>
      </c>
      <c r="C75" s="63">
        <v>15.08938</v>
      </c>
      <c r="D75" s="63">
        <v>20.577359999999999</v>
      </c>
      <c r="E75" s="36"/>
      <c r="F75" s="63">
        <v>1.8529299999999997</v>
      </c>
      <c r="G75" s="63">
        <v>4.6019800000000002</v>
      </c>
    </row>
    <row r="76" spans="1:7" x14ac:dyDescent="0.2">
      <c r="A76" s="29">
        <v>3000072</v>
      </c>
      <c r="C76" s="63">
        <v>18.91544</v>
      </c>
      <c r="D76" s="63">
        <v>24.902550000000002</v>
      </c>
      <c r="E76" s="36"/>
      <c r="F76" s="63">
        <v>3.5789099999999996</v>
      </c>
      <c r="G76" s="63">
        <v>6.7200100000000003</v>
      </c>
    </row>
    <row r="77" spans="1:7" x14ac:dyDescent="0.2">
      <c r="A77" s="29">
        <v>3000073</v>
      </c>
      <c r="C77" s="63">
        <v>12.450700000000001</v>
      </c>
      <c r="D77" s="63">
        <v>17.848469999999999</v>
      </c>
      <c r="E77" s="36"/>
      <c r="F77" s="63">
        <v>1.8225800000000001</v>
      </c>
      <c r="G77" s="63">
        <v>4.4536199999999999</v>
      </c>
    </row>
    <row r="78" spans="1:7" x14ac:dyDescent="0.2">
      <c r="A78" s="29">
        <v>3000074</v>
      </c>
      <c r="C78" s="63">
        <v>16.114519999999999</v>
      </c>
      <c r="D78" s="63">
        <v>19.68441</v>
      </c>
      <c r="E78" s="36"/>
      <c r="F78" s="63">
        <v>3.5516399999999995</v>
      </c>
      <c r="G78" s="63">
        <v>5.3863700000000003</v>
      </c>
    </row>
    <row r="79" spans="1:7" x14ac:dyDescent="0.2">
      <c r="A79" s="29">
        <v>3000075</v>
      </c>
      <c r="C79" s="63">
        <v>16.427779999999998</v>
      </c>
      <c r="D79" s="63">
        <v>19.906090000000003</v>
      </c>
      <c r="E79" s="36"/>
      <c r="F79" s="63">
        <v>3.3728199999999999</v>
      </c>
      <c r="G79" s="63">
        <v>5.6699600000000006</v>
      </c>
    </row>
    <row r="80" spans="1:7" x14ac:dyDescent="0.2">
      <c r="A80" s="29">
        <v>3000076</v>
      </c>
      <c r="C80" s="63">
        <v>17.127860000000002</v>
      </c>
      <c r="D80" s="63">
        <v>22.414349999999999</v>
      </c>
      <c r="E80" s="36"/>
      <c r="F80" s="63">
        <v>3.4328200000000004</v>
      </c>
      <c r="G80" s="63">
        <v>6.0408799999999996</v>
      </c>
    </row>
    <row r="81" spans="1:7" x14ac:dyDescent="0.2">
      <c r="A81" s="29">
        <v>3000077</v>
      </c>
      <c r="C81" s="63">
        <v>14.363249999999999</v>
      </c>
      <c r="D81" s="63">
        <v>19.07488</v>
      </c>
      <c r="E81" s="36"/>
      <c r="F81" s="63">
        <v>3.5817899999999998</v>
      </c>
      <c r="G81" s="63">
        <v>6.5415900000000002</v>
      </c>
    </row>
    <row r="82" spans="1:7" x14ac:dyDescent="0.2">
      <c r="A82" s="29">
        <v>3000078</v>
      </c>
      <c r="C82" s="63">
        <v>15.15976</v>
      </c>
      <c r="D82" s="63">
        <v>19.13983</v>
      </c>
      <c r="E82" s="36"/>
      <c r="F82" s="63">
        <v>2.8681800000000002</v>
      </c>
      <c r="G82" s="63">
        <v>5.0893300000000004</v>
      </c>
    </row>
    <row r="83" spans="1:7" x14ac:dyDescent="0.2">
      <c r="A83" s="29">
        <v>3000079</v>
      </c>
      <c r="C83" s="63">
        <v>14.959859999999999</v>
      </c>
      <c r="D83" s="63">
        <v>18.827160000000003</v>
      </c>
      <c r="E83" s="36"/>
      <c r="F83" s="63">
        <v>2.24587</v>
      </c>
      <c r="G83" s="63">
        <v>3.8125499999999999</v>
      </c>
    </row>
    <row r="84" spans="1:7" x14ac:dyDescent="0.2">
      <c r="A84" s="29">
        <v>3000080</v>
      </c>
      <c r="C84" s="63">
        <v>15.81564</v>
      </c>
      <c r="D84" s="63">
        <v>19.91657</v>
      </c>
      <c r="E84" s="36"/>
      <c r="F84" s="63">
        <v>3.2648000000000001</v>
      </c>
      <c r="G84" s="63">
        <v>5.4398200000000001</v>
      </c>
    </row>
    <row r="85" spans="1:7" x14ac:dyDescent="0.2">
      <c r="A85" s="29">
        <v>3000081</v>
      </c>
      <c r="C85" s="63">
        <v>15.058340000000001</v>
      </c>
      <c r="D85" s="63">
        <v>19.949149999999999</v>
      </c>
      <c r="E85" s="36"/>
      <c r="F85" s="63">
        <v>2.8789799999999999</v>
      </c>
      <c r="G85" s="63">
        <v>5.7858100000000006</v>
      </c>
    </row>
    <row r="86" spans="1:7" x14ac:dyDescent="0.2">
      <c r="A86" s="29">
        <v>3000082</v>
      </c>
      <c r="C86" s="63">
        <v>18.10482</v>
      </c>
      <c r="D86" s="63">
        <v>23.6312</v>
      </c>
      <c r="E86" s="36"/>
      <c r="F86" s="63">
        <v>2.8340400000000003</v>
      </c>
      <c r="G86" s="63">
        <v>5.90991</v>
      </c>
    </row>
    <row r="87" spans="1:7" x14ac:dyDescent="0.2">
      <c r="A87" s="29">
        <v>3000083</v>
      </c>
      <c r="C87" s="63">
        <v>13.24099</v>
      </c>
      <c r="D87" s="63">
        <v>18.58165</v>
      </c>
      <c r="E87" s="36"/>
      <c r="F87" s="63">
        <v>2.90916</v>
      </c>
      <c r="G87" s="63">
        <v>5.8917000000000002</v>
      </c>
    </row>
    <row r="88" spans="1:7" x14ac:dyDescent="0.2">
      <c r="A88" s="29">
        <v>3000084</v>
      </c>
      <c r="C88" s="63">
        <v>12.18277</v>
      </c>
      <c r="D88" s="63">
        <v>17.16375</v>
      </c>
      <c r="E88" s="36"/>
      <c r="F88" s="63">
        <v>1.6662699999999999</v>
      </c>
      <c r="G88" s="63">
        <v>4.1757299999999997</v>
      </c>
    </row>
    <row r="89" spans="1:7" x14ac:dyDescent="0.2">
      <c r="A89" s="29">
        <v>3000085</v>
      </c>
      <c r="C89" s="63">
        <v>14.739830000000001</v>
      </c>
      <c r="D89" s="63">
        <v>20.379960000000001</v>
      </c>
      <c r="E89" s="36"/>
      <c r="F89" s="63">
        <v>2.6972499999999999</v>
      </c>
      <c r="G89" s="63">
        <v>5.0786999999999995</v>
      </c>
    </row>
    <row r="90" spans="1:7" x14ac:dyDescent="0.2">
      <c r="A90" s="29">
        <v>3000086</v>
      </c>
      <c r="C90" s="63">
        <v>12.153849999999998</v>
      </c>
      <c r="D90" s="63">
        <v>18.939909999999998</v>
      </c>
      <c r="E90" s="36"/>
      <c r="F90" s="63">
        <v>1.46408</v>
      </c>
      <c r="G90" s="63">
        <v>4.3357700000000001</v>
      </c>
    </row>
    <row r="91" spans="1:7" x14ac:dyDescent="0.2">
      <c r="A91" s="29">
        <v>3000087</v>
      </c>
      <c r="C91" s="63">
        <v>12.64072</v>
      </c>
      <c r="D91" s="63">
        <v>17.930299999999999</v>
      </c>
      <c r="E91" s="36"/>
      <c r="F91" s="63">
        <v>3.0469599999999999</v>
      </c>
      <c r="G91" s="63">
        <v>6.3772899999999995</v>
      </c>
    </row>
    <row r="92" spans="1:7" x14ac:dyDescent="0.2">
      <c r="A92" s="29">
        <v>3000088</v>
      </c>
      <c r="C92" s="63">
        <v>15.722520000000001</v>
      </c>
      <c r="D92" s="63">
        <v>22.224920000000001</v>
      </c>
      <c r="E92" s="36"/>
      <c r="F92" s="63">
        <v>3.1370299999999998</v>
      </c>
      <c r="G92" s="63">
        <v>5.9743900000000005</v>
      </c>
    </row>
    <row r="93" spans="1:7" x14ac:dyDescent="0.2">
      <c r="A93" s="29">
        <v>3000089</v>
      </c>
      <c r="C93" s="63">
        <v>13.31311</v>
      </c>
      <c r="D93" s="63">
        <v>21.274850000000001</v>
      </c>
      <c r="E93" s="36"/>
      <c r="F93" s="63">
        <v>2.49655</v>
      </c>
      <c r="G93" s="63">
        <v>7.3039099999999992</v>
      </c>
    </row>
    <row r="94" spans="1:7" x14ac:dyDescent="0.2">
      <c r="A94" s="29">
        <v>3000090</v>
      </c>
      <c r="C94" s="63">
        <v>17.20149</v>
      </c>
      <c r="D94" s="63">
        <v>23.61083</v>
      </c>
      <c r="E94" s="36"/>
      <c r="F94" s="63">
        <v>3.7720400000000001</v>
      </c>
      <c r="G94" s="63">
        <v>7.1869500000000004</v>
      </c>
    </row>
    <row r="95" spans="1:7" x14ac:dyDescent="0.2">
      <c r="A95" s="29">
        <v>3000091</v>
      </c>
      <c r="C95" s="63">
        <v>17.379020000000001</v>
      </c>
      <c r="D95" s="63">
        <v>25.023709999999998</v>
      </c>
      <c r="E95" s="36"/>
      <c r="F95" s="63">
        <v>2.0391900000000001</v>
      </c>
      <c r="G95" s="63">
        <v>5.1849300000000005</v>
      </c>
    </row>
    <row r="96" spans="1:7" x14ac:dyDescent="0.2">
      <c r="A96" s="29">
        <v>3000092</v>
      </c>
      <c r="C96" s="63">
        <v>17.424160000000001</v>
      </c>
      <c r="D96" s="63">
        <v>22.185469999999999</v>
      </c>
      <c r="E96" s="36"/>
      <c r="F96" s="63">
        <v>2.8772200000000003</v>
      </c>
      <c r="G96" s="63">
        <v>5.6963300000000006</v>
      </c>
    </row>
    <row r="97" spans="1:7" x14ac:dyDescent="0.2">
      <c r="A97" s="29">
        <v>3000093</v>
      </c>
      <c r="C97" s="63">
        <v>12.586600000000001</v>
      </c>
      <c r="D97" s="63">
        <v>20.772069999999999</v>
      </c>
      <c r="E97" s="36"/>
      <c r="F97" s="63">
        <v>2.5923799999999999</v>
      </c>
      <c r="G97" s="63">
        <v>5.37643</v>
      </c>
    </row>
    <row r="98" spans="1:7" x14ac:dyDescent="0.2">
      <c r="A98" s="29">
        <v>3000094</v>
      </c>
      <c r="C98" s="63">
        <v>14.178389999999998</v>
      </c>
      <c r="D98" s="63">
        <v>24.319330000000001</v>
      </c>
      <c r="E98" s="36"/>
      <c r="F98" s="63">
        <v>3.1605000000000003</v>
      </c>
      <c r="G98" s="63">
        <v>6.1761499999999998</v>
      </c>
    </row>
    <row r="99" spans="1:7" x14ac:dyDescent="0.2">
      <c r="C99" s="63"/>
      <c r="D99" s="63"/>
      <c r="E99" s="36"/>
      <c r="F99" s="63"/>
      <c r="G99" s="63"/>
    </row>
    <row r="100" spans="1:7" ht="15.75" x14ac:dyDescent="0.25">
      <c r="A100" s="39" t="s">
        <v>40</v>
      </c>
      <c r="C100" s="63">
        <v>16.728840000000002</v>
      </c>
      <c r="D100" s="63">
        <v>17.299289999999999</v>
      </c>
      <c r="E100" s="36"/>
      <c r="F100" s="63">
        <v>4.3495100000000004</v>
      </c>
      <c r="G100" s="63">
        <v>4.6705800000000002</v>
      </c>
    </row>
    <row r="101" spans="1:7" ht="5.25" customHeight="1" thickBot="1" x14ac:dyDescent="0.25">
      <c r="A101" s="30"/>
      <c r="B101" s="30"/>
      <c r="C101" s="30"/>
      <c r="D101" s="30"/>
      <c r="E101" s="30"/>
      <c r="F101" s="51"/>
      <c r="G101" s="30"/>
    </row>
    <row r="103" spans="1:7" x14ac:dyDescent="0.2">
      <c r="A103" s="29" t="s">
        <v>53</v>
      </c>
    </row>
    <row r="104" spans="1:7" ht="13.5" customHeight="1" x14ac:dyDescent="0.2"/>
    <row r="105" spans="1:7" x14ac:dyDescent="0.2">
      <c r="A105" s="29" t="s">
        <v>42</v>
      </c>
    </row>
    <row r="106" spans="1:7" x14ac:dyDescent="0.2">
      <c r="A106" s="41" t="s">
        <v>43</v>
      </c>
    </row>
  </sheetData>
  <mergeCells count="2">
    <mergeCell ref="C3:D3"/>
    <mergeCell ref="F3:G3"/>
  </mergeCells>
  <pageMargins left="0.74803149606299213" right="0.74803149606299213" top="0.98425196850393704" bottom="0.98425196850393704" header="0.51181102362204722" footer="0.51181102362204722"/>
  <pageSetup paperSize="9" scale="4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workbookViewId="0">
      <selection activeCell="H40" sqref="H40"/>
    </sheetView>
  </sheetViews>
  <sheetFormatPr defaultRowHeight="15" x14ac:dyDescent="0.25"/>
  <cols>
    <col min="1" max="1" width="19.28515625" style="67" customWidth="1"/>
    <col min="2" max="2" width="24.5703125" style="67" customWidth="1"/>
    <col min="3" max="3" width="10.28515625" style="67" customWidth="1"/>
    <col min="4" max="4" width="24" style="67" customWidth="1"/>
    <col min="5" max="5" width="20.140625" style="67" customWidth="1"/>
    <col min="6" max="6" width="27.7109375" style="67" customWidth="1"/>
    <col min="7" max="7" width="21.85546875" style="67" customWidth="1"/>
    <col min="8" max="8" width="17.7109375" style="67" customWidth="1"/>
    <col min="9" max="16384" width="9.140625" style="67"/>
  </cols>
  <sheetData>
    <row r="1" spans="1:8" x14ac:dyDescent="0.25">
      <c r="A1" s="67" t="s">
        <v>500</v>
      </c>
      <c r="B1" s="1" t="s">
        <v>501</v>
      </c>
    </row>
    <row r="2" spans="1:8" x14ac:dyDescent="0.25">
      <c r="B2" s="1"/>
      <c r="G2" s="68" t="s">
        <v>502</v>
      </c>
      <c r="H2" s="103" t="s">
        <v>534</v>
      </c>
    </row>
    <row r="3" spans="1:8" x14ac:dyDescent="0.25">
      <c r="A3" s="66" t="s">
        <v>75</v>
      </c>
      <c r="B3" s="66" t="s">
        <v>76</v>
      </c>
      <c r="C3" s="66" t="s">
        <v>77</v>
      </c>
      <c r="D3" s="66" t="s">
        <v>78</v>
      </c>
      <c r="E3" s="66" t="s">
        <v>79</v>
      </c>
      <c r="F3" s="66" t="s">
        <v>80</v>
      </c>
      <c r="G3" s="66" t="str">
        <f>D3</f>
        <v>LA_NAME</v>
      </c>
    </row>
    <row r="4" spans="1:8" x14ac:dyDescent="0.25">
      <c r="A4" s="67" t="s">
        <v>81</v>
      </c>
      <c r="B4" s="67" t="s">
        <v>82</v>
      </c>
      <c r="C4" s="67" t="s">
        <v>83</v>
      </c>
      <c r="D4" s="67" t="s">
        <v>84</v>
      </c>
      <c r="E4" s="67" t="s">
        <v>85</v>
      </c>
      <c r="F4" s="67" t="s">
        <v>86</v>
      </c>
      <c r="G4" s="67" t="str">
        <f t="shared" ref="G4:G67" si="0">D4</f>
        <v>Isle of Anglesey</v>
      </c>
      <c r="H4" s="67" t="str">
        <f>E4</f>
        <v>W03000001</v>
      </c>
    </row>
    <row r="5" spans="1:8" x14ac:dyDescent="0.25">
      <c r="A5" s="67" t="s">
        <v>87</v>
      </c>
      <c r="B5" s="67" t="s">
        <v>88</v>
      </c>
      <c r="C5" s="67" t="s">
        <v>83</v>
      </c>
      <c r="D5" s="67" t="s">
        <v>84</v>
      </c>
      <c r="E5" s="67" t="s">
        <v>89</v>
      </c>
      <c r="F5" s="67" t="s">
        <v>90</v>
      </c>
      <c r="G5" s="67" t="str">
        <f t="shared" si="0"/>
        <v>Isle of Anglesey</v>
      </c>
      <c r="H5" s="67" t="str">
        <f t="shared" ref="H5:H68" si="1">E5</f>
        <v>W03000002</v>
      </c>
    </row>
    <row r="6" spans="1:8" x14ac:dyDescent="0.25">
      <c r="A6" s="67" t="s">
        <v>91</v>
      </c>
      <c r="B6" s="67" t="s">
        <v>92</v>
      </c>
      <c r="C6" s="67" t="s">
        <v>93</v>
      </c>
      <c r="D6" s="67" t="s">
        <v>94</v>
      </c>
      <c r="E6" s="67" t="s">
        <v>95</v>
      </c>
      <c r="F6" s="67" t="s">
        <v>96</v>
      </c>
      <c r="G6" s="67" t="str">
        <f t="shared" si="0"/>
        <v>Blaenau Gwent</v>
      </c>
      <c r="H6" s="67" t="str">
        <f t="shared" si="1"/>
        <v>W03000074</v>
      </c>
    </row>
    <row r="7" spans="1:8" x14ac:dyDescent="0.25">
      <c r="A7" s="67" t="s">
        <v>97</v>
      </c>
      <c r="B7" s="67" t="s">
        <v>98</v>
      </c>
      <c r="C7" s="67" t="s">
        <v>93</v>
      </c>
      <c r="D7" s="67" t="s">
        <v>94</v>
      </c>
      <c r="E7" s="67" t="s">
        <v>99</v>
      </c>
      <c r="F7" s="67" t="s">
        <v>100</v>
      </c>
      <c r="G7" s="67" t="str">
        <f t="shared" si="0"/>
        <v>Blaenau Gwent</v>
      </c>
      <c r="H7" s="67" t="str">
        <f t="shared" si="1"/>
        <v>W03000075</v>
      </c>
    </row>
    <row r="8" spans="1:8" x14ac:dyDescent="0.25">
      <c r="A8" s="67" t="s">
        <v>101</v>
      </c>
      <c r="B8" s="67" t="s">
        <v>102</v>
      </c>
      <c r="C8" s="67" t="s">
        <v>103</v>
      </c>
      <c r="D8" s="67" t="s">
        <v>104</v>
      </c>
      <c r="E8" s="67" t="s">
        <v>105</v>
      </c>
      <c r="F8" s="67" t="s">
        <v>106</v>
      </c>
      <c r="G8" s="67" t="str">
        <f t="shared" si="0"/>
        <v>Bridgend</v>
      </c>
      <c r="H8" s="67" t="str">
        <f t="shared" si="1"/>
        <v>W03000051</v>
      </c>
    </row>
    <row r="9" spans="1:8" x14ac:dyDescent="0.25">
      <c r="A9" s="67" t="s">
        <v>107</v>
      </c>
      <c r="B9" s="67" t="s">
        <v>108</v>
      </c>
      <c r="C9" s="67" t="s">
        <v>103</v>
      </c>
      <c r="D9" s="67" t="s">
        <v>104</v>
      </c>
      <c r="E9" s="67" t="s">
        <v>109</v>
      </c>
      <c r="F9" s="67" t="s">
        <v>110</v>
      </c>
      <c r="G9" s="67" t="str">
        <f t="shared" si="0"/>
        <v>Bridgend</v>
      </c>
      <c r="H9" s="67" t="str">
        <f t="shared" si="1"/>
        <v>W03000052</v>
      </c>
    </row>
    <row r="10" spans="1:8" x14ac:dyDescent="0.25">
      <c r="A10" s="67" t="s">
        <v>111</v>
      </c>
      <c r="B10" s="67" t="s">
        <v>112</v>
      </c>
      <c r="C10" s="67" t="s">
        <v>103</v>
      </c>
      <c r="D10" s="67" t="s">
        <v>104</v>
      </c>
      <c r="E10" s="67" t="s">
        <v>113</v>
      </c>
      <c r="F10" s="67" t="s">
        <v>114</v>
      </c>
      <c r="G10" s="67" t="str">
        <f t="shared" si="0"/>
        <v>Bridgend</v>
      </c>
      <c r="H10" s="67" t="str">
        <f t="shared" si="1"/>
        <v>W03000053</v>
      </c>
    </row>
    <row r="11" spans="1:8" x14ac:dyDescent="0.25">
      <c r="A11" s="67" t="s">
        <v>115</v>
      </c>
      <c r="B11" s="67" t="s">
        <v>116</v>
      </c>
      <c r="C11" s="67" t="s">
        <v>103</v>
      </c>
      <c r="D11" s="67" t="s">
        <v>104</v>
      </c>
      <c r="E11" s="67" t="s">
        <v>117</v>
      </c>
      <c r="F11" s="67" t="s">
        <v>118</v>
      </c>
      <c r="G11" s="67" t="str">
        <f t="shared" si="0"/>
        <v>Bridgend</v>
      </c>
      <c r="H11" s="67" t="str">
        <f t="shared" si="1"/>
        <v>W03000054</v>
      </c>
    </row>
    <row r="12" spans="1:8" x14ac:dyDescent="0.25">
      <c r="A12" s="67" t="s">
        <v>119</v>
      </c>
      <c r="B12" s="67" t="s">
        <v>120</v>
      </c>
      <c r="C12" s="67" t="s">
        <v>121</v>
      </c>
      <c r="D12" s="67" t="s">
        <v>122</v>
      </c>
      <c r="E12" s="67" t="s">
        <v>123</v>
      </c>
      <c r="F12" s="67" t="s">
        <v>124</v>
      </c>
      <c r="G12" s="67" t="str">
        <f t="shared" si="0"/>
        <v>Caerphilly</v>
      </c>
      <c r="H12" s="67" t="str">
        <f t="shared" si="1"/>
        <v>W03000068</v>
      </c>
    </row>
    <row r="13" spans="1:8" x14ac:dyDescent="0.25">
      <c r="A13" s="67" t="s">
        <v>125</v>
      </c>
      <c r="B13" s="67" t="s">
        <v>126</v>
      </c>
      <c r="C13" s="67" t="s">
        <v>121</v>
      </c>
      <c r="D13" s="67" t="s">
        <v>122</v>
      </c>
      <c r="E13" s="67" t="s">
        <v>127</v>
      </c>
      <c r="F13" s="67" t="s">
        <v>128</v>
      </c>
      <c r="G13" s="67" t="str">
        <f t="shared" si="0"/>
        <v>Caerphilly</v>
      </c>
      <c r="H13" s="67" t="str">
        <f t="shared" si="1"/>
        <v>W03000069</v>
      </c>
    </row>
    <row r="14" spans="1:8" x14ac:dyDescent="0.25">
      <c r="A14" s="67" t="s">
        <v>129</v>
      </c>
      <c r="B14" s="67" t="s">
        <v>130</v>
      </c>
      <c r="C14" s="67" t="s">
        <v>121</v>
      </c>
      <c r="D14" s="67" t="s">
        <v>122</v>
      </c>
      <c r="E14" s="67" t="s">
        <v>131</v>
      </c>
      <c r="F14" s="67" t="s">
        <v>132</v>
      </c>
      <c r="G14" s="67" t="str">
        <f t="shared" si="0"/>
        <v>Caerphilly</v>
      </c>
      <c r="H14" s="67" t="str">
        <f t="shared" si="1"/>
        <v>W03000070</v>
      </c>
    </row>
    <row r="15" spans="1:8" x14ac:dyDescent="0.25">
      <c r="A15" s="67" t="s">
        <v>133</v>
      </c>
      <c r="B15" s="67" t="s">
        <v>134</v>
      </c>
      <c r="C15" s="67" t="s">
        <v>121</v>
      </c>
      <c r="D15" s="67" t="s">
        <v>122</v>
      </c>
      <c r="E15" s="67" t="s">
        <v>135</v>
      </c>
      <c r="F15" s="67" t="s">
        <v>136</v>
      </c>
      <c r="G15" s="67" t="str">
        <f t="shared" si="0"/>
        <v>Caerphilly</v>
      </c>
      <c r="H15" s="67" t="str">
        <f t="shared" si="1"/>
        <v>W03000071</v>
      </c>
    </row>
    <row r="16" spans="1:8" x14ac:dyDescent="0.25">
      <c r="A16" s="67" t="s">
        <v>137</v>
      </c>
      <c r="B16" s="67" t="s">
        <v>138</v>
      </c>
      <c r="C16" s="67" t="s">
        <v>121</v>
      </c>
      <c r="D16" s="67" t="s">
        <v>122</v>
      </c>
      <c r="E16" s="67" t="s">
        <v>139</v>
      </c>
      <c r="F16" s="67" t="s">
        <v>140</v>
      </c>
      <c r="G16" s="67" t="str">
        <f t="shared" si="0"/>
        <v>Caerphilly</v>
      </c>
      <c r="H16" s="67" t="str">
        <f t="shared" si="1"/>
        <v>W03000072</v>
      </c>
    </row>
    <row r="17" spans="1:8" x14ac:dyDescent="0.25">
      <c r="A17" s="67" t="s">
        <v>141</v>
      </c>
      <c r="B17" s="67" t="s">
        <v>142</v>
      </c>
      <c r="C17" s="67" t="s">
        <v>121</v>
      </c>
      <c r="D17" s="67" t="s">
        <v>122</v>
      </c>
      <c r="E17" s="67" t="s">
        <v>143</v>
      </c>
      <c r="F17" s="67" t="s">
        <v>144</v>
      </c>
      <c r="G17" s="67" t="str">
        <f t="shared" si="0"/>
        <v>Caerphilly</v>
      </c>
      <c r="H17" s="67" t="str">
        <f t="shared" si="1"/>
        <v>W03000073</v>
      </c>
    </row>
    <row r="18" spans="1:8" x14ac:dyDescent="0.25">
      <c r="A18" s="67" t="s">
        <v>145</v>
      </c>
      <c r="B18" s="67" t="s">
        <v>146</v>
      </c>
      <c r="C18" s="67" t="s">
        <v>147</v>
      </c>
      <c r="D18" s="67" t="s">
        <v>148</v>
      </c>
      <c r="E18" s="67" t="s">
        <v>149</v>
      </c>
      <c r="F18" s="67" t="s">
        <v>150</v>
      </c>
      <c r="G18" s="67" t="str">
        <f t="shared" si="0"/>
        <v>Cardiff</v>
      </c>
      <c r="H18" s="67" t="str">
        <f t="shared" si="1"/>
        <v>W03000085</v>
      </c>
    </row>
    <row r="19" spans="1:8" x14ac:dyDescent="0.25">
      <c r="A19" s="67" t="s">
        <v>151</v>
      </c>
      <c r="B19" s="67" t="s">
        <v>152</v>
      </c>
      <c r="C19" s="67" t="s">
        <v>147</v>
      </c>
      <c r="D19" s="67" t="s">
        <v>148</v>
      </c>
      <c r="E19" s="67" t="s">
        <v>153</v>
      </c>
      <c r="F19" s="67" t="s">
        <v>154</v>
      </c>
      <c r="G19" s="67" t="str">
        <f t="shared" si="0"/>
        <v>Cardiff</v>
      </c>
      <c r="H19" s="67" t="str">
        <f t="shared" si="1"/>
        <v>W03000086</v>
      </c>
    </row>
    <row r="20" spans="1:8" x14ac:dyDescent="0.25">
      <c r="A20" s="67" t="s">
        <v>155</v>
      </c>
      <c r="B20" s="67" t="s">
        <v>156</v>
      </c>
      <c r="C20" s="67" t="s">
        <v>147</v>
      </c>
      <c r="D20" s="67" t="s">
        <v>148</v>
      </c>
      <c r="E20" s="67" t="s">
        <v>157</v>
      </c>
      <c r="F20" s="67" t="s">
        <v>158</v>
      </c>
      <c r="G20" s="67" t="str">
        <f t="shared" si="0"/>
        <v>Cardiff</v>
      </c>
      <c r="H20" s="67" t="str">
        <f t="shared" si="1"/>
        <v>W03000087</v>
      </c>
    </row>
    <row r="21" spans="1:8" x14ac:dyDescent="0.25">
      <c r="A21" s="67" t="s">
        <v>159</v>
      </c>
      <c r="B21" s="67" t="s">
        <v>160</v>
      </c>
      <c r="C21" s="67" t="s">
        <v>147</v>
      </c>
      <c r="D21" s="67" t="s">
        <v>148</v>
      </c>
      <c r="E21" s="67" t="s">
        <v>161</v>
      </c>
      <c r="F21" s="67" t="s">
        <v>162</v>
      </c>
      <c r="G21" s="67" t="str">
        <f t="shared" si="0"/>
        <v>Cardiff</v>
      </c>
      <c r="H21" s="67" t="str">
        <f t="shared" si="1"/>
        <v>W03000088</v>
      </c>
    </row>
    <row r="22" spans="1:8" x14ac:dyDescent="0.25">
      <c r="A22" s="67" t="s">
        <v>163</v>
      </c>
      <c r="B22" s="67" t="s">
        <v>164</v>
      </c>
      <c r="C22" s="67" t="s">
        <v>147</v>
      </c>
      <c r="D22" s="67" t="s">
        <v>148</v>
      </c>
      <c r="E22" s="67" t="s">
        <v>165</v>
      </c>
      <c r="F22" s="67" t="s">
        <v>166</v>
      </c>
      <c r="G22" s="67" t="str">
        <f t="shared" si="0"/>
        <v>Cardiff</v>
      </c>
      <c r="H22" s="67" t="str">
        <f t="shared" si="1"/>
        <v>W03000089</v>
      </c>
    </row>
    <row r="23" spans="1:8" x14ac:dyDescent="0.25">
      <c r="A23" s="67" t="s">
        <v>167</v>
      </c>
      <c r="B23" s="67" t="s">
        <v>168</v>
      </c>
      <c r="C23" s="67" t="s">
        <v>147</v>
      </c>
      <c r="D23" s="67" t="s">
        <v>148</v>
      </c>
      <c r="E23" s="67" t="s">
        <v>169</v>
      </c>
      <c r="F23" s="67" t="s">
        <v>170</v>
      </c>
      <c r="G23" s="67" t="str">
        <f t="shared" si="0"/>
        <v>Cardiff</v>
      </c>
      <c r="H23" s="67" t="str">
        <f t="shared" si="1"/>
        <v>W03000090</v>
      </c>
    </row>
    <row r="24" spans="1:8" x14ac:dyDescent="0.25">
      <c r="A24" s="67" t="s">
        <v>171</v>
      </c>
      <c r="B24" s="67" t="s">
        <v>172</v>
      </c>
      <c r="C24" s="67" t="s">
        <v>147</v>
      </c>
      <c r="D24" s="67" t="s">
        <v>148</v>
      </c>
      <c r="E24" s="67" t="s">
        <v>173</v>
      </c>
      <c r="F24" s="67" t="s">
        <v>174</v>
      </c>
      <c r="G24" s="67" t="str">
        <f t="shared" si="0"/>
        <v>Cardiff</v>
      </c>
      <c r="H24" s="67" t="str">
        <f t="shared" si="1"/>
        <v>W03000091</v>
      </c>
    </row>
    <row r="25" spans="1:8" x14ac:dyDescent="0.25">
      <c r="A25" s="67" t="s">
        <v>175</v>
      </c>
      <c r="B25" s="67" t="s">
        <v>176</v>
      </c>
      <c r="C25" s="67" t="s">
        <v>147</v>
      </c>
      <c r="D25" s="67" t="s">
        <v>148</v>
      </c>
      <c r="E25" s="67" t="s">
        <v>177</v>
      </c>
      <c r="F25" s="67" t="s">
        <v>178</v>
      </c>
      <c r="G25" s="67" t="str">
        <f t="shared" si="0"/>
        <v>Cardiff</v>
      </c>
      <c r="H25" s="67" t="str">
        <f t="shared" si="1"/>
        <v>W03000092</v>
      </c>
    </row>
    <row r="26" spans="1:8" x14ac:dyDescent="0.25">
      <c r="A26" s="67" t="s">
        <v>179</v>
      </c>
      <c r="B26" s="67" t="s">
        <v>180</v>
      </c>
      <c r="C26" s="67" t="s">
        <v>147</v>
      </c>
      <c r="D26" s="67" t="s">
        <v>148</v>
      </c>
      <c r="E26" s="67" t="s">
        <v>181</v>
      </c>
      <c r="F26" s="67" t="s">
        <v>182</v>
      </c>
      <c r="G26" s="67" t="str">
        <f t="shared" si="0"/>
        <v>Cardiff</v>
      </c>
      <c r="H26" s="67" t="str">
        <f t="shared" si="1"/>
        <v>W03000093</v>
      </c>
    </row>
    <row r="27" spans="1:8" x14ac:dyDescent="0.25">
      <c r="A27" s="67" t="s">
        <v>183</v>
      </c>
      <c r="B27" s="67" t="s">
        <v>184</v>
      </c>
      <c r="C27" s="67" t="s">
        <v>147</v>
      </c>
      <c r="D27" s="67" t="s">
        <v>148</v>
      </c>
      <c r="E27" s="67" t="s">
        <v>185</v>
      </c>
      <c r="F27" s="67" t="s">
        <v>186</v>
      </c>
      <c r="G27" s="67" t="str">
        <f t="shared" si="0"/>
        <v>Cardiff</v>
      </c>
      <c r="H27" s="67" t="str">
        <f t="shared" si="1"/>
        <v>W03000094</v>
      </c>
    </row>
    <row r="28" spans="1:8" x14ac:dyDescent="0.25">
      <c r="A28" s="67" t="s">
        <v>187</v>
      </c>
      <c r="B28" s="67" t="s">
        <v>188</v>
      </c>
      <c r="C28" s="67" t="s">
        <v>189</v>
      </c>
      <c r="D28" s="67" t="s">
        <v>190</v>
      </c>
      <c r="E28" s="67" t="s">
        <v>191</v>
      </c>
      <c r="F28" s="67" t="s">
        <v>192</v>
      </c>
      <c r="G28" s="67" t="str">
        <f t="shared" si="0"/>
        <v>Carmarthenshire</v>
      </c>
      <c r="H28" s="67" t="str">
        <f t="shared" si="1"/>
        <v>W03000032</v>
      </c>
    </row>
    <row r="29" spans="1:8" x14ac:dyDescent="0.25">
      <c r="A29" s="67" t="s">
        <v>193</v>
      </c>
      <c r="B29" s="67" t="s">
        <v>194</v>
      </c>
      <c r="C29" s="67" t="s">
        <v>189</v>
      </c>
      <c r="D29" s="67" t="s">
        <v>190</v>
      </c>
      <c r="E29" s="67" t="s">
        <v>195</v>
      </c>
      <c r="F29" s="67" t="s">
        <v>196</v>
      </c>
      <c r="G29" s="67" t="str">
        <f t="shared" si="0"/>
        <v>Carmarthenshire</v>
      </c>
      <c r="H29" s="67" t="str">
        <f t="shared" si="1"/>
        <v>W03000033</v>
      </c>
    </row>
    <row r="30" spans="1:8" x14ac:dyDescent="0.25">
      <c r="A30" s="67" t="s">
        <v>197</v>
      </c>
      <c r="B30" s="67" t="s">
        <v>198</v>
      </c>
      <c r="C30" s="67" t="s">
        <v>189</v>
      </c>
      <c r="D30" s="67" t="s">
        <v>190</v>
      </c>
      <c r="E30" s="67" t="s">
        <v>199</v>
      </c>
      <c r="F30" s="67" t="s">
        <v>200</v>
      </c>
      <c r="G30" s="67" t="str">
        <f t="shared" si="0"/>
        <v>Carmarthenshire</v>
      </c>
      <c r="H30" s="67" t="str">
        <f t="shared" si="1"/>
        <v>W03000034</v>
      </c>
    </row>
    <row r="31" spans="1:8" x14ac:dyDescent="0.25">
      <c r="A31" s="67" t="s">
        <v>201</v>
      </c>
      <c r="B31" s="67" t="s">
        <v>202</v>
      </c>
      <c r="C31" s="67" t="s">
        <v>189</v>
      </c>
      <c r="D31" s="67" t="s">
        <v>190</v>
      </c>
      <c r="E31" s="67" t="s">
        <v>203</v>
      </c>
      <c r="F31" s="67" t="s">
        <v>204</v>
      </c>
      <c r="G31" s="67" t="str">
        <f t="shared" si="0"/>
        <v>Carmarthenshire</v>
      </c>
      <c r="H31" s="67" t="str">
        <f t="shared" si="1"/>
        <v>W03000035</v>
      </c>
    </row>
    <row r="32" spans="1:8" x14ac:dyDescent="0.25">
      <c r="A32" s="67" t="s">
        <v>205</v>
      </c>
      <c r="B32" s="67" t="s">
        <v>206</v>
      </c>
      <c r="C32" s="67" t="s">
        <v>189</v>
      </c>
      <c r="D32" s="67" t="s">
        <v>190</v>
      </c>
      <c r="E32" s="67" t="s">
        <v>207</v>
      </c>
      <c r="F32" s="67" t="s">
        <v>208</v>
      </c>
      <c r="G32" s="67" t="str">
        <f t="shared" si="0"/>
        <v>Carmarthenshire</v>
      </c>
      <c r="H32" s="67" t="str">
        <f t="shared" si="1"/>
        <v>W03000036</v>
      </c>
    </row>
    <row r="33" spans="1:8" x14ac:dyDescent="0.25">
      <c r="A33" s="67" t="s">
        <v>209</v>
      </c>
      <c r="B33" s="67" t="s">
        <v>210</v>
      </c>
      <c r="C33" s="67" t="s">
        <v>189</v>
      </c>
      <c r="D33" s="67" t="s">
        <v>190</v>
      </c>
      <c r="E33" s="67" t="s">
        <v>211</v>
      </c>
      <c r="F33" s="67" t="s">
        <v>212</v>
      </c>
      <c r="G33" s="67" t="str">
        <f t="shared" si="0"/>
        <v>Carmarthenshire</v>
      </c>
      <c r="H33" s="67" t="str">
        <f t="shared" si="1"/>
        <v>W03000037</v>
      </c>
    </row>
    <row r="34" spans="1:8" x14ac:dyDescent="0.25">
      <c r="A34" s="67" t="s">
        <v>213</v>
      </c>
      <c r="B34" s="67" t="s">
        <v>214</v>
      </c>
      <c r="C34" s="67" t="s">
        <v>215</v>
      </c>
      <c r="D34" s="67" t="s">
        <v>216</v>
      </c>
      <c r="E34" s="67" t="s">
        <v>217</v>
      </c>
      <c r="F34" s="67" t="s">
        <v>218</v>
      </c>
      <c r="G34" s="67" t="str">
        <f t="shared" si="0"/>
        <v>Ceredigion</v>
      </c>
      <c r="H34" s="67" t="str">
        <f t="shared" si="1"/>
        <v>W03000027</v>
      </c>
    </row>
    <row r="35" spans="1:8" x14ac:dyDescent="0.25">
      <c r="A35" s="67" t="s">
        <v>219</v>
      </c>
      <c r="B35" s="67" t="s">
        <v>220</v>
      </c>
      <c r="C35" s="67" t="s">
        <v>215</v>
      </c>
      <c r="D35" s="67" t="s">
        <v>216</v>
      </c>
      <c r="E35" s="67" t="s">
        <v>221</v>
      </c>
      <c r="F35" s="67" t="s">
        <v>222</v>
      </c>
      <c r="G35" s="67" t="str">
        <f t="shared" si="0"/>
        <v>Ceredigion</v>
      </c>
      <c r="H35" s="67" t="str">
        <f t="shared" si="1"/>
        <v>W03000028</v>
      </c>
    </row>
    <row r="36" spans="1:8" x14ac:dyDescent="0.25">
      <c r="A36" s="67" t="s">
        <v>223</v>
      </c>
      <c r="B36" s="67" t="s">
        <v>224</v>
      </c>
      <c r="C36" s="67" t="s">
        <v>225</v>
      </c>
      <c r="D36" s="67" t="s">
        <v>226</v>
      </c>
      <c r="E36" s="67" t="s">
        <v>227</v>
      </c>
      <c r="F36" s="67" t="s">
        <v>228</v>
      </c>
      <c r="G36" s="67" t="str">
        <f t="shared" si="0"/>
        <v>Conwy</v>
      </c>
      <c r="H36" s="67" t="str">
        <f t="shared" si="1"/>
        <v>W03000007</v>
      </c>
    </row>
    <row r="37" spans="1:8" x14ac:dyDescent="0.25">
      <c r="A37" s="67" t="s">
        <v>229</v>
      </c>
      <c r="B37" s="67" t="s">
        <v>230</v>
      </c>
      <c r="C37" s="67" t="s">
        <v>225</v>
      </c>
      <c r="D37" s="67" t="s">
        <v>226</v>
      </c>
      <c r="E37" s="67" t="s">
        <v>231</v>
      </c>
      <c r="F37" s="67" t="s">
        <v>232</v>
      </c>
      <c r="G37" s="67" t="str">
        <f t="shared" si="0"/>
        <v>Conwy</v>
      </c>
      <c r="H37" s="67" t="str">
        <f t="shared" si="1"/>
        <v>W03000008</v>
      </c>
    </row>
    <row r="38" spans="1:8" x14ac:dyDescent="0.25">
      <c r="A38" s="67" t="s">
        <v>233</v>
      </c>
      <c r="B38" s="67" t="s">
        <v>234</v>
      </c>
      <c r="C38" s="67" t="s">
        <v>225</v>
      </c>
      <c r="D38" s="67" t="s">
        <v>226</v>
      </c>
      <c r="E38" s="67" t="s">
        <v>235</v>
      </c>
      <c r="F38" s="67" t="s">
        <v>236</v>
      </c>
      <c r="G38" s="67" t="str">
        <f t="shared" si="0"/>
        <v>Conwy</v>
      </c>
      <c r="H38" s="67" t="str">
        <f t="shared" si="1"/>
        <v>W03000009</v>
      </c>
    </row>
    <row r="39" spans="1:8" x14ac:dyDescent="0.25">
      <c r="A39" s="67" t="s">
        <v>237</v>
      </c>
      <c r="B39" s="67" t="s">
        <v>238</v>
      </c>
      <c r="C39" s="67" t="s">
        <v>225</v>
      </c>
      <c r="D39" s="67" t="s">
        <v>226</v>
      </c>
      <c r="E39" s="67" t="s">
        <v>239</v>
      </c>
      <c r="F39" s="67" t="s">
        <v>240</v>
      </c>
      <c r="G39" s="67" t="str">
        <f t="shared" si="0"/>
        <v>Conwy</v>
      </c>
      <c r="H39" s="67" t="str">
        <f t="shared" si="1"/>
        <v>W03000010</v>
      </c>
    </row>
    <row r="40" spans="1:8" x14ac:dyDescent="0.25">
      <c r="A40" s="67" t="s">
        <v>241</v>
      </c>
      <c r="B40" s="67" t="s">
        <v>242</v>
      </c>
      <c r="C40" s="67" t="s">
        <v>243</v>
      </c>
      <c r="D40" s="67" t="s">
        <v>244</v>
      </c>
      <c r="E40" s="67" t="s">
        <v>245</v>
      </c>
      <c r="F40" s="67" t="s">
        <v>246</v>
      </c>
      <c r="G40" s="67" t="str">
        <f t="shared" si="0"/>
        <v>Denbighshire</v>
      </c>
      <c r="H40" s="67" t="str">
        <f t="shared" si="1"/>
        <v>W03000011</v>
      </c>
    </row>
    <row r="41" spans="1:8" x14ac:dyDescent="0.25">
      <c r="A41" s="67" t="s">
        <v>247</v>
      </c>
      <c r="B41" s="67" t="s">
        <v>248</v>
      </c>
      <c r="C41" s="67" t="s">
        <v>243</v>
      </c>
      <c r="D41" s="67" t="s">
        <v>244</v>
      </c>
      <c r="E41" s="67" t="s">
        <v>249</v>
      </c>
      <c r="F41" s="67" t="s">
        <v>250</v>
      </c>
      <c r="G41" s="67" t="str">
        <f t="shared" si="0"/>
        <v>Denbighshire</v>
      </c>
      <c r="H41" s="67" t="str">
        <f t="shared" si="1"/>
        <v>W03000012</v>
      </c>
    </row>
    <row r="42" spans="1:8" x14ac:dyDescent="0.25">
      <c r="A42" s="67" t="s">
        <v>251</v>
      </c>
      <c r="B42" s="67" t="s">
        <v>252</v>
      </c>
      <c r="C42" s="67" t="s">
        <v>243</v>
      </c>
      <c r="D42" s="67" t="s">
        <v>244</v>
      </c>
      <c r="E42" s="67" t="s">
        <v>253</v>
      </c>
      <c r="F42" s="67" t="s">
        <v>254</v>
      </c>
      <c r="G42" s="67" t="str">
        <f t="shared" si="0"/>
        <v>Denbighshire</v>
      </c>
      <c r="H42" s="67" t="str">
        <f t="shared" si="1"/>
        <v>W03000013</v>
      </c>
    </row>
    <row r="43" spans="1:8" x14ac:dyDescent="0.25">
      <c r="A43" s="67" t="s">
        <v>255</v>
      </c>
      <c r="B43" s="67" t="s">
        <v>256</v>
      </c>
      <c r="C43" s="67" t="s">
        <v>257</v>
      </c>
      <c r="D43" s="67" t="s">
        <v>258</v>
      </c>
      <c r="E43" s="67" t="s">
        <v>259</v>
      </c>
      <c r="F43" s="67" t="s">
        <v>260</v>
      </c>
      <c r="G43" s="67" t="str">
        <f t="shared" si="0"/>
        <v>Flintshire</v>
      </c>
      <c r="H43" s="67" t="str">
        <f t="shared" si="1"/>
        <v>W03000014</v>
      </c>
    </row>
    <row r="44" spans="1:8" x14ac:dyDescent="0.25">
      <c r="A44" s="67" t="s">
        <v>261</v>
      </c>
      <c r="B44" s="67" t="s">
        <v>262</v>
      </c>
      <c r="C44" s="67" t="s">
        <v>257</v>
      </c>
      <c r="D44" s="67" t="s">
        <v>258</v>
      </c>
      <c r="E44" s="67" t="s">
        <v>263</v>
      </c>
      <c r="F44" s="67" t="s">
        <v>264</v>
      </c>
      <c r="G44" s="67" t="str">
        <f t="shared" si="0"/>
        <v>Flintshire</v>
      </c>
      <c r="H44" s="67" t="str">
        <f t="shared" si="1"/>
        <v>W03000015</v>
      </c>
    </row>
    <row r="45" spans="1:8" x14ac:dyDescent="0.25">
      <c r="A45" s="67" t="s">
        <v>265</v>
      </c>
      <c r="B45" s="67" t="s">
        <v>266</v>
      </c>
      <c r="C45" s="67" t="s">
        <v>257</v>
      </c>
      <c r="D45" s="67" t="s">
        <v>258</v>
      </c>
      <c r="E45" s="67" t="s">
        <v>267</v>
      </c>
      <c r="F45" s="67" t="s">
        <v>268</v>
      </c>
      <c r="G45" s="67" t="str">
        <f t="shared" si="0"/>
        <v>Flintshire</v>
      </c>
      <c r="H45" s="67" t="str">
        <f t="shared" si="1"/>
        <v>W03000016</v>
      </c>
    </row>
    <row r="46" spans="1:8" x14ac:dyDescent="0.25">
      <c r="A46" s="67" t="s">
        <v>269</v>
      </c>
      <c r="B46" s="67" t="s">
        <v>270</v>
      </c>
      <c r="C46" s="67" t="s">
        <v>257</v>
      </c>
      <c r="D46" s="67" t="s">
        <v>258</v>
      </c>
      <c r="E46" s="67" t="s">
        <v>271</v>
      </c>
      <c r="F46" s="67" t="s">
        <v>272</v>
      </c>
      <c r="G46" s="67" t="str">
        <f t="shared" si="0"/>
        <v>Flintshire</v>
      </c>
      <c r="H46" s="67" t="str">
        <f t="shared" si="1"/>
        <v>W03000017</v>
      </c>
    </row>
    <row r="47" spans="1:8" x14ac:dyDescent="0.25">
      <c r="A47" s="67" t="s">
        <v>273</v>
      </c>
      <c r="B47" s="67" t="s">
        <v>274</v>
      </c>
      <c r="C47" s="67" t="s">
        <v>257</v>
      </c>
      <c r="D47" s="67" t="s">
        <v>258</v>
      </c>
      <c r="E47" s="67" t="s">
        <v>275</v>
      </c>
      <c r="F47" s="67" t="s">
        <v>276</v>
      </c>
      <c r="G47" s="67" t="str">
        <f t="shared" si="0"/>
        <v>Flintshire</v>
      </c>
      <c r="H47" s="67" t="str">
        <f t="shared" si="1"/>
        <v>W03000018</v>
      </c>
    </row>
    <row r="48" spans="1:8" x14ac:dyDescent="0.25">
      <c r="A48" s="67" t="s">
        <v>277</v>
      </c>
      <c r="B48" s="67" t="s">
        <v>278</v>
      </c>
      <c r="C48" s="67" t="s">
        <v>279</v>
      </c>
      <c r="D48" s="67" t="s">
        <v>280</v>
      </c>
      <c r="E48" s="67" t="s">
        <v>281</v>
      </c>
      <c r="F48" s="67" t="s">
        <v>282</v>
      </c>
      <c r="G48" s="67" t="str">
        <f t="shared" si="0"/>
        <v>Gwynedd</v>
      </c>
      <c r="H48" s="67" t="str">
        <f t="shared" si="1"/>
        <v>W03000003</v>
      </c>
    </row>
    <row r="49" spans="1:8" x14ac:dyDescent="0.25">
      <c r="A49" s="67" t="s">
        <v>283</v>
      </c>
      <c r="B49" s="67" t="s">
        <v>284</v>
      </c>
      <c r="C49" s="67" t="s">
        <v>279</v>
      </c>
      <c r="D49" s="67" t="s">
        <v>280</v>
      </c>
      <c r="E49" s="67" t="s">
        <v>285</v>
      </c>
      <c r="F49" s="67" t="s">
        <v>286</v>
      </c>
      <c r="G49" s="67" t="str">
        <f t="shared" si="0"/>
        <v>Gwynedd</v>
      </c>
      <c r="H49" s="67" t="str">
        <f t="shared" si="1"/>
        <v>W03000004</v>
      </c>
    </row>
    <row r="50" spans="1:8" x14ac:dyDescent="0.25">
      <c r="A50" s="67" t="s">
        <v>287</v>
      </c>
      <c r="B50" s="67" t="s">
        <v>288</v>
      </c>
      <c r="C50" s="67" t="s">
        <v>279</v>
      </c>
      <c r="D50" s="67" t="s">
        <v>280</v>
      </c>
      <c r="E50" s="67" t="s">
        <v>289</v>
      </c>
      <c r="F50" s="67" t="s">
        <v>290</v>
      </c>
      <c r="G50" s="67" t="str">
        <f t="shared" si="0"/>
        <v>Gwynedd</v>
      </c>
      <c r="H50" s="67" t="str">
        <f t="shared" si="1"/>
        <v>W03000005</v>
      </c>
    </row>
    <row r="51" spans="1:8" x14ac:dyDescent="0.25">
      <c r="A51" s="67" t="s">
        <v>291</v>
      </c>
      <c r="B51" s="67" t="s">
        <v>292</v>
      </c>
      <c r="C51" s="67" t="s">
        <v>279</v>
      </c>
      <c r="D51" s="67" t="s">
        <v>280</v>
      </c>
      <c r="E51" s="67" t="s">
        <v>293</v>
      </c>
      <c r="F51" s="67" t="s">
        <v>294</v>
      </c>
      <c r="G51" s="67" t="str">
        <f t="shared" si="0"/>
        <v>Gwynedd</v>
      </c>
      <c r="H51" s="67" t="str">
        <f t="shared" si="1"/>
        <v>W03000006</v>
      </c>
    </row>
    <row r="52" spans="1:8" x14ac:dyDescent="0.25">
      <c r="A52" s="67" t="s">
        <v>295</v>
      </c>
      <c r="B52" s="67" t="s">
        <v>296</v>
      </c>
      <c r="C52" s="67" t="s">
        <v>297</v>
      </c>
      <c r="D52" s="67" t="s">
        <v>298</v>
      </c>
      <c r="E52" s="67" t="s">
        <v>299</v>
      </c>
      <c r="F52" s="67" t="s">
        <v>300</v>
      </c>
      <c r="G52" s="67" t="str">
        <f t="shared" si="0"/>
        <v>Merthyr Tydfil</v>
      </c>
      <c r="H52" s="67" t="str">
        <f t="shared" si="1"/>
        <v>W03000066</v>
      </c>
    </row>
    <row r="53" spans="1:8" x14ac:dyDescent="0.25">
      <c r="A53" s="67" t="s">
        <v>301</v>
      </c>
      <c r="B53" s="67" t="s">
        <v>302</v>
      </c>
      <c r="C53" s="67" t="s">
        <v>297</v>
      </c>
      <c r="D53" s="67" t="s">
        <v>298</v>
      </c>
      <c r="E53" s="67" t="s">
        <v>303</v>
      </c>
      <c r="F53" s="67" t="s">
        <v>304</v>
      </c>
      <c r="G53" s="67" t="str">
        <f t="shared" si="0"/>
        <v>Merthyr Tydfil</v>
      </c>
      <c r="H53" s="67" t="str">
        <f t="shared" si="1"/>
        <v>W03000067</v>
      </c>
    </row>
    <row r="54" spans="1:8" x14ac:dyDescent="0.25">
      <c r="A54" s="67" t="s">
        <v>305</v>
      </c>
      <c r="B54" s="67" t="s">
        <v>306</v>
      </c>
      <c r="C54" s="67" t="s">
        <v>307</v>
      </c>
      <c r="D54" s="67" t="s">
        <v>308</v>
      </c>
      <c r="E54" s="67" t="s">
        <v>309</v>
      </c>
      <c r="F54" s="67" t="s">
        <v>310</v>
      </c>
      <c r="G54" s="67" t="str">
        <f t="shared" si="0"/>
        <v>Monmouthshire</v>
      </c>
      <c r="H54" s="67" t="str">
        <f t="shared" si="1"/>
        <v>W03000079</v>
      </c>
    </row>
    <row r="55" spans="1:8" x14ac:dyDescent="0.25">
      <c r="A55" s="67" t="s">
        <v>311</v>
      </c>
      <c r="B55" s="67" t="s">
        <v>312</v>
      </c>
      <c r="C55" s="67" t="s">
        <v>307</v>
      </c>
      <c r="D55" s="67" t="s">
        <v>308</v>
      </c>
      <c r="E55" s="67" t="s">
        <v>313</v>
      </c>
      <c r="F55" s="67" t="s">
        <v>314</v>
      </c>
      <c r="G55" s="67" t="str">
        <f t="shared" si="0"/>
        <v>Monmouthshire</v>
      </c>
      <c r="H55" s="67" t="str">
        <f t="shared" si="1"/>
        <v>W03000080</v>
      </c>
    </row>
    <row r="56" spans="1:8" x14ac:dyDescent="0.25">
      <c r="A56" s="67" t="s">
        <v>315</v>
      </c>
      <c r="B56" s="67" t="s">
        <v>316</v>
      </c>
      <c r="C56" s="67" t="s">
        <v>317</v>
      </c>
      <c r="D56" s="67" t="s">
        <v>318</v>
      </c>
      <c r="E56" s="67" t="s">
        <v>319</v>
      </c>
      <c r="F56" s="67" t="s">
        <v>320</v>
      </c>
      <c r="G56" s="67" t="str">
        <f t="shared" si="0"/>
        <v>Newport</v>
      </c>
      <c r="H56" s="67" t="str">
        <f t="shared" si="1"/>
        <v>W03000081</v>
      </c>
    </row>
    <row r="57" spans="1:8" x14ac:dyDescent="0.25">
      <c r="A57" s="67" t="s">
        <v>321</v>
      </c>
      <c r="B57" s="67" t="s">
        <v>322</v>
      </c>
      <c r="C57" s="67" t="s">
        <v>317</v>
      </c>
      <c r="D57" s="67" t="s">
        <v>318</v>
      </c>
      <c r="E57" s="67" t="s">
        <v>323</v>
      </c>
      <c r="F57" s="67" t="s">
        <v>324</v>
      </c>
      <c r="G57" s="67" t="str">
        <f t="shared" si="0"/>
        <v>Newport</v>
      </c>
      <c r="H57" s="67" t="str">
        <f t="shared" si="1"/>
        <v>W03000082</v>
      </c>
    </row>
    <row r="58" spans="1:8" x14ac:dyDescent="0.25">
      <c r="A58" s="67" t="s">
        <v>325</v>
      </c>
      <c r="B58" s="67" t="s">
        <v>326</v>
      </c>
      <c r="C58" s="67" t="s">
        <v>317</v>
      </c>
      <c r="D58" s="67" t="s">
        <v>318</v>
      </c>
      <c r="E58" s="67" t="s">
        <v>327</v>
      </c>
      <c r="F58" s="67" t="s">
        <v>328</v>
      </c>
      <c r="G58" s="67" t="str">
        <f t="shared" si="0"/>
        <v>Newport</v>
      </c>
      <c r="H58" s="67" t="str">
        <f t="shared" si="1"/>
        <v>W03000083</v>
      </c>
    </row>
    <row r="59" spans="1:8" x14ac:dyDescent="0.25">
      <c r="A59" s="67" t="s">
        <v>329</v>
      </c>
      <c r="B59" s="67" t="s">
        <v>330</v>
      </c>
      <c r="C59" s="67" t="s">
        <v>317</v>
      </c>
      <c r="D59" s="67" t="s">
        <v>318</v>
      </c>
      <c r="E59" s="67" t="s">
        <v>331</v>
      </c>
      <c r="F59" s="67" t="s">
        <v>332</v>
      </c>
      <c r="G59" s="67" t="str">
        <f t="shared" si="0"/>
        <v>Newport</v>
      </c>
      <c r="H59" s="67" t="str">
        <f t="shared" si="1"/>
        <v>W03000084</v>
      </c>
    </row>
    <row r="60" spans="1:8" x14ac:dyDescent="0.25">
      <c r="A60" s="67" t="s">
        <v>333</v>
      </c>
      <c r="B60" s="67" t="s">
        <v>334</v>
      </c>
      <c r="C60" s="67" t="s">
        <v>335</v>
      </c>
      <c r="D60" s="67" t="s">
        <v>336</v>
      </c>
      <c r="E60" s="67" t="s">
        <v>337</v>
      </c>
      <c r="F60" s="67" t="s">
        <v>338</v>
      </c>
      <c r="G60" s="67" t="str">
        <f t="shared" si="0"/>
        <v>Neath Port Talbot</v>
      </c>
      <c r="H60" s="67" t="str">
        <f t="shared" si="1"/>
        <v>W03000046</v>
      </c>
    </row>
    <row r="61" spans="1:8" x14ac:dyDescent="0.25">
      <c r="A61" s="67" t="s">
        <v>339</v>
      </c>
      <c r="B61" s="67" t="s">
        <v>340</v>
      </c>
      <c r="C61" s="67" t="s">
        <v>335</v>
      </c>
      <c r="D61" s="67" t="s">
        <v>336</v>
      </c>
      <c r="E61" s="67" t="s">
        <v>341</v>
      </c>
      <c r="F61" s="67" t="s">
        <v>342</v>
      </c>
      <c r="G61" s="67" t="str">
        <f t="shared" si="0"/>
        <v>Neath Port Talbot</v>
      </c>
      <c r="H61" s="67" t="str">
        <f t="shared" si="1"/>
        <v>W03000047</v>
      </c>
    </row>
    <row r="62" spans="1:8" x14ac:dyDescent="0.25">
      <c r="A62" s="67" t="s">
        <v>343</v>
      </c>
      <c r="B62" s="67" t="s">
        <v>344</v>
      </c>
      <c r="C62" s="67" t="s">
        <v>335</v>
      </c>
      <c r="D62" s="67" t="s">
        <v>336</v>
      </c>
      <c r="E62" s="67" t="s">
        <v>345</v>
      </c>
      <c r="F62" s="67" t="s">
        <v>346</v>
      </c>
      <c r="G62" s="67" t="str">
        <f t="shared" si="0"/>
        <v>Neath Port Talbot</v>
      </c>
      <c r="H62" s="67" t="str">
        <f t="shared" si="1"/>
        <v>W03000048</v>
      </c>
    </row>
    <row r="63" spans="1:8" x14ac:dyDescent="0.25">
      <c r="A63" s="67" t="s">
        <v>347</v>
      </c>
      <c r="B63" s="67" t="s">
        <v>348</v>
      </c>
      <c r="C63" s="67" t="s">
        <v>335</v>
      </c>
      <c r="D63" s="67" t="s">
        <v>336</v>
      </c>
      <c r="E63" s="67" t="s">
        <v>349</v>
      </c>
      <c r="F63" s="67" t="s">
        <v>350</v>
      </c>
      <c r="G63" s="67" t="str">
        <f t="shared" si="0"/>
        <v>Neath Port Talbot</v>
      </c>
      <c r="H63" s="67" t="str">
        <f t="shared" si="1"/>
        <v>W03000049</v>
      </c>
    </row>
    <row r="64" spans="1:8" x14ac:dyDescent="0.25">
      <c r="A64" s="67" t="s">
        <v>351</v>
      </c>
      <c r="B64" s="67" t="s">
        <v>352</v>
      </c>
      <c r="C64" s="67" t="s">
        <v>335</v>
      </c>
      <c r="D64" s="67" t="s">
        <v>336</v>
      </c>
      <c r="E64" s="67" t="s">
        <v>353</v>
      </c>
      <c r="F64" s="67" t="s">
        <v>354</v>
      </c>
      <c r="G64" s="67" t="str">
        <f t="shared" si="0"/>
        <v>Neath Port Talbot</v>
      </c>
      <c r="H64" s="67" t="str">
        <f t="shared" si="1"/>
        <v>W03000050</v>
      </c>
    </row>
    <row r="65" spans="1:8" x14ac:dyDescent="0.25">
      <c r="A65" s="67" t="s">
        <v>355</v>
      </c>
      <c r="B65" s="67" t="s">
        <v>356</v>
      </c>
      <c r="C65" s="67" t="s">
        <v>357</v>
      </c>
      <c r="D65" s="67" t="s">
        <v>358</v>
      </c>
      <c r="E65" s="67" t="s">
        <v>359</v>
      </c>
      <c r="F65" s="67" t="s">
        <v>360</v>
      </c>
      <c r="G65" s="67" t="str">
        <f t="shared" si="0"/>
        <v>Pembrokeshire</v>
      </c>
      <c r="H65" s="67" t="str">
        <f t="shared" si="1"/>
        <v>W03000029</v>
      </c>
    </row>
    <row r="66" spans="1:8" x14ac:dyDescent="0.25">
      <c r="A66" s="67" t="s">
        <v>361</v>
      </c>
      <c r="B66" s="67" t="s">
        <v>362</v>
      </c>
      <c r="C66" s="67" t="s">
        <v>357</v>
      </c>
      <c r="D66" s="67" t="s">
        <v>358</v>
      </c>
      <c r="E66" s="67" t="s">
        <v>363</v>
      </c>
      <c r="F66" s="67" t="s">
        <v>364</v>
      </c>
      <c r="G66" s="67" t="str">
        <f t="shared" si="0"/>
        <v>Pembrokeshire</v>
      </c>
      <c r="H66" s="67" t="str">
        <f t="shared" si="1"/>
        <v>W03000030</v>
      </c>
    </row>
    <row r="67" spans="1:8" x14ac:dyDescent="0.25">
      <c r="A67" s="67" t="s">
        <v>365</v>
      </c>
      <c r="B67" s="67" t="s">
        <v>366</v>
      </c>
      <c r="C67" s="67" t="s">
        <v>357</v>
      </c>
      <c r="D67" s="67" t="s">
        <v>358</v>
      </c>
      <c r="E67" s="67" t="s">
        <v>367</v>
      </c>
      <c r="F67" s="67" t="s">
        <v>368</v>
      </c>
      <c r="G67" s="67" t="str">
        <f t="shared" si="0"/>
        <v>Pembrokeshire</v>
      </c>
      <c r="H67" s="67" t="str">
        <f t="shared" si="1"/>
        <v>W03000031</v>
      </c>
    </row>
    <row r="68" spans="1:8" x14ac:dyDescent="0.25">
      <c r="A68" s="67" t="s">
        <v>369</v>
      </c>
      <c r="B68" s="67" t="s">
        <v>370</v>
      </c>
      <c r="C68" s="67" t="s">
        <v>371</v>
      </c>
      <c r="D68" s="67" t="s">
        <v>0</v>
      </c>
      <c r="E68" s="67" t="s">
        <v>372</v>
      </c>
      <c r="F68" s="67" t="s">
        <v>373</v>
      </c>
      <c r="G68" s="67" t="str">
        <f t="shared" ref="G68:G97" si="2">D68</f>
        <v>Powys</v>
      </c>
      <c r="H68" s="67" t="str">
        <f t="shared" si="1"/>
        <v>W03000023</v>
      </c>
    </row>
    <row r="69" spans="1:8" x14ac:dyDescent="0.25">
      <c r="A69" s="67" t="s">
        <v>374</v>
      </c>
      <c r="B69" s="67" t="s">
        <v>375</v>
      </c>
      <c r="C69" s="67" t="s">
        <v>371</v>
      </c>
      <c r="D69" s="67" t="s">
        <v>0</v>
      </c>
      <c r="E69" s="67" t="s">
        <v>376</v>
      </c>
      <c r="F69" s="67" t="s">
        <v>377</v>
      </c>
      <c r="G69" s="67" t="str">
        <f t="shared" si="2"/>
        <v>Powys</v>
      </c>
      <c r="H69" s="67" t="str">
        <f t="shared" ref="H69:H97" si="3">E69</f>
        <v>W03000024</v>
      </c>
    </row>
    <row r="70" spans="1:8" x14ac:dyDescent="0.25">
      <c r="A70" s="67" t="s">
        <v>378</v>
      </c>
      <c r="B70" s="67" t="s">
        <v>379</v>
      </c>
      <c r="C70" s="67" t="s">
        <v>371</v>
      </c>
      <c r="D70" s="67" t="s">
        <v>0</v>
      </c>
      <c r="E70" s="67" t="s">
        <v>380</v>
      </c>
      <c r="F70" s="67" t="s">
        <v>381</v>
      </c>
      <c r="G70" s="67" t="str">
        <f t="shared" si="2"/>
        <v>Powys</v>
      </c>
      <c r="H70" s="67" t="str">
        <f t="shared" si="3"/>
        <v>W03000025</v>
      </c>
    </row>
    <row r="71" spans="1:8" x14ac:dyDescent="0.25">
      <c r="A71" s="67" t="s">
        <v>382</v>
      </c>
      <c r="B71" s="67" t="s">
        <v>383</v>
      </c>
      <c r="C71" s="67" t="s">
        <v>371</v>
      </c>
      <c r="D71" s="67" t="s">
        <v>0</v>
      </c>
      <c r="E71" s="67" t="s">
        <v>384</v>
      </c>
      <c r="F71" s="67" t="s">
        <v>385</v>
      </c>
      <c r="G71" s="67" t="str">
        <f t="shared" si="2"/>
        <v>Powys</v>
      </c>
      <c r="H71" s="67" t="str">
        <f t="shared" si="3"/>
        <v>W03000026</v>
      </c>
    </row>
    <row r="72" spans="1:8" x14ac:dyDescent="0.25">
      <c r="A72" s="67" t="s">
        <v>386</v>
      </c>
      <c r="B72" s="67" t="s">
        <v>387</v>
      </c>
      <c r="C72" s="67" t="s">
        <v>388</v>
      </c>
      <c r="D72" s="67" t="s">
        <v>389</v>
      </c>
      <c r="E72" s="67" t="s">
        <v>390</v>
      </c>
      <c r="F72" s="67" t="s">
        <v>391</v>
      </c>
      <c r="G72" s="67" t="str">
        <f t="shared" si="2"/>
        <v>Rhondda</v>
      </c>
      <c r="H72" s="67" t="str">
        <f t="shared" si="3"/>
        <v>W03000059</v>
      </c>
    </row>
    <row r="73" spans="1:8" x14ac:dyDescent="0.25">
      <c r="A73" s="67" t="s">
        <v>392</v>
      </c>
      <c r="B73" s="67" t="s">
        <v>393</v>
      </c>
      <c r="C73" s="67" t="s">
        <v>388</v>
      </c>
      <c r="D73" s="67" t="s">
        <v>389</v>
      </c>
      <c r="E73" s="67" t="s">
        <v>394</v>
      </c>
      <c r="F73" s="67" t="s">
        <v>395</v>
      </c>
      <c r="G73" s="67" t="str">
        <f t="shared" si="2"/>
        <v>Rhondda</v>
      </c>
      <c r="H73" s="67" t="str">
        <f t="shared" si="3"/>
        <v>W03000061</v>
      </c>
    </row>
    <row r="74" spans="1:8" x14ac:dyDescent="0.25">
      <c r="A74" s="67" t="s">
        <v>396</v>
      </c>
      <c r="B74" s="67" t="s">
        <v>397</v>
      </c>
      <c r="C74" s="67" t="s">
        <v>388</v>
      </c>
      <c r="D74" s="67" t="s">
        <v>389</v>
      </c>
      <c r="E74" s="67" t="s">
        <v>398</v>
      </c>
      <c r="F74" s="67" t="s">
        <v>399</v>
      </c>
      <c r="G74" s="67" t="str">
        <f t="shared" si="2"/>
        <v>Rhondda</v>
      </c>
      <c r="H74" s="67" t="str">
        <f t="shared" si="3"/>
        <v>W03000062</v>
      </c>
    </row>
    <row r="75" spans="1:8" x14ac:dyDescent="0.25">
      <c r="A75" s="67" t="s">
        <v>400</v>
      </c>
      <c r="B75" s="67" t="s">
        <v>401</v>
      </c>
      <c r="C75" s="67" t="s">
        <v>388</v>
      </c>
      <c r="D75" s="67" t="s">
        <v>389</v>
      </c>
      <c r="E75" s="67" t="s">
        <v>402</v>
      </c>
      <c r="F75" s="67" t="s">
        <v>403</v>
      </c>
      <c r="G75" s="67" t="str">
        <f t="shared" si="2"/>
        <v>Rhondda</v>
      </c>
      <c r="H75" s="67" t="str">
        <f t="shared" si="3"/>
        <v>W03000063</v>
      </c>
    </row>
    <row r="76" spans="1:8" x14ac:dyDescent="0.25">
      <c r="A76" s="67" t="s">
        <v>404</v>
      </c>
      <c r="B76" s="67" t="s">
        <v>405</v>
      </c>
      <c r="C76" s="67" t="s">
        <v>388</v>
      </c>
      <c r="D76" s="67" t="s">
        <v>389</v>
      </c>
      <c r="E76" s="67" t="s">
        <v>406</v>
      </c>
      <c r="F76" s="67" t="s">
        <v>407</v>
      </c>
      <c r="G76" s="67" t="str">
        <f t="shared" si="2"/>
        <v>Rhondda</v>
      </c>
      <c r="H76" s="67" t="str">
        <f t="shared" si="3"/>
        <v>W03000065</v>
      </c>
    </row>
    <row r="77" spans="1:8" x14ac:dyDescent="0.25">
      <c r="A77" s="67" t="s">
        <v>408</v>
      </c>
      <c r="B77" s="67" t="s">
        <v>409</v>
      </c>
      <c r="C77" s="67" t="s">
        <v>388</v>
      </c>
      <c r="D77" s="67" t="s">
        <v>389</v>
      </c>
      <c r="E77" s="67" t="s">
        <v>410</v>
      </c>
      <c r="F77" s="67" t="s">
        <v>411</v>
      </c>
      <c r="G77" s="67" t="str">
        <f t="shared" si="2"/>
        <v>Rhondda</v>
      </c>
      <c r="H77" s="67" t="str">
        <f t="shared" si="3"/>
        <v>W03000060</v>
      </c>
    </row>
    <row r="78" spans="1:8" x14ac:dyDescent="0.25">
      <c r="A78" s="67" t="s">
        <v>412</v>
      </c>
      <c r="B78" s="67" t="s">
        <v>413</v>
      </c>
      <c r="C78" s="67" t="s">
        <v>388</v>
      </c>
      <c r="D78" s="67" t="s">
        <v>389</v>
      </c>
      <c r="E78" s="67" t="s">
        <v>414</v>
      </c>
      <c r="F78" s="67" t="s">
        <v>415</v>
      </c>
      <c r="G78" s="67" t="str">
        <f t="shared" si="2"/>
        <v>Rhondda</v>
      </c>
      <c r="H78" s="67" t="str">
        <f t="shared" si="3"/>
        <v>W03000064</v>
      </c>
    </row>
    <row r="79" spans="1:8" x14ac:dyDescent="0.25">
      <c r="A79" s="67" t="s">
        <v>416</v>
      </c>
      <c r="B79" s="67" t="s">
        <v>417</v>
      </c>
      <c r="C79" s="67" t="s">
        <v>418</v>
      </c>
      <c r="D79" s="67" t="s">
        <v>419</v>
      </c>
      <c r="E79" s="67" t="s">
        <v>420</v>
      </c>
      <c r="F79" s="67" t="s">
        <v>421</v>
      </c>
      <c r="G79" s="67" t="str">
        <f t="shared" si="2"/>
        <v>Swansea</v>
      </c>
      <c r="H79" s="67" t="str">
        <f t="shared" si="3"/>
        <v>W03000038</v>
      </c>
    </row>
    <row r="80" spans="1:8" x14ac:dyDescent="0.25">
      <c r="A80" s="67" t="s">
        <v>422</v>
      </c>
      <c r="B80" s="67" t="s">
        <v>423</v>
      </c>
      <c r="C80" s="67" t="s">
        <v>418</v>
      </c>
      <c r="D80" s="67" t="s">
        <v>419</v>
      </c>
      <c r="E80" s="67" t="s">
        <v>424</v>
      </c>
      <c r="F80" s="67" t="s">
        <v>425</v>
      </c>
      <c r="G80" s="67" t="str">
        <f t="shared" si="2"/>
        <v>Swansea</v>
      </c>
      <c r="H80" s="67" t="str">
        <f t="shared" si="3"/>
        <v>W03000039</v>
      </c>
    </row>
    <row r="81" spans="1:8" x14ac:dyDescent="0.25">
      <c r="A81" s="67" t="s">
        <v>426</v>
      </c>
      <c r="B81" s="67" t="s">
        <v>427</v>
      </c>
      <c r="C81" s="67" t="s">
        <v>418</v>
      </c>
      <c r="D81" s="67" t="s">
        <v>419</v>
      </c>
      <c r="E81" s="67" t="s">
        <v>428</v>
      </c>
      <c r="F81" s="67" t="s">
        <v>429</v>
      </c>
      <c r="G81" s="67" t="str">
        <f t="shared" si="2"/>
        <v>Swansea</v>
      </c>
      <c r="H81" s="67" t="str">
        <f t="shared" si="3"/>
        <v>W03000040</v>
      </c>
    </row>
    <row r="82" spans="1:8" x14ac:dyDescent="0.25">
      <c r="A82" s="67" t="s">
        <v>430</v>
      </c>
      <c r="B82" s="67" t="s">
        <v>431</v>
      </c>
      <c r="C82" s="67" t="s">
        <v>418</v>
      </c>
      <c r="D82" s="67" t="s">
        <v>419</v>
      </c>
      <c r="E82" s="67" t="s">
        <v>432</v>
      </c>
      <c r="F82" s="67" t="s">
        <v>433</v>
      </c>
      <c r="G82" s="67" t="str">
        <f t="shared" si="2"/>
        <v>Swansea</v>
      </c>
      <c r="H82" s="67" t="str">
        <f t="shared" si="3"/>
        <v>W03000041</v>
      </c>
    </row>
    <row r="83" spans="1:8" x14ac:dyDescent="0.25">
      <c r="A83" s="67" t="s">
        <v>434</v>
      </c>
      <c r="B83" s="67" t="s">
        <v>435</v>
      </c>
      <c r="C83" s="67" t="s">
        <v>418</v>
      </c>
      <c r="D83" s="67" t="s">
        <v>419</v>
      </c>
      <c r="E83" s="67" t="s">
        <v>436</v>
      </c>
      <c r="F83" s="67" t="s">
        <v>437</v>
      </c>
      <c r="G83" s="67" t="str">
        <f t="shared" si="2"/>
        <v>Swansea</v>
      </c>
      <c r="H83" s="67" t="str">
        <f t="shared" si="3"/>
        <v>W03000042</v>
      </c>
    </row>
    <row r="84" spans="1:8" x14ac:dyDescent="0.25">
      <c r="A84" s="67" t="s">
        <v>438</v>
      </c>
      <c r="B84" s="67" t="s">
        <v>439</v>
      </c>
      <c r="C84" s="67" t="s">
        <v>418</v>
      </c>
      <c r="D84" s="67" t="s">
        <v>419</v>
      </c>
      <c r="E84" s="67" t="s">
        <v>440</v>
      </c>
      <c r="F84" s="67" t="s">
        <v>441</v>
      </c>
      <c r="G84" s="67" t="str">
        <f t="shared" si="2"/>
        <v>Swansea</v>
      </c>
      <c r="H84" s="67" t="str">
        <f t="shared" si="3"/>
        <v>W03000043</v>
      </c>
    </row>
    <row r="85" spans="1:8" x14ac:dyDescent="0.25">
      <c r="A85" s="67" t="s">
        <v>442</v>
      </c>
      <c r="B85" s="67" t="s">
        <v>443</v>
      </c>
      <c r="C85" s="67" t="s">
        <v>418</v>
      </c>
      <c r="D85" s="67" t="s">
        <v>419</v>
      </c>
      <c r="E85" s="67" t="s">
        <v>444</v>
      </c>
      <c r="F85" s="67" t="s">
        <v>445</v>
      </c>
      <c r="G85" s="67" t="str">
        <f t="shared" si="2"/>
        <v>Swansea</v>
      </c>
      <c r="H85" s="67" t="str">
        <f t="shared" si="3"/>
        <v>W03000044</v>
      </c>
    </row>
    <row r="86" spans="1:8" x14ac:dyDescent="0.25">
      <c r="A86" s="67" t="s">
        <v>446</v>
      </c>
      <c r="B86" s="67" t="s">
        <v>447</v>
      </c>
      <c r="C86" s="67" t="s">
        <v>418</v>
      </c>
      <c r="D86" s="67" t="s">
        <v>419</v>
      </c>
      <c r="E86" s="67" t="s">
        <v>448</v>
      </c>
      <c r="F86" s="67" t="s">
        <v>449</v>
      </c>
      <c r="G86" s="67" t="str">
        <f t="shared" si="2"/>
        <v>Swansea</v>
      </c>
      <c r="H86" s="67" t="str">
        <f t="shared" si="3"/>
        <v>W03000045</v>
      </c>
    </row>
    <row r="87" spans="1:8" x14ac:dyDescent="0.25">
      <c r="A87" s="67" t="s">
        <v>450</v>
      </c>
      <c r="B87" s="67" t="s">
        <v>451</v>
      </c>
      <c r="C87" s="67" t="s">
        <v>452</v>
      </c>
      <c r="D87" s="67" t="s">
        <v>453</v>
      </c>
      <c r="E87" s="67" t="s">
        <v>454</v>
      </c>
      <c r="F87" s="67" t="s">
        <v>455</v>
      </c>
      <c r="G87" s="67" t="str">
        <f t="shared" si="2"/>
        <v>Torfaen</v>
      </c>
      <c r="H87" s="67" t="str">
        <f t="shared" si="3"/>
        <v>W03000076</v>
      </c>
    </row>
    <row r="88" spans="1:8" x14ac:dyDescent="0.25">
      <c r="A88" s="67" t="s">
        <v>456</v>
      </c>
      <c r="B88" s="67" t="s">
        <v>457</v>
      </c>
      <c r="C88" s="67" t="s">
        <v>452</v>
      </c>
      <c r="D88" s="67" t="s">
        <v>453</v>
      </c>
      <c r="E88" s="67" t="s">
        <v>458</v>
      </c>
      <c r="F88" s="67" t="s">
        <v>459</v>
      </c>
      <c r="G88" s="67" t="str">
        <f t="shared" si="2"/>
        <v>Torfaen</v>
      </c>
      <c r="H88" s="67" t="str">
        <f t="shared" si="3"/>
        <v>W03000077</v>
      </c>
    </row>
    <row r="89" spans="1:8" x14ac:dyDescent="0.25">
      <c r="A89" s="67" t="s">
        <v>460</v>
      </c>
      <c r="B89" s="67" t="s">
        <v>461</v>
      </c>
      <c r="C89" s="67" t="s">
        <v>452</v>
      </c>
      <c r="D89" s="67" t="s">
        <v>453</v>
      </c>
      <c r="E89" s="67" t="s">
        <v>462</v>
      </c>
      <c r="F89" s="67" t="s">
        <v>463</v>
      </c>
      <c r="G89" s="67" t="str">
        <f t="shared" si="2"/>
        <v>Torfaen</v>
      </c>
      <c r="H89" s="67" t="str">
        <f t="shared" si="3"/>
        <v>W03000078</v>
      </c>
    </row>
    <row r="90" spans="1:8" x14ac:dyDescent="0.25">
      <c r="A90" s="67" t="s">
        <v>464</v>
      </c>
      <c r="B90" s="67" t="s">
        <v>465</v>
      </c>
      <c r="C90" s="67" t="s">
        <v>466</v>
      </c>
      <c r="D90" s="67" t="s">
        <v>467</v>
      </c>
      <c r="E90" s="67" t="s">
        <v>468</v>
      </c>
      <c r="F90" s="67" t="s">
        <v>469</v>
      </c>
      <c r="G90" s="67" t="str">
        <f t="shared" si="2"/>
        <v>The Vale of Glamorgan</v>
      </c>
      <c r="H90" s="67" t="str">
        <f t="shared" si="3"/>
        <v>W03000055</v>
      </c>
    </row>
    <row r="91" spans="1:8" x14ac:dyDescent="0.25">
      <c r="A91" s="67" t="s">
        <v>470</v>
      </c>
      <c r="B91" s="67" t="s">
        <v>471</v>
      </c>
      <c r="C91" s="67" t="s">
        <v>466</v>
      </c>
      <c r="D91" s="67" t="s">
        <v>467</v>
      </c>
      <c r="E91" s="67" t="s">
        <v>472</v>
      </c>
      <c r="F91" s="67" t="s">
        <v>473</v>
      </c>
      <c r="G91" s="67" t="str">
        <f t="shared" si="2"/>
        <v>The Vale of Glamorgan</v>
      </c>
      <c r="H91" s="67" t="str">
        <f t="shared" si="3"/>
        <v>W03000056</v>
      </c>
    </row>
    <row r="92" spans="1:8" x14ac:dyDescent="0.25">
      <c r="A92" s="67" t="s">
        <v>474</v>
      </c>
      <c r="B92" s="67" t="s">
        <v>475</v>
      </c>
      <c r="C92" s="67" t="s">
        <v>466</v>
      </c>
      <c r="D92" s="67" t="s">
        <v>467</v>
      </c>
      <c r="E92" s="67" t="s">
        <v>476</v>
      </c>
      <c r="F92" s="67" t="s">
        <v>477</v>
      </c>
      <c r="G92" s="67" t="str">
        <f t="shared" si="2"/>
        <v>The Vale of Glamorgan</v>
      </c>
      <c r="H92" s="67" t="str">
        <f t="shared" si="3"/>
        <v>W03000057</v>
      </c>
    </row>
    <row r="93" spans="1:8" x14ac:dyDescent="0.25">
      <c r="A93" s="67" t="s">
        <v>478</v>
      </c>
      <c r="B93" s="67" t="s">
        <v>479</v>
      </c>
      <c r="C93" s="67" t="s">
        <v>466</v>
      </c>
      <c r="D93" s="67" t="s">
        <v>467</v>
      </c>
      <c r="E93" s="67" t="s">
        <v>480</v>
      </c>
      <c r="F93" s="67" t="s">
        <v>481</v>
      </c>
      <c r="G93" s="67" t="str">
        <f t="shared" si="2"/>
        <v>The Vale of Glamorgan</v>
      </c>
      <c r="H93" s="67" t="str">
        <f t="shared" si="3"/>
        <v>W03000058</v>
      </c>
    </row>
    <row r="94" spans="1:8" x14ac:dyDescent="0.25">
      <c r="A94" s="67" t="s">
        <v>482</v>
      </c>
      <c r="B94" s="67" t="s">
        <v>483</v>
      </c>
      <c r="C94" s="67" t="s">
        <v>484</v>
      </c>
      <c r="D94" s="67" t="s">
        <v>485</v>
      </c>
      <c r="E94" s="67" t="s">
        <v>486</v>
      </c>
      <c r="F94" s="67" t="s">
        <v>487</v>
      </c>
      <c r="G94" s="67" t="str">
        <f t="shared" si="2"/>
        <v>Wrexham</v>
      </c>
      <c r="H94" s="67" t="str">
        <f t="shared" si="3"/>
        <v>W03000019</v>
      </c>
    </row>
    <row r="95" spans="1:8" x14ac:dyDescent="0.25">
      <c r="A95" s="67" t="s">
        <v>488</v>
      </c>
      <c r="B95" s="67" t="s">
        <v>489</v>
      </c>
      <c r="C95" s="67" t="s">
        <v>484</v>
      </c>
      <c r="D95" s="67" t="s">
        <v>485</v>
      </c>
      <c r="E95" s="67" t="s">
        <v>490</v>
      </c>
      <c r="F95" s="67" t="s">
        <v>491</v>
      </c>
      <c r="G95" s="67" t="str">
        <f t="shared" si="2"/>
        <v>Wrexham</v>
      </c>
      <c r="H95" s="67" t="str">
        <f t="shared" si="3"/>
        <v>W03000020</v>
      </c>
    </row>
    <row r="96" spans="1:8" x14ac:dyDescent="0.25">
      <c r="A96" s="67" t="s">
        <v>492</v>
      </c>
      <c r="B96" s="67" t="s">
        <v>493</v>
      </c>
      <c r="C96" s="67" t="s">
        <v>484</v>
      </c>
      <c r="D96" s="67" t="s">
        <v>485</v>
      </c>
      <c r="E96" s="67" t="s">
        <v>494</v>
      </c>
      <c r="F96" s="67" t="s">
        <v>495</v>
      </c>
      <c r="G96" s="67" t="str">
        <f t="shared" si="2"/>
        <v>Wrexham</v>
      </c>
      <c r="H96" s="67" t="str">
        <f t="shared" si="3"/>
        <v>W03000021</v>
      </c>
    </row>
    <row r="97" spans="1:8" x14ac:dyDescent="0.25">
      <c r="A97" s="67" t="s">
        <v>496</v>
      </c>
      <c r="B97" s="67" t="s">
        <v>497</v>
      </c>
      <c r="C97" s="67" t="s">
        <v>484</v>
      </c>
      <c r="D97" s="67" t="s">
        <v>485</v>
      </c>
      <c r="E97" s="67" t="s">
        <v>498</v>
      </c>
      <c r="F97" s="67" t="s">
        <v>499</v>
      </c>
      <c r="G97" s="67" t="str">
        <f t="shared" si="2"/>
        <v>Wrexham</v>
      </c>
      <c r="H97" s="67" t="str">
        <f t="shared" si="3"/>
        <v>W03000022</v>
      </c>
    </row>
  </sheetData>
  <hyperlinks>
    <hyperlink ref="B1"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7:O63"/>
  <sheetViews>
    <sheetView showGridLines="0" zoomScaleNormal="100" workbookViewId="0"/>
  </sheetViews>
  <sheetFormatPr defaultRowHeight="12.75" x14ac:dyDescent="0.2"/>
  <cols>
    <col min="1" max="1" width="30.28515625" customWidth="1"/>
    <col min="2" max="2" width="12.85546875" customWidth="1"/>
    <col min="3" max="3" width="15" customWidth="1"/>
    <col min="4" max="4" width="15.28515625" customWidth="1"/>
    <col min="5" max="5" width="20.140625" customWidth="1"/>
    <col min="6" max="6" width="21.5703125" customWidth="1"/>
    <col min="7" max="7" width="18.140625" customWidth="1"/>
    <col min="8" max="8" width="12.42578125" customWidth="1"/>
    <col min="9" max="14" width="6.7109375" customWidth="1"/>
    <col min="15" max="15" width="10.7109375" bestFit="1" customWidth="1"/>
  </cols>
  <sheetData>
    <row r="7" spans="1:3" x14ac:dyDescent="0.2">
      <c r="A7" s="5" t="s">
        <v>74</v>
      </c>
      <c r="B7" s="5"/>
      <c r="C7" s="5"/>
    </row>
    <row r="18" spans="1:6" x14ac:dyDescent="0.2">
      <c r="A18" s="5" t="s">
        <v>73</v>
      </c>
      <c r="B18" s="5"/>
      <c r="C18" s="5"/>
    </row>
    <row r="32" spans="1:6" ht="15.75" customHeight="1" x14ac:dyDescent="0.2">
      <c r="F32" s="5"/>
    </row>
    <row r="33" spans="1:15" ht="22.5" customHeight="1" x14ac:dyDescent="0.2">
      <c r="E33" s="172"/>
      <c r="F33" s="172"/>
    </row>
    <row r="34" spans="1:15" ht="39" customHeight="1" x14ac:dyDescent="0.2">
      <c r="A34" s="171" t="str">
        <f>Controls!B2</f>
        <v>Adults who reported currently being treated for arthritis, USOAs in Cardiff &amp; Vale University Health Board, 2003/4-2009</v>
      </c>
      <c r="B34" s="171"/>
      <c r="C34" s="171"/>
      <c r="D34" s="171"/>
      <c r="E34" s="110"/>
      <c r="F34" s="110"/>
      <c r="G34" s="110"/>
      <c r="H34" s="110"/>
      <c r="I34" s="110"/>
      <c r="J34" s="90"/>
    </row>
    <row r="35" spans="1:15" ht="11.25" customHeight="1" x14ac:dyDescent="0.2">
      <c r="A35" s="100"/>
      <c r="B35" s="100"/>
      <c r="C35" s="101"/>
      <c r="D35" s="101"/>
      <c r="E35" s="6"/>
      <c r="F35" s="6"/>
      <c r="G35" s="6"/>
      <c r="H35" s="6"/>
      <c r="I35" s="6"/>
    </row>
    <row r="36" spans="1:15" ht="35.25" customHeight="1" x14ac:dyDescent="0.2">
      <c r="A36" s="96" t="s">
        <v>519</v>
      </c>
      <c r="B36" s="109" t="s">
        <v>27</v>
      </c>
      <c r="C36" s="109" t="str">
        <f>Controls!F3</f>
        <v>Age-standardised percentage</v>
      </c>
      <c r="D36" s="102" t="s">
        <v>533</v>
      </c>
      <c r="E36" s="97"/>
      <c r="F36" s="97"/>
      <c r="G36" s="97"/>
      <c r="H36" s="97"/>
      <c r="I36" s="97"/>
      <c r="J36" s="99"/>
      <c r="K36" s="98"/>
    </row>
    <row r="37" spans="1:15" ht="20.100000000000001" customHeight="1" x14ac:dyDescent="0.2">
      <c r="A37" s="113" t="str">
        <f>IFERROR(Controls!D68,Controls!A98)</f>
        <v>The Vale of Glamorgan U001</v>
      </c>
      <c r="B37" s="115" t="str">
        <f>IFERROR(Controls!E68,Controls!B98)</f>
        <v>W03000055</v>
      </c>
      <c r="C37" s="104">
        <f>IFERROR(Controls!F68,Controls!C98)</f>
        <v>9.3540799999999997</v>
      </c>
      <c r="D37" s="108" t="str">
        <f>IFERROR("("&amp;ROUND(Controls!I68,0)&amp;" "&amp;"to"&amp;" "&amp;ROUND(Controls!J68,0)&amp;")",Controls!D98)</f>
        <v>(7 to 12)</v>
      </c>
      <c r="E37" s="165"/>
      <c r="F37" s="7"/>
      <c r="G37" s="7"/>
      <c r="H37" s="7"/>
      <c r="I37" s="7"/>
      <c r="J37" s="89"/>
      <c r="K37" s="89"/>
    </row>
    <row r="38" spans="1:15" ht="14.1" customHeight="1" x14ac:dyDescent="0.2">
      <c r="A38" s="113" t="str">
        <f>IFERROR(Controls!D69,Controls!A99)</f>
        <v>The Vale of Glamorgan U002</v>
      </c>
      <c r="B38" s="115" t="str">
        <f>IFERROR(Controls!E69,Controls!B99)</f>
        <v>W03000056</v>
      </c>
      <c r="C38" s="104">
        <f>IFERROR(Controls!F69,Controls!C99)</f>
        <v>9.6160499999999995</v>
      </c>
      <c r="D38" s="108" t="str">
        <f>IFERROR("("&amp;ROUND(Controls!I69,0)&amp;" "&amp;"to"&amp;" "&amp;ROUND(Controls!J69,0)&amp;")",Controls!D99)</f>
        <v>(8 to 12)</v>
      </c>
      <c r="E38" s="165"/>
      <c r="F38" s="7"/>
      <c r="G38" s="7"/>
      <c r="H38" s="7"/>
      <c r="I38" s="7"/>
      <c r="J38" s="89"/>
      <c r="K38" s="89"/>
    </row>
    <row r="39" spans="1:15" ht="14.1" customHeight="1" x14ac:dyDescent="0.2">
      <c r="A39" s="113" t="str">
        <f>IFERROR(Controls!D70,Controls!A100)</f>
        <v>The Vale of Glamorgan U003</v>
      </c>
      <c r="B39" s="115" t="str">
        <f>IFERROR(Controls!E70,Controls!B100)</f>
        <v>W03000057</v>
      </c>
      <c r="C39" s="104">
        <f>IFERROR(Controls!F70,Controls!C100)</f>
        <v>14.522090000000002</v>
      </c>
      <c r="D39" s="108" t="str">
        <f>IFERROR("("&amp;ROUND(Controls!I70,0)&amp;" "&amp;"to"&amp;" "&amp;ROUND(Controls!J70,0)&amp;")",Controls!D100)</f>
        <v>(12 to 17)</v>
      </c>
      <c r="E39" s="165"/>
      <c r="F39" s="111"/>
      <c r="G39" s="7"/>
      <c r="H39" s="7"/>
      <c r="I39" s="7"/>
      <c r="J39" s="89"/>
      <c r="K39" s="89"/>
    </row>
    <row r="40" spans="1:15" ht="14.1" customHeight="1" x14ac:dyDescent="0.2">
      <c r="A40" s="113" t="str">
        <f>IFERROR(Controls!D71,Controls!A101)</f>
        <v>The Vale of Glamorgan U004</v>
      </c>
      <c r="B40" s="115" t="str">
        <f>IFERROR(Controls!E71,Controls!B101)</f>
        <v>W03000058</v>
      </c>
      <c r="C40" s="170">
        <f>IFERROR(Controls!F71,Controls!C101)</f>
        <v>10.31368</v>
      </c>
      <c r="D40" s="108" t="str">
        <f>IFERROR("("&amp;ROUND(Controls!I71,0)&amp;" "&amp;"to"&amp;" "&amp;ROUND(Controls!J71,0)&amp;")",Controls!D101)</f>
        <v>(8 to 13)</v>
      </c>
      <c r="E40" s="165"/>
      <c r="F40" s="7"/>
      <c r="G40" s="7"/>
      <c r="H40" s="7"/>
      <c r="I40" s="7"/>
      <c r="J40" s="89"/>
      <c r="K40" s="89"/>
    </row>
    <row r="41" spans="1:15" ht="14.1" customHeight="1" x14ac:dyDescent="0.2">
      <c r="A41" s="113" t="str">
        <f>IFERROR(Controls!D72,Controls!A102)</f>
        <v>Cardiff U001</v>
      </c>
      <c r="B41" s="115" t="str">
        <f>IFERROR(Controls!E72,Controls!B102)</f>
        <v>W03000085</v>
      </c>
      <c r="C41" s="104">
        <f>IFERROR(Controls!F72,Controls!C102)</f>
        <v>9.4889399999999995</v>
      </c>
      <c r="D41" s="108" t="str">
        <f>IFERROR("("&amp;ROUND(Controls!I72,0)&amp;" "&amp;"to"&amp;" "&amp;ROUND(Controls!J72,0)&amp;")",Controls!D102)</f>
        <v>(7 to 12)</v>
      </c>
      <c r="E41" s="165"/>
      <c r="F41" s="7"/>
      <c r="G41" s="7"/>
      <c r="H41" s="7"/>
      <c r="I41" s="7"/>
      <c r="J41" s="89"/>
      <c r="K41" s="89"/>
    </row>
    <row r="42" spans="1:15" ht="14.1" customHeight="1" x14ac:dyDescent="0.2">
      <c r="A42" s="113" t="str">
        <f>IFERROR(Controls!D73,Controls!A103)</f>
        <v>Cardiff U002</v>
      </c>
      <c r="B42" s="115" t="str">
        <f>IFERROR(Controls!E73,Controls!B103)</f>
        <v>W03000086</v>
      </c>
      <c r="C42" s="104">
        <f>IFERROR(Controls!F73,Controls!C103)</f>
        <v>9.5895600000000005</v>
      </c>
      <c r="D42" s="108" t="str">
        <f>IFERROR("("&amp;ROUND(Controls!I73,0)&amp;" "&amp;"to"&amp;" "&amp;ROUND(Controls!J73,0)&amp;")",Controls!D103)</f>
        <v>(6 to 13)</v>
      </c>
      <c r="E42" s="165"/>
      <c r="F42" s="111"/>
      <c r="G42" s="6"/>
      <c r="H42" s="6"/>
      <c r="I42" s="6"/>
      <c r="J42" s="6"/>
      <c r="K42" s="6"/>
    </row>
    <row r="43" spans="1:15" ht="14.1" customHeight="1" x14ac:dyDescent="0.2">
      <c r="A43" s="113" t="str">
        <f>IFERROR(Controls!D74,Controls!A104)</f>
        <v>Cardiff U003</v>
      </c>
      <c r="B43" s="115" t="str">
        <f>IFERROR(Controls!E74,Controls!B104)</f>
        <v>W03000087</v>
      </c>
      <c r="C43" s="104">
        <f>IFERROR(Controls!F74,Controls!C104)</f>
        <v>9.7204499999999996</v>
      </c>
      <c r="D43" s="108" t="str">
        <f>IFERROR("("&amp;ROUND(Controls!I74,0)&amp;" "&amp;"to"&amp;" "&amp;ROUND(Controls!J74,0)&amp;")",Controls!D104)</f>
        <v>(7 to 12)</v>
      </c>
      <c r="E43" s="165"/>
      <c r="F43" s="6"/>
      <c r="G43" s="6"/>
      <c r="H43" s="6"/>
      <c r="I43" s="6"/>
      <c r="J43" s="6"/>
      <c r="K43" s="6"/>
    </row>
    <row r="44" spans="1:15" ht="14.1" customHeight="1" x14ac:dyDescent="0.2">
      <c r="A44" s="113" t="str">
        <f>IFERROR(Controls!D75,Controls!A105)</f>
        <v>Cardiff U004</v>
      </c>
      <c r="B44" s="115" t="str">
        <f>IFERROR(Controls!E75,Controls!B105)</f>
        <v>W03000088</v>
      </c>
      <c r="C44" s="104">
        <f>IFERROR(Controls!F75,Controls!C105)</f>
        <v>18.70635</v>
      </c>
      <c r="D44" s="108" t="str">
        <f>IFERROR("("&amp;ROUND(Controls!I75,0)&amp;" "&amp;"to"&amp;" "&amp;ROUND(Controls!J75,0)&amp;")",Controls!D105)</f>
        <v>(16 to 22)</v>
      </c>
      <c r="E44" s="165"/>
      <c r="F44" s="7"/>
      <c r="G44" s="7"/>
      <c r="N44" s="10"/>
    </row>
    <row r="45" spans="1:15" ht="14.1" customHeight="1" x14ac:dyDescent="0.2">
      <c r="A45" s="113" t="str">
        <f>IFERROR(Controls!D76,Controls!A106)</f>
        <v>Cardiff U005</v>
      </c>
      <c r="B45" s="115" t="str">
        <f>IFERROR(Controls!E76,Controls!B106)</f>
        <v>W03000089</v>
      </c>
      <c r="C45" s="104">
        <f>IFERROR(Controls!F76,Controls!C106)</f>
        <v>10.976700000000001</v>
      </c>
      <c r="D45" s="108" t="str">
        <f>IFERROR("("&amp;ROUND(Controls!I76,0)&amp;" "&amp;"to"&amp;" "&amp;ROUND(Controls!J76,0)&amp;")",Controls!D106)</f>
        <v>(8 to 14)</v>
      </c>
      <c r="E45" s="165"/>
      <c r="F45" s="7"/>
      <c r="G45" s="7"/>
    </row>
    <row r="46" spans="1:15" ht="14.1" customHeight="1" x14ac:dyDescent="0.2">
      <c r="A46" s="113" t="str">
        <f>IFERROR(Controls!D77,Controls!A107)</f>
        <v>Cardiff U006</v>
      </c>
      <c r="B46" s="115" t="str">
        <f>IFERROR(Controls!E77,Controls!B107)</f>
        <v>W03000090</v>
      </c>
      <c r="C46" s="104">
        <f>IFERROR(Controls!F77,Controls!C107)</f>
        <v>11.218029999999999</v>
      </c>
      <c r="D46" s="108" t="str">
        <f>IFERROR("("&amp;ROUND(Controls!I77,0)&amp;" "&amp;"to"&amp;" "&amp;ROUND(Controls!J77,0)&amp;")",Controls!D107)</f>
        <v>(8 to 14)</v>
      </c>
      <c r="E46" s="165"/>
      <c r="F46" s="8"/>
      <c r="G46" s="8"/>
    </row>
    <row r="47" spans="1:15" ht="14.1" customHeight="1" x14ac:dyDescent="0.2">
      <c r="A47" s="113" t="str">
        <f>IFERROR(Controls!D78,Controls!A108)</f>
        <v>Cardiff U007</v>
      </c>
      <c r="B47" s="115" t="str">
        <f>IFERROR(Controls!E78,Controls!B108)</f>
        <v>W03000091</v>
      </c>
      <c r="C47" s="104">
        <f>IFERROR(Controls!F78,Controls!C108)</f>
        <v>11.769300000000001</v>
      </c>
      <c r="D47" s="108" t="str">
        <f>IFERROR("("&amp;ROUND(Controls!I78,0)&amp;" "&amp;"to"&amp;" "&amp;ROUND(Controls!J78,0)&amp;")",Controls!D108)</f>
        <v>(8 to 15)</v>
      </c>
      <c r="E47" s="165"/>
      <c r="F47" s="19"/>
      <c r="G47" s="19"/>
      <c r="O47" s="9"/>
    </row>
    <row r="48" spans="1:15" ht="14.1" customHeight="1" x14ac:dyDescent="0.2">
      <c r="A48" s="113" t="str">
        <f>IFERROR(Controls!D79,Controls!A109)</f>
        <v>Cardiff U008</v>
      </c>
      <c r="B48" s="115" t="str">
        <f>IFERROR(Controls!E79,Controls!B109)</f>
        <v>W03000092</v>
      </c>
      <c r="C48" s="104">
        <f>IFERROR(Controls!F79,Controls!C109)</f>
        <v>15.999089999999999</v>
      </c>
      <c r="D48" s="108" t="str">
        <f>IFERROR("("&amp;ROUND(Controls!I79,0)&amp;" "&amp;"to"&amp;" "&amp;ROUND(Controls!J79,0)&amp;")",Controls!D109)</f>
        <v>(13 to 19)</v>
      </c>
      <c r="E48" s="165"/>
      <c r="F48" s="9"/>
      <c r="G48" s="9"/>
      <c r="H48" s="9"/>
      <c r="I48" s="9"/>
      <c r="J48" s="9"/>
      <c r="K48" s="9"/>
      <c r="L48" s="9"/>
      <c r="M48" s="9"/>
      <c r="N48" s="9"/>
      <c r="O48" s="9"/>
    </row>
    <row r="49" spans="1:15" ht="14.1" customHeight="1" x14ac:dyDescent="0.2">
      <c r="A49" s="113" t="str">
        <f>IFERROR(Controls!D80,Controls!A110)</f>
        <v>Cardiff U009</v>
      </c>
      <c r="B49" s="115" t="str">
        <f>IFERROR(Controls!E80,Controls!B110)</f>
        <v>W03000093</v>
      </c>
      <c r="C49" s="104">
        <f>IFERROR(Controls!F80,Controls!C110)</f>
        <v>12.124969999999999</v>
      </c>
      <c r="D49" s="108" t="str">
        <f>IFERROR("("&amp;ROUND(Controls!I80,0)&amp;" "&amp;"to"&amp;" "&amp;ROUND(Controls!J80,0)&amp;")",Controls!D110)</f>
        <v>(9 to 15)</v>
      </c>
      <c r="E49" s="165"/>
      <c r="F49" s="9"/>
      <c r="G49" s="9"/>
      <c r="H49" s="9"/>
      <c r="I49" s="9"/>
      <c r="J49" s="9"/>
      <c r="K49" s="9"/>
      <c r="L49" s="9"/>
      <c r="M49" s="9"/>
      <c r="O49" s="9"/>
    </row>
    <row r="50" spans="1:15" ht="14.1" customHeight="1" x14ac:dyDescent="0.2">
      <c r="A50" s="113" t="str">
        <f>IFERROR(Controls!D81,Controls!A111)</f>
        <v>Cardiff U010</v>
      </c>
      <c r="B50" s="115" t="str">
        <f>IFERROR(Controls!E81,Controls!B111)</f>
        <v>W03000094</v>
      </c>
      <c r="C50" s="104">
        <f>IFERROR(Controls!F81,Controls!C111)</f>
        <v>15.27624</v>
      </c>
      <c r="D50" s="108" t="str">
        <f>IFERROR("("&amp;ROUND(Controls!I81,0)&amp;" "&amp;"to"&amp;" "&amp;ROUND(Controls!J81,0)&amp;")",Controls!D111)</f>
        <v>(11 to 20)</v>
      </c>
      <c r="E50" s="165"/>
      <c r="F50" s="9"/>
      <c r="G50" s="9"/>
      <c r="H50" s="9"/>
      <c r="I50" s="9"/>
      <c r="J50" s="9"/>
      <c r="K50" s="9"/>
      <c r="L50" s="9"/>
      <c r="M50" s="9"/>
      <c r="O50" s="9"/>
    </row>
    <row r="51" spans="1:15" ht="14.1" customHeight="1" x14ac:dyDescent="0.2">
      <c r="A51" s="113">
        <f>IFERROR(Controls!D82,Controls!A112)</f>
        <v>15</v>
      </c>
      <c r="B51" s="115">
        <f>IFERROR(Controls!E82,Controls!B112)</f>
        <v>15</v>
      </c>
      <c r="C51" s="104">
        <f>IFERROR(Controls!F82,Controls!C112)</f>
        <v>0</v>
      </c>
      <c r="D51" s="108">
        <f>IFERROR("("&amp;ROUND(Controls!I82,0)&amp;" "&amp;"to"&amp;" "&amp;ROUND(Controls!J82,0)&amp;")",Controls!D112)</f>
        <v>0</v>
      </c>
      <c r="E51" s="165"/>
      <c r="F51" s="9"/>
      <c r="G51" s="9"/>
      <c r="H51" s="9"/>
      <c r="I51" s="9"/>
      <c r="J51" s="9"/>
      <c r="K51" s="9"/>
      <c r="L51" s="9"/>
      <c r="M51" s="9"/>
      <c r="O51" s="9"/>
    </row>
    <row r="52" spans="1:15" ht="14.1" customHeight="1" x14ac:dyDescent="0.2">
      <c r="A52" s="113" t="str">
        <f>IFERROR(Controls!D83,Controls!A113)</f>
        <v>Wales</v>
      </c>
      <c r="B52" s="115" t="str">
        <f>IFERROR(Controls!E83,Controls!B113)</f>
        <v>-</v>
      </c>
      <c r="C52" s="104">
        <f>IFERROR(Controls!F83,Controls!C113)</f>
        <v>14</v>
      </c>
      <c r="D52" s="108" t="str">
        <f>IFERROR("("&amp;ROUND(Controls!I83,0)&amp;" "&amp;"to"&amp;" "&amp;ROUND(Controls!J83,0)&amp;")",Controls!D113)</f>
        <v>(13 to 14)</v>
      </c>
      <c r="E52" s="165"/>
      <c r="F52" s="9"/>
      <c r="G52" s="9"/>
      <c r="H52" s="9"/>
      <c r="I52" s="9"/>
      <c r="J52" s="9"/>
      <c r="K52" s="9"/>
      <c r="L52" s="9"/>
      <c r="M52" s="9"/>
      <c r="O52" s="9"/>
    </row>
    <row r="53" spans="1:15" ht="14.1" customHeight="1" x14ac:dyDescent="0.2">
      <c r="A53" s="113">
        <f>IFERROR(Controls!D84,Controls!A114)</f>
        <v>17</v>
      </c>
      <c r="B53" s="115">
        <f>IFERROR(Controls!E84,Controls!B114)</f>
        <v>17</v>
      </c>
      <c r="C53" s="104">
        <f>IFERROR(Controls!F84,Controls!C114)</f>
        <v>0</v>
      </c>
      <c r="D53" s="108">
        <f>IFERROR("("&amp;ROUND(Controls!I84,0)&amp;" "&amp;"to"&amp;" "&amp;ROUND(Controls!J84,0)&amp;")",Controls!D114)</f>
        <v>0</v>
      </c>
      <c r="E53" s="165"/>
      <c r="F53" s="9"/>
      <c r="G53" s="9"/>
      <c r="H53" s="9"/>
      <c r="I53" s="9"/>
      <c r="J53" s="9"/>
      <c r="K53" s="9"/>
      <c r="L53" s="9"/>
      <c r="M53" s="9"/>
    </row>
    <row r="54" spans="1:15" ht="13.5" customHeight="1" x14ac:dyDescent="0.2">
      <c r="A54" s="113" t="str">
        <f>IFERROR(Controls!D85,Controls!A115)</f>
        <v>Produced by Public Health Wales</v>
      </c>
      <c r="B54" s="115" t="str">
        <f>IFERROR(Controls!E85,Controls!B115)</f>
        <v xml:space="preserve">Observatory, </v>
      </c>
      <c r="C54" s="104" t="str">
        <f>IFERROR(Controls!F85,Controls!C115)</f>
        <v>using WHS (WG)</v>
      </c>
      <c r="D54" s="108">
        <f>IFERROR("("&amp;ROUND(Controls!I85,0)&amp;" "&amp;"to"&amp;" "&amp;ROUND(Controls!J85,0)&amp;")",Controls!D115)</f>
        <v>0</v>
      </c>
      <c r="E54" s="165"/>
      <c r="F54" s="9"/>
      <c r="G54" s="9"/>
      <c r="H54" s="9"/>
      <c r="I54" s="9"/>
      <c r="J54" s="9"/>
      <c r="K54" s="9"/>
      <c r="L54" s="9"/>
      <c r="M54" s="9"/>
    </row>
    <row r="55" spans="1:15" ht="14.1" customHeight="1" x14ac:dyDescent="0.2">
      <c r="A55" s="113">
        <f>IFERROR(Controls!D86,Controls!A116)</f>
        <v>19</v>
      </c>
      <c r="B55" s="115">
        <f>IFERROR(Controls!E86,Controls!B116)</f>
        <v>19</v>
      </c>
      <c r="C55" s="104">
        <f>IFERROR(Controls!F86,Controls!C116)</f>
        <v>0</v>
      </c>
      <c r="D55" s="108">
        <f>IFERROR("("&amp;ROUND(Controls!I86,0)&amp;" "&amp;"to"&amp;" "&amp;ROUND(Controls!J86,0)&amp;")",Controls!D116)</f>
        <v>0</v>
      </c>
      <c r="E55" s="165"/>
      <c r="F55" s="9"/>
      <c r="G55" s="9"/>
      <c r="H55" s="9"/>
      <c r="I55" s="9"/>
      <c r="J55" s="9"/>
      <c r="K55" s="9"/>
      <c r="L55" s="9"/>
      <c r="M55" s="9"/>
    </row>
    <row r="56" spans="1:15" ht="14.1" customHeight="1" x14ac:dyDescent="0.2">
      <c r="A56" s="113">
        <f>IFERROR(Controls!D87,Controls!A117)</f>
        <v>20</v>
      </c>
      <c r="B56" s="115">
        <f>IFERROR(Controls!E87,Controls!B117)</f>
        <v>20</v>
      </c>
      <c r="C56" s="104">
        <f>IFERROR(Controls!F87,Controls!C117)</f>
        <v>0</v>
      </c>
      <c r="D56" s="108">
        <f>IFERROR("("&amp;ROUND(Controls!I87,0)&amp;" "&amp;"to"&amp;" "&amp;ROUND(Controls!J87,0)&amp;")",Controls!D117)</f>
        <v>0</v>
      </c>
      <c r="E56" s="165"/>
      <c r="F56" s="9"/>
      <c r="G56" s="9"/>
      <c r="H56" s="9"/>
      <c r="I56" s="9"/>
      <c r="J56" s="9"/>
      <c r="K56" s="9"/>
      <c r="L56" s="9"/>
      <c r="M56" s="9"/>
    </row>
    <row r="57" spans="1:15" ht="14.1" customHeight="1" x14ac:dyDescent="0.2">
      <c r="A57" s="113">
        <f>IFERROR(Controls!D88,Controls!A118)</f>
        <v>21</v>
      </c>
      <c r="B57" s="115">
        <f>IFERROR(Controls!E88,Controls!B118)</f>
        <v>21</v>
      </c>
      <c r="C57" s="104">
        <f>IFERROR(Controls!F88,Controls!C118)</f>
        <v>0</v>
      </c>
      <c r="D57" s="108">
        <f>IFERROR("("&amp;ROUND(Controls!I88,0)&amp;" "&amp;"to"&amp;" "&amp;ROUND(Controls!J88,0)&amp;")",Controls!D118)</f>
        <v>0</v>
      </c>
      <c r="E57" s="165"/>
      <c r="F57" s="22"/>
      <c r="G57" s="22"/>
      <c r="H57" s="22"/>
      <c r="I57" s="22"/>
      <c r="J57" s="22"/>
      <c r="K57" s="22"/>
      <c r="L57" s="22"/>
      <c r="M57" s="9"/>
    </row>
    <row r="58" spans="1:15" ht="14.1" customHeight="1" x14ac:dyDescent="0.2">
      <c r="A58" s="113">
        <f>IFERROR(Controls!D89,Controls!A119)</f>
        <v>22</v>
      </c>
      <c r="B58" s="115">
        <f>IFERROR(Controls!E89,Controls!B119)</f>
        <v>22</v>
      </c>
      <c r="C58" s="104">
        <f>IFERROR(Controls!F89,Controls!C119)</f>
        <v>0</v>
      </c>
      <c r="D58" s="108">
        <f>IFERROR("("&amp;ROUND(Controls!I89,0)&amp;" "&amp;"to"&amp;" "&amp;ROUND(Controls!J89,0)&amp;")",Controls!D119)</f>
        <v>0</v>
      </c>
      <c r="E58" s="165"/>
      <c r="F58" s="22"/>
      <c r="G58" s="22"/>
      <c r="H58" s="22"/>
      <c r="I58" s="22"/>
      <c r="J58" s="22"/>
      <c r="K58" s="22"/>
      <c r="L58" s="22"/>
      <c r="M58" s="9"/>
    </row>
    <row r="59" spans="1:15" x14ac:dyDescent="0.2">
      <c r="A59" s="113">
        <f>IFERROR(Controls!D90,Controls!A120)</f>
        <v>23</v>
      </c>
      <c r="B59" s="115">
        <f>IFERROR(Controls!E90,Controls!B120)</f>
        <v>23</v>
      </c>
      <c r="C59" s="104">
        <f>IFERROR(Controls!F90,Controls!C120)</f>
        <v>0</v>
      </c>
      <c r="D59" s="108">
        <f>IFERROR("("&amp;ROUND(Controls!I90,0)&amp;" "&amp;"to"&amp;" "&amp;ROUND(Controls!J90,0)&amp;")",Controls!D120)</f>
        <v>0</v>
      </c>
      <c r="E59" s="165"/>
    </row>
    <row r="60" spans="1:15" x14ac:dyDescent="0.2">
      <c r="A60" s="113">
        <f>IFERROR(Controls!D91,Controls!A121)</f>
        <v>24</v>
      </c>
      <c r="B60" s="115">
        <f>IFERROR(Controls!E91,Controls!B121)</f>
        <v>24</v>
      </c>
      <c r="C60" s="104">
        <f>IFERROR(Controls!F91,Controls!C121)</f>
        <v>0</v>
      </c>
      <c r="D60" s="108">
        <f>IFERROR("("&amp;ROUND(Controls!I91,0)&amp;" "&amp;"to"&amp;" "&amp;ROUND(Controls!J91,0)&amp;")",Controls!D121)</f>
        <v>0</v>
      </c>
      <c r="E60" s="165"/>
    </row>
    <row r="61" spans="1:15" x14ac:dyDescent="0.2">
      <c r="A61" s="113">
        <f>IFERROR(Controls!D92,Controls!A122)</f>
        <v>25</v>
      </c>
      <c r="B61" s="115">
        <f>IFERROR(Controls!E92,Controls!B122)</f>
        <v>25</v>
      </c>
      <c r="C61" s="104">
        <f>IFERROR(Controls!F92,Controls!C122)</f>
        <v>0</v>
      </c>
      <c r="D61" s="108">
        <f>IFERROR("("&amp;ROUND(Controls!I92,0)&amp;"-"&amp;ROUND(Controls!J92,0)&amp;")",Controls!D122)</f>
        <v>0</v>
      </c>
    </row>
    <row r="62" spans="1:15" x14ac:dyDescent="0.2">
      <c r="A62" s="113">
        <f>IFERROR(Controls!D93,Controls!A123)</f>
        <v>26</v>
      </c>
      <c r="B62" s="115">
        <f>IFERROR(Controls!E93,Controls!B123)</f>
        <v>26</v>
      </c>
      <c r="C62" s="104">
        <f>IFERROR(Controls!F93,Controls!C123)</f>
        <v>0</v>
      </c>
      <c r="D62" s="108">
        <f>IFERROR("("&amp;ROUND(Controls!I93,0)&amp;"-"&amp;ROUND(Controls!J93,0)&amp;")",Controls!D123)</f>
        <v>0</v>
      </c>
    </row>
    <row r="63" spans="1:15" x14ac:dyDescent="0.2">
      <c r="D63" s="112">
        <f>Controls!D35</f>
        <v>14</v>
      </c>
    </row>
  </sheetData>
  <mergeCells count="2">
    <mergeCell ref="A34:D34"/>
    <mergeCell ref="E33:F33"/>
  </mergeCells>
  <phoneticPr fontId="5" type="noConversion"/>
  <conditionalFormatting sqref="C63">
    <cfRule type="top10" dxfId="14" priority="29" rank="1"/>
  </conditionalFormatting>
  <conditionalFormatting sqref="A37:B63">
    <cfRule type="cellIs" dxfId="13" priority="16" operator="between">
      <formula>0</formula>
      <formula>26</formula>
    </cfRule>
  </conditionalFormatting>
  <conditionalFormatting sqref="B62 C37:C62">
    <cfRule type="cellIs" dxfId="12" priority="7" operator="equal">
      <formula>"Observatory, "</formula>
    </cfRule>
    <cfRule type="cellIs" dxfId="11" priority="12" operator="equal">
      <formula>0</formula>
    </cfRule>
  </conditionalFormatting>
  <conditionalFormatting sqref="A37:B60 B38:B62">
    <cfRule type="cellIs" dxfId="10" priority="11" operator="equal">
      <formula>"Wales"</formula>
    </cfRule>
  </conditionalFormatting>
  <conditionalFormatting sqref="D37:D63">
    <cfRule type="cellIs" dxfId="9" priority="9" operator="equal">
      <formula>0</formula>
    </cfRule>
    <cfRule type="cellIs" dxfId="8" priority="10" operator="equal">
      <formula>"(0-0)"</formula>
    </cfRule>
  </conditionalFormatting>
  <conditionalFormatting sqref="D56:D62 B62 C38:C62 C37:D60">
    <cfRule type="expression" dxfId="7" priority="8">
      <formula>$A37="Wales"</formula>
    </cfRule>
  </conditionalFormatting>
  <conditionalFormatting sqref="D36:D63">
    <cfRule type="cellIs" dxfId="6" priority="6" operator="equal">
      <formula>"WHS 2003/04-2009 (WG)"</formula>
    </cfRule>
  </conditionalFormatting>
  <conditionalFormatting sqref="D61:D62 A62:B62 A37:D61 B38:C62">
    <cfRule type="expression" dxfId="5" priority="31">
      <formula>$A37=$D$63+3</formula>
    </cfRule>
  </conditionalFormatting>
  <conditionalFormatting sqref="C37:C62">
    <cfRule type="cellIs" dxfId="4" priority="4" operator="equal">
      <formula>"using WHS (WG)"</formula>
    </cfRule>
    <cfRule type="notContainsBlanks" dxfId="3" priority="5">
      <formula>LEN(TRIM(C37))&gt;0</formula>
    </cfRule>
  </conditionalFormatting>
  <conditionalFormatting sqref="D37:D62">
    <cfRule type="cellIs" dxfId="2" priority="2" operator="equal">
      <formula>"""- 2009 (WG)"""</formula>
    </cfRule>
    <cfRule type="cellIs" dxfId="1" priority="1" operator="equal">
      <formula>"- 2009 (WG)"</formula>
    </cfRule>
  </conditionalFormatting>
  <pageMargins left="0.15748031496062992" right="0" top="0.59055118110236227" bottom="0.39370078740157483" header="0.31496062992125984" footer="0.31496062992125984"/>
  <pageSetup paperSize="9" scale="67" orientation="portrait" r:id="rId1"/>
  <headerFooter alignWithMargins="0"/>
  <rowBreaks count="1" manualBreakCount="1">
    <brk id="3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List Box 1025">
              <controlPr defaultSize="0" autoLine="0" autoPict="0">
                <anchor>
                  <from>
                    <xdr:col>0</xdr:col>
                    <xdr:colOff>85725</xdr:colOff>
                    <xdr:row>7</xdr:row>
                    <xdr:rowOff>104775</xdr:rowOff>
                  </from>
                  <to>
                    <xdr:col>1</xdr:col>
                    <xdr:colOff>0</xdr:colOff>
                    <xdr:row>13</xdr:row>
                    <xdr:rowOff>38100</xdr:rowOff>
                  </to>
                </anchor>
              </controlPr>
            </control>
          </mc:Choice>
        </mc:AlternateContent>
        <mc:AlternateContent xmlns:mc="http://schemas.openxmlformats.org/markup-compatibility/2006">
          <mc:Choice Requires="x14">
            <control shapeId="5122" r:id="rId5" name="List Box 1026">
              <controlPr defaultSize="0" autoLine="0" autoPict="0">
                <anchor>
                  <from>
                    <xdr:col>0</xdr:col>
                    <xdr:colOff>85725</xdr:colOff>
                    <xdr:row>18</xdr:row>
                    <xdr:rowOff>85725</xdr:rowOff>
                  </from>
                  <to>
                    <xdr:col>0</xdr:col>
                    <xdr:colOff>2000250</xdr:colOff>
                    <xdr:row>31</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9"/>
  <sheetViews>
    <sheetView zoomScale="90" zoomScaleNormal="90" workbookViewId="0"/>
  </sheetViews>
  <sheetFormatPr defaultRowHeight="12.75" x14ac:dyDescent="0.2"/>
  <cols>
    <col min="1" max="1" width="32.5703125" customWidth="1"/>
    <col min="2" max="2" width="20.140625" customWidth="1"/>
    <col min="3" max="3" width="22.7109375" customWidth="1"/>
    <col min="4" max="4" width="26.85546875" customWidth="1"/>
    <col min="5" max="5" width="20.28515625" customWidth="1"/>
    <col min="6" max="6" width="43.7109375" customWidth="1"/>
    <col min="7" max="7" width="24" customWidth="1"/>
    <col min="8" max="9" width="21.28515625" customWidth="1"/>
    <col min="10" max="10" width="16.42578125" customWidth="1"/>
    <col min="11" max="11" width="13.28515625" customWidth="1"/>
    <col min="12" max="12" width="15.7109375" customWidth="1"/>
    <col min="13" max="13" width="15.42578125" customWidth="1"/>
    <col min="14" max="14" width="20.42578125" customWidth="1"/>
    <col min="15" max="15" width="33.5703125" customWidth="1"/>
    <col min="16" max="16" width="19.85546875" customWidth="1"/>
    <col min="17" max="17" width="13.28515625" customWidth="1"/>
    <col min="18" max="18" width="17.28515625" customWidth="1"/>
    <col min="19" max="19" width="14.28515625" customWidth="1"/>
    <col min="20" max="20" width="13.140625" customWidth="1"/>
    <col min="21" max="21" width="13" customWidth="1"/>
    <col min="23" max="23" width="32.42578125" customWidth="1"/>
  </cols>
  <sheetData>
    <row r="1" spans="1:16" ht="54" customHeight="1" x14ac:dyDescent="0.2">
      <c r="A1" s="2"/>
      <c r="K1" s="82" t="s">
        <v>523</v>
      </c>
      <c r="L1" s="83"/>
      <c r="M1" s="72"/>
      <c r="N1" s="157" t="s">
        <v>518</v>
      </c>
      <c r="O1" s="158" t="s">
        <v>601</v>
      </c>
      <c r="P1" s="157" t="s">
        <v>522</v>
      </c>
    </row>
    <row r="2" spans="1:16" x14ac:dyDescent="0.2">
      <c r="A2" s="2" t="s">
        <v>602</v>
      </c>
      <c r="B2" t="str">
        <f>F2&amp;","&amp;" "&amp;"USOAs in"&amp;" "&amp;B34&amp;", 2003/4-2009"</f>
        <v>Adults who reported currently being treated for arthritis, USOAs in Cardiff &amp; Vale University Health Board, 2003/4-2009</v>
      </c>
      <c r="E2" s="2" t="s">
        <v>540</v>
      </c>
      <c r="F2" t="str">
        <f>INDEX(A10:G26,C32,6)</f>
        <v>Adults who reported currently being treated for arthritis</v>
      </c>
      <c r="K2">
        <v>1</v>
      </c>
      <c r="M2" s="73"/>
      <c r="N2" s="156" t="s">
        <v>520</v>
      </c>
      <c r="O2" s="74">
        <v>0.5</v>
      </c>
      <c r="P2" s="74">
        <f>VLOOKUP(B35,N2:O8,2,FALSE)</f>
        <v>0.8</v>
      </c>
    </row>
    <row r="3" spans="1:16" x14ac:dyDescent="0.2">
      <c r="A3" s="2" t="s">
        <v>15</v>
      </c>
      <c r="B3" t="str">
        <f>F2&amp;","&amp;" "&amp;"USOAs in"&amp;" "&amp;B34&amp;", 2003/4-2009"</f>
        <v>Adults who reported currently being treated for arthritis, USOAs in Cardiff &amp; Vale University Health Board, 2003/4-2009</v>
      </c>
      <c r="E3" s="2" t="s">
        <v>541</v>
      </c>
      <c r="F3" t="str">
        <f>INDEX(A10:G26,C32,7)</f>
        <v>Age-standardised percentage</v>
      </c>
      <c r="K3">
        <v>2</v>
      </c>
      <c r="M3" s="73"/>
      <c r="N3" s="156" t="s">
        <v>0</v>
      </c>
      <c r="O3" s="74">
        <v>2.8</v>
      </c>
      <c r="P3" s="74"/>
    </row>
    <row r="4" spans="1:16" x14ac:dyDescent="0.2">
      <c r="A4" s="2" t="s">
        <v>524</v>
      </c>
      <c r="B4" s="14" t="str">
        <f>"Wales ="&amp;" "&amp;ROUND(J40,0)</f>
        <v>Wales = 14</v>
      </c>
      <c r="K4">
        <v>3</v>
      </c>
      <c r="M4" s="73"/>
      <c r="N4" s="156" t="s">
        <v>1</v>
      </c>
      <c r="O4" s="74">
        <v>1</v>
      </c>
      <c r="P4" s="74"/>
    </row>
    <row r="5" spans="1:16" x14ac:dyDescent="0.2">
      <c r="A5" s="2"/>
      <c r="B5" s="14"/>
      <c r="K5">
        <v>4</v>
      </c>
      <c r="M5" s="73"/>
      <c r="N5" s="156" t="s">
        <v>12</v>
      </c>
      <c r="O5" s="74">
        <v>0.6</v>
      </c>
      <c r="P5" s="74"/>
    </row>
    <row r="6" spans="1:16" x14ac:dyDescent="0.2">
      <c r="A6" s="2" t="s">
        <v>4</v>
      </c>
      <c r="B6" s="20" t="s">
        <v>603</v>
      </c>
      <c r="K6">
        <v>5</v>
      </c>
      <c r="M6" s="73"/>
      <c r="N6" s="156" t="s">
        <v>11</v>
      </c>
      <c r="O6" s="74">
        <v>0.8</v>
      </c>
      <c r="P6" s="74"/>
    </row>
    <row r="7" spans="1:16" x14ac:dyDescent="0.2">
      <c r="A7" s="2"/>
      <c r="K7">
        <v>6</v>
      </c>
      <c r="M7" s="73"/>
      <c r="N7" s="156" t="s">
        <v>2</v>
      </c>
      <c r="O7" s="74">
        <v>1.25</v>
      </c>
      <c r="P7" s="74"/>
    </row>
    <row r="8" spans="1:16" x14ac:dyDescent="0.2">
      <c r="A8" s="2"/>
      <c r="K8">
        <v>7</v>
      </c>
      <c r="M8" s="73"/>
      <c r="N8" s="156" t="s">
        <v>3</v>
      </c>
      <c r="O8" s="74">
        <v>0.6</v>
      </c>
      <c r="P8" s="74"/>
    </row>
    <row r="9" spans="1:16" x14ac:dyDescent="0.2">
      <c r="A9" s="11" t="s">
        <v>5</v>
      </c>
      <c r="C9" s="2" t="s">
        <v>504</v>
      </c>
      <c r="D9" s="2"/>
      <c r="E9" s="2" t="s">
        <v>20</v>
      </c>
      <c r="F9" s="2" t="s">
        <v>539</v>
      </c>
      <c r="G9" s="2" t="s">
        <v>541</v>
      </c>
      <c r="K9">
        <v>8</v>
      </c>
      <c r="M9" s="73"/>
    </row>
    <row r="10" spans="1:16" ht="15" x14ac:dyDescent="0.25">
      <c r="A10" s="65" t="s">
        <v>28</v>
      </c>
      <c r="B10" s="64" t="str">
        <f>A10</f>
        <v>High blood pressure</v>
      </c>
      <c r="C10" s="20" t="s">
        <v>505</v>
      </c>
      <c r="D10" s="20"/>
      <c r="F10" t="str">
        <f>"Adults who reported currently being treated for "&amp;"high blood pressure"</f>
        <v>Adults who reported currently being treated for high blood pressure</v>
      </c>
      <c r="G10" s="20" t="s">
        <v>542</v>
      </c>
      <c r="H10" s="21"/>
      <c r="K10">
        <v>9</v>
      </c>
      <c r="M10" s="73"/>
    </row>
    <row r="11" spans="1:16" ht="15" x14ac:dyDescent="0.25">
      <c r="A11" s="65" t="s">
        <v>60</v>
      </c>
      <c r="B11" s="64" t="str">
        <f>A11</f>
        <v>Heart conditions</v>
      </c>
      <c r="C11" s="20" t="s">
        <v>505</v>
      </c>
      <c r="D11" s="20"/>
      <c r="E11" s="20" t="s">
        <v>29</v>
      </c>
      <c r="F11" t="str">
        <f>"Adults who reported currently being treated for "&amp;"any heart condition (excluding high blood pressure)"</f>
        <v>Adults who reported currently being treated for any heart condition (excluding high blood pressure)</v>
      </c>
      <c r="G11" s="20" t="s">
        <v>542</v>
      </c>
      <c r="H11" s="21"/>
      <c r="K11">
        <v>10</v>
      </c>
      <c r="M11" s="73"/>
    </row>
    <row r="12" spans="1:16" ht="15" x14ac:dyDescent="0.25">
      <c r="A12" s="65" t="s">
        <v>61</v>
      </c>
      <c r="B12" s="64" t="str">
        <f t="shared" ref="B12:B26" si="0">A12</f>
        <v>Respiratory illness</v>
      </c>
      <c r="C12" s="20" t="s">
        <v>505</v>
      </c>
      <c r="D12" s="20"/>
      <c r="E12" s="20"/>
      <c r="F12" t="str">
        <f>"Adults who reported currently being treated for a "&amp;"respiratory illness"</f>
        <v>Adults who reported currently being treated for a respiratory illness</v>
      </c>
      <c r="G12" s="20" t="s">
        <v>542</v>
      </c>
      <c r="H12" s="21"/>
      <c r="K12">
        <v>11</v>
      </c>
      <c r="M12" s="73"/>
    </row>
    <row r="13" spans="1:16" ht="15" x14ac:dyDescent="0.25">
      <c r="A13" s="64" t="s">
        <v>62</v>
      </c>
      <c r="B13" s="64" t="str">
        <f t="shared" si="0"/>
        <v>Mental illness</v>
      </c>
      <c r="C13" s="20" t="s">
        <v>505</v>
      </c>
      <c r="D13" s="20"/>
      <c r="F13" t="str">
        <f>"Adults who reported currently being treated for a "&amp;"mental illness"</f>
        <v>Adults who reported currently being treated for a mental illness</v>
      </c>
      <c r="G13" s="20" t="s">
        <v>542</v>
      </c>
      <c r="H13" s="21"/>
      <c r="K13">
        <v>12</v>
      </c>
      <c r="M13" s="73"/>
    </row>
    <row r="14" spans="1:16" ht="15" x14ac:dyDescent="0.25">
      <c r="A14" s="65" t="s">
        <v>32</v>
      </c>
      <c r="B14" s="64" t="str">
        <f t="shared" si="0"/>
        <v>Arthritis</v>
      </c>
      <c r="C14" s="20" t="s">
        <v>505</v>
      </c>
      <c r="D14" s="20"/>
      <c r="F14" t="str">
        <f>"Adults who reported currently being treated for "&amp;"arthritis"</f>
        <v>Adults who reported currently being treated for arthritis</v>
      </c>
      <c r="G14" s="20" t="s">
        <v>542</v>
      </c>
      <c r="H14" s="21"/>
      <c r="K14">
        <v>13</v>
      </c>
      <c r="M14" s="73"/>
    </row>
    <row r="15" spans="1:16" ht="15" x14ac:dyDescent="0.25">
      <c r="A15" s="65" t="s">
        <v>33</v>
      </c>
      <c r="B15" s="64" t="str">
        <f t="shared" si="0"/>
        <v>Diabetes</v>
      </c>
      <c r="C15" s="20" t="s">
        <v>505</v>
      </c>
      <c r="D15" s="20"/>
      <c r="F15" t="str">
        <f>"Adults who reported currently being treated for "&amp;"diabetes"</f>
        <v>Adults who reported currently being treated for diabetes</v>
      </c>
      <c r="G15" s="20" t="s">
        <v>542</v>
      </c>
      <c r="H15" s="21"/>
      <c r="K15">
        <v>14</v>
      </c>
      <c r="M15" s="73"/>
    </row>
    <row r="16" spans="1:16" ht="15" x14ac:dyDescent="0.25">
      <c r="A16" s="64" t="s">
        <v>63</v>
      </c>
      <c r="B16" s="64" t="str">
        <f t="shared" si="0"/>
        <v>Chronic illness</v>
      </c>
      <c r="C16" s="20" t="s">
        <v>505</v>
      </c>
      <c r="D16" s="20"/>
      <c r="F16" t="str">
        <f>"Adults who reported currently being treated for a "&amp;"chronic illness"</f>
        <v>Adults who reported currently being treated for a chronic illness</v>
      </c>
      <c r="G16" s="20" t="s">
        <v>542</v>
      </c>
      <c r="H16" s="21"/>
      <c r="K16">
        <v>15</v>
      </c>
      <c r="M16" s="73"/>
    </row>
    <row r="17" spans="1:13" ht="15" x14ac:dyDescent="0.25">
      <c r="A17" s="64" t="s">
        <v>35</v>
      </c>
      <c r="B17" s="64" t="str">
        <f t="shared" si="0"/>
        <v>Limiting long term illness</v>
      </c>
      <c r="C17" s="20" t="s">
        <v>505</v>
      </c>
      <c r="D17" s="20"/>
      <c r="F17" t="str">
        <f>"Adults who reported having a "&amp;"limiting long term illness"</f>
        <v>Adults who reported having a limiting long term illness</v>
      </c>
      <c r="G17" s="20" t="s">
        <v>542</v>
      </c>
      <c r="H17" s="21"/>
      <c r="K17">
        <v>16</v>
      </c>
      <c r="M17" s="73"/>
    </row>
    <row r="18" spans="1:13" ht="15" x14ac:dyDescent="0.25">
      <c r="A18" s="64" t="s">
        <v>64</v>
      </c>
      <c r="B18" s="64" t="str">
        <f t="shared" si="0"/>
        <v>Health status</v>
      </c>
      <c r="E18" t="s">
        <v>36</v>
      </c>
      <c r="F18" t="str">
        <f>"Adults who reported their general health status as fair or poor "</f>
        <v xml:space="preserve">Adults who reported their general health status as fair or poor </v>
      </c>
      <c r="G18" s="20" t="s">
        <v>542</v>
      </c>
      <c r="H18" s="21"/>
      <c r="K18">
        <v>17</v>
      </c>
      <c r="M18" s="73"/>
    </row>
    <row r="19" spans="1:13" ht="15" x14ac:dyDescent="0.25">
      <c r="A19" s="64" t="s">
        <v>65</v>
      </c>
      <c r="B19" s="64" t="str">
        <f t="shared" si="0"/>
        <v>Physical component summary score</v>
      </c>
      <c r="E19" t="s">
        <v>37</v>
      </c>
      <c r="F19" t="str">
        <f>E19</f>
        <v>SF-36 Physical component summary score</v>
      </c>
      <c r="G19" s="20" t="s">
        <v>558</v>
      </c>
      <c r="H19" s="21"/>
      <c r="K19">
        <v>18</v>
      </c>
      <c r="M19" s="73"/>
    </row>
    <row r="20" spans="1:13" ht="15" x14ac:dyDescent="0.25">
      <c r="A20" s="64" t="s">
        <v>66</v>
      </c>
      <c r="B20" s="64" t="str">
        <f t="shared" si="0"/>
        <v>Mental component summary score</v>
      </c>
      <c r="E20" t="s">
        <v>38</v>
      </c>
      <c r="F20" t="str">
        <f>E20</f>
        <v>SF-36 Mental component summary score</v>
      </c>
      <c r="G20" s="20" t="s">
        <v>558</v>
      </c>
      <c r="H20" s="21"/>
      <c r="K20">
        <v>19</v>
      </c>
      <c r="M20" s="73"/>
    </row>
    <row r="21" spans="1:13" ht="15" x14ac:dyDescent="0.25">
      <c r="A21" s="64" t="s">
        <v>67</v>
      </c>
      <c r="B21" s="64" t="str">
        <f>A21</f>
        <v>Smoking</v>
      </c>
      <c r="C21" s="20" t="s">
        <v>506</v>
      </c>
      <c r="D21" s="20"/>
      <c r="F21" t="str">
        <f>"Adults who reported smoking"</f>
        <v>Adults who reported smoking</v>
      </c>
      <c r="G21" s="20" t="s">
        <v>542</v>
      </c>
      <c r="H21" s="21"/>
      <c r="K21">
        <v>20</v>
      </c>
      <c r="M21" s="73"/>
    </row>
    <row r="22" spans="1:13" ht="15" x14ac:dyDescent="0.25">
      <c r="A22" s="64" t="s">
        <v>68</v>
      </c>
      <c r="B22" s="64" t="str">
        <f t="shared" si="0"/>
        <v>Physical activity</v>
      </c>
      <c r="C22" s="20" t="s">
        <v>506</v>
      </c>
      <c r="D22" s="20"/>
      <c r="E22" t="s">
        <v>46</v>
      </c>
      <c r="F22" t="str">
        <f>"Adults who reported meeting physical activity guidelines"</f>
        <v>Adults who reported meeting physical activity guidelines</v>
      </c>
      <c r="G22" s="20" t="s">
        <v>542</v>
      </c>
      <c r="H22" s="21"/>
      <c r="K22">
        <v>21</v>
      </c>
      <c r="M22" s="73"/>
    </row>
    <row r="23" spans="1:13" ht="15" x14ac:dyDescent="0.25">
      <c r="A23" s="64" t="s">
        <v>69</v>
      </c>
      <c r="B23" s="64" t="str">
        <f t="shared" si="0"/>
        <v>Overweight or obese</v>
      </c>
      <c r="C23" s="20" t="s">
        <v>506</v>
      </c>
      <c r="D23" s="20"/>
      <c r="E23" t="s">
        <v>47</v>
      </c>
      <c r="F23" t="str">
        <f>"Adults with a BMI classified as overweight or obese"</f>
        <v>Adults with a BMI classified as overweight or obese</v>
      </c>
      <c r="G23" s="20" t="s">
        <v>542</v>
      </c>
      <c r="H23" s="21"/>
      <c r="K23">
        <v>22</v>
      </c>
    </row>
    <row r="24" spans="1:13" ht="15" x14ac:dyDescent="0.25">
      <c r="A24" s="64" t="s">
        <v>70</v>
      </c>
      <c r="B24" s="64" t="str">
        <f t="shared" si="0"/>
        <v>Obese</v>
      </c>
      <c r="C24" s="20" t="s">
        <v>506</v>
      </c>
      <c r="D24" s="20"/>
      <c r="E24" t="s">
        <v>509</v>
      </c>
      <c r="F24" t="str">
        <f>"Adults with a BMI classified as obese"</f>
        <v>Adults with a BMI classified as obese</v>
      </c>
      <c r="G24" s="20" t="s">
        <v>542</v>
      </c>
      <c r="H24" s="21"/>
    </row>
    <row r="25" spans="1:13" ht="15" x14ac:dyDescent="0.25">
      <c r="A25" s="64" t="s">
        <v>71</v>
      </c>
      <c r="B25" s="64" t="str">
        <f t="shared" si="0"/>
        <v>Contact with GP</v>
      </c>
      <c r="C25" t="s">
        <v>507</v>
      </c>
      <c r="E25" t="s">
        <v>50</v>
      </c>
      <c r="F25" t="str">
        <f>"Adults who reported talking to their GP in the past two weeks"</f>
        <v>Adults who reported talking to their GP in the past two weeks</v>
      </c>
      <c r="G25" s="20" t="s">
        <v>542</v>
      </c>
      <c r="H25" s="21"/>
    </row>
    <row r="26" spans="1:13" x14ac:dyDescent="0.2">
      <c r="A26" s="64" t="s">
        <v>72</v>
      </c>
      <c r="B26" s="64" t="str">
        <f t="shared" si="0"/>
        <v>Hospital attendance from accidents</v>
      </c>
      <c r="C26" t="s">
        <v>507</v>
      </c>
      <c r="E26" s="20" t="s">
        <v>508</v>
      </c>
      <c r="F26" t="str">
        <f>"Adults who reported "&amp;"attending hospital because of accident in past 3 months"</f>
        <v>Adults who reported attending hospital because of accident in past 3 months</v>
      </c>
      <c r="G26" s="20" t="s">
        <v>542</v>
      </c>
    </row>
    <row r="27" spans="1:13" x14ac:dyDescent="0.2">
      <c r="A27" s="4"/>
    </row>
    <row r="28" spans="1:13" x14ac:dyDescent="0.2">
      <c r="A28" s="4"/>
    </row>
    <row r="29" spans="1:13" x14ac:dyDescent="0.2">
      <c r="A29" s="4"/>
    </row>
    <row r="30" spans="1:13" x14ac:dyDescent="0.2">
      <c r="A30" s="4"/>
    </row>
    <row r="31" spans="1:13" x14ac:dyDescent="0.2">
      <c r="A31" s="12"/>
    </row>
    <row r="32" spans="1:13" x14ac:dyDescent="0.2">
      <c r="A32" s="2" t="s">
        <v>6</v>
      </c>
      <c r="B32" s="3">
        <v>5</v>
      </c>
      <c r="C32" s="13">
        <v>5</v>
      </c>
    </row>
    <row r="33" spans="1:25" x14ac:dyDescent="0.2">
      <c r="A33" s="11" t="s">
        <v>7</v>
      </c>
      <c r="B33" s="13" t="str">
        <f>INDEX(A40:B46,B32, 1)</f>
        <v>Cardiff and Vale</v>
      </c>
      <c r="C33" s="3" t="str">
        <f>INDEX(A10:B26,C32, 2)</f>
        <v>Arthritis</v>
      </c>
      <c r="D33" s="3"/>
    </row>
    <row r="34" spans="1:25" s="14" customFormat="1" ht="15" customHeight="1" x14ac:dyDescent="0.2">
      <c r="A34" s="11" t="s">
        <v>14</v>
      </c>
      <c r="B34" s="13" t="str">
        <f>INDEX(A40:B46,B32, 2)</f>
        <v>Cardiff &amp; Vale University Health Board</v>
      </c>
      <c r="C34" s="16" t="str">
        <f>INDEX(A10:B26,C32, 1)</f>
        <v>Arthritis</v>
      </c>
      <c r="D34" s="2" t="s">
        <v>521</v>
      </c>
      <c r="E34" s="17"/>
    </row>
    <row r="35" spans="1:25" x14ac:dyDescent="0.2">
      <c r="A35" s="11" t="s">
        <v>19</v>
      </c>
      <c r="B35" s="13" t="str">
        <f>INDEX(A40:C46,B32, 3)</f>
        <v>Cardiff and Vale</v>
      </c>
      <c r="D35">
        <f>VLOOKUP(B35,$C$40:$D$46,2,FALSE)</f>
        <v>14</v>
      </c>
      <c r="E35" s="2"/>
    </row>
    <row r="36" spans="1:25" x14ac:dyDescent="0.2">
      <c r="D36" s="2" t="s">
        <v>581</v>
      </c>
    </row>
    <row r="37" spans="1:25" ht="16.5" thickBot="1" x14ac:dyDescent="0.3">
      <c r="D37" s="20">
        <f>22-D35</f>
        <v>8</v>
      </c>
      <c r="E37" s="142" t="s">
        <v>593</v>
      </c>
      <c r="X37" s="184"/>
      <c r="Y37" s="184"/>
    </row>
    <row r="38" spans="1:25" ht="17.25" thickTop="1" thickBot="1" x14ac:dyDescent="0.3">
      <c r="E38" s="178" t="s">
        <v>591</v>
      </c>
      <c r="F38" s="179"/>
      <c r="G38" s="179"/>
      <c r="H38" s="179"/>
      <c r="I38" s="179"/>
      <c r="J38" s="179"/>
      <c r="K38" s="179"/>
      <c r="L38" s="180"/>
      <c r="M38" s="14"/>
      <c r="N38" s="191" t="s">
        <v>587</v>
      </c>
      <c r="O38" s="192"/>
      <c r="P38" s="192"/>
      <c r="Q38" s="192"/>
      <c r="R38" s="192"/>
      <c r="S38" s="192"/>
      <c r="T38" s="192"/>
      <c r="U38" s="193"/>
      <c r="X38" s="106"/>
      <c r="Y38" s="106"/>
    </row>
    <row r="39" spans="1:25" ht="56.25" customHeight="1" thickTop="1" thickBot="1" x14ac:dyDescent="0.25">
      <c r="A39" s="18" t="s">
        <v>16</v>
      </c>
      <c r="B39" s="18" t="s">
        <v>17</v>
      </c>
      <c r="C39" s="18" t="s">
        <v>18</v>
      </c>
      <c r="D39" s="132" t="s">
        <v>582</v>
      </c>
      <c r="E39" s="137" t="s">
        <v>13</v>
      </c>
      <c r="F39" s="133" t="s">
        <v>8</v>
      </c>
      <c r="G39" s="137" t="s">
        <v>585</v>
      </c>
      <c r="H39" s="137" t="s">
        <v>519</v>
      </c>
      <c r="I39" s="137" t="s">
        <v>512</v>
      </c>
      <c r="J39" s="137" t="s">
        <v>23</v>
      </c>
      <c r="K39" s="137" t="s">
        <v>515</v>
      </c>
      <c r="L39" s="137" t="s">
        <v>516</v>
      </c>
      <c r="M39" s="81" t="s">
        <v>586</v>
      </c>
      <c r="N39" s="185" t="s">
        <v>600</v>
      </c>
      <c r="O39" s="186"/>
      <c r="P39" s="187" t="s">
        <v>590</v>
      </c>
      <c r="Q39" s="188"/>
      <c r="R39" s="189" t="s">
        <v>588</v>
      </c>
      <c r="S39" s="190"/>
      <c r="T39" s="189" t="s">
        <v>589</v>
      </c>
      <c r="U39" s="190"/>
      <c r="W39" s="136" t="s">
        <v>584</v>
      </c>
      <c r="X39" s="9"/>
      <c r="Y39" s="9"/>
    </row>
    <row r="40" spans="1:25" x14ac:dyDescent="0.2">
      <c r="A40" s="14" t="s">
        <v>9</v>
      </c>
      <c r="B40" s="20" t="s">
        <v>525</v>
      </c>
      <c r="C40" t="s">
        <v>9</v>
      </c>
      <c r="D40" s="19">
        <v>22</v>
      </c>
      <c r="E40" s="77" t="str">
        <f>$B$33</f>
        <v>Cardiff and Vale</v>
      </c>
      <c r="F40" s="77" t="str">
        <f>E40 &amp; "_" &amp; $C$33&amp;"_"&amp;K2</f>
        <v>Cardiff and Vale_Arthritis_1</v>
      </c>
      <c r="G40" s="77" t="str">
        <f>IFERROR(VLOOKUP(F40,'All data'!$A$2:$C$1599,2,FALSE),"")</f>
        <v>The Vale of Glamorgan U001</v>
      </c>
      <c r="H40" s="78" t="str">
        <f>IFERROR(VLOOKUP(F40,'All data'!$A$2:$C$1599,2,FALSE),"")</f>
        <v>The Vale of Glamorgan U001</v>
      </c>
      <c r="I40" s="79">
        <f>IFERROR(VLOOKUP(F40,'All data'!$A$2:$O$1599,8,FALSE),"")</f>
        <v>9.3540799999999997</v>
      </c>
      <c r="J40" s="79">
        <f>IFERROR(VLOOKUP(F40,'All data'!$A$2:$O$1599,15,FALSE),"")</f>
        <v>13.564039999999999</v>
      </c>
      <c r="K40" s="168">
        <f>IFERROR(VLOOKUP(F40,'All data'!$A$2:$O$1599,11,FALSE),"")</f>
        <v>2.2448100000000011</v>
      </c>
      <c r="L40" s="169">
        <f>IFERROR(VLOOKUP(F40,'All data'!$A$2:$O$1599,12,FALSE),"")</f>
        <v>2.2448199999999989</v>
      </c>
      <c r="M40" s="76">
        <f>(22/$D$35)-$P$2</f>
        <v>0.77142857142857135</v>
      </c>
      <c r="N40" s="93" t="str">
        <f>H61</f>
        <v/>
      </c>
      <c r="O40" s="93" t="str">
        <f ca="1">OFFSET($N$40,$D$37,0)</f>
        <v>Cardiff U004</v>
      </c>
      <c r="P40" s="94" t="str">
        <f>I61</f>
        <v/>
      </c>
      <c r="Q40" s="94">
        <f ca="1">OFFSET($P$40,$D$37,0)</f>
        <v>18.70635</v>
      </c>
      <c r="R40" s="166" t="str">
        <f>K61</f>
        <v/>
      </c>
      <c r="S40" s="166">
        <f>K40</f>
        <v>2.2448100000000011</v>
      </c>
      <c r="T40" s="166" t="str">
        <f>L61</f>
        <v/>
      </c>
      <c r="U40" s="166">
        <f>L40</f>
        <v>2.2448199999999989</v>
      </c>
      <c r="W40">
        <f>VLOOKUP(G40,'All data'!$B$2:$C$95,2,FALSE)</f>
        <v>1</v>
      </c>
      <c r="X40" s="22"/>
      <c r="Y40" s="22"/>
    </row>
    <row r="41" spans="1:25" x14ac:dyDescent="0.2">
      <c r="A41" s="14" t="s">
        <v>0</v>
      </c>
      <c r="B41" s="20" t="s">
        <v>526</v>
      </c>
      <c r="C41" t="s">
        <v>0</v>
      </c>
      <c r="D41" s="19">
        <v>4</v>
      </c>
      <c r="E41" s="77" t="str">
        <f t="shared" ref="E41:E61" si="1">$B$33</f>
        <v>Cardiff and Vale</v>
      </c>
      <c r="F41" s="77" t="str">
        <f t="shared" ref="F41:F61" si="2">E41 &amp; "_" &amp; $C$33&amp;"_"&amp;K3</f>
        <v>Cardiff and Vale_Arthritis_2</v>
      </c>
      <c r="G41" s="77" t="str">
        <f>IFERROR(VLOOKUP(F41,'All data'!$A$2:$C$1599,2,FALSE),"")</f>
        <v>Cardiff U001</v>
      </c>
      <c r="H41" s="78" t="str">
        <f>IFERROR(VLOOKUP(F41,'All data'!$A$2:$C$1599,2,FALSE),"")</f>
        <v>Cardiff U001</v>
      </c>
      <c r="I41" s="79">
        <f>IFERROR(VLOOKUP(F41,'All data'!$A$2:$O$1599,8,FALSE),"")</f>
        <v>9.4889399999999995</v>
      </c>
      <c r="J41" s="79">
        <f>IFERROR(VLOOKUP(F41,'All data'!$A$2:$O$1599,15,FALSE),"")</f>
        <v>13.564039999999999</v>
      </c>
      <c r="K41" s="168">
        <f>IFERROR(VLOOKUP(F41,'All data'!$A$2:$O$1599,11,FALSE),"")</f>
        <v>2.5378600000000002</v>
      </c>
      <c r="L41" s="169">
        <f>IFERROR(VLOOKUP(F41,'All data'!$A$2:$O$1599,12,FALSE),"")</f>
        <v>2.5378599999999993</v>
      </c>
      <c r="M41" s="76">
        <f>(M40+(22/$D$35))</f>
        <v>2.3428571428571425</v>
      </c>
      <c r="N41" s="93" t="str">
        <f>H60</f>
        <v/>
      </c>
      <c r="O41" s="93" t="str">
        <f ca="1">OFFSET($N$40,$D$37+1,0)</f>
        <v>Cardiff U008</v>
      </c>
      <c r="P41" s="95" t="str">
        <f>I60</f>
        <v/>
      </c>
      <c r="Q41" s="95">
        <f ca="1">OFFSET($P$40,$D$37+1,0)</f>
        <v>15.999089999999999</v>
      </c>
      <c r="R41" s="167" t="str">
        <f>K60</f>
        <v/>
      </c>
      <c r="S41" s="166">
        <f t="shared" ref="S41:S61" si="3">K41</f>
        <v>2.5378600000000002</v>
      </c>
      <c r="T41" s="167" t="str">
        <f>L60</f>
        <v/>
      </c>
      <c r="U41" s="166">
        <f t="shared" ref="U41:U61" si="4">L41</f>
        <v>2.5378599999999993</v>
      </c>
      <c r="W41">
        <f>VLOOKUP(G41,'All data'!$B$2:$C$95,2,FALSE)</f>
        <v>5</v>
      </c>
      <c r="X41" s="22"/>
      <c r="Y41" s="22"/>
    </row>
    <row r="42" spans="1:25" x14ac:dyDescent="0.2">
      <c r="A42" s="14" t="s">
        <v>1</v>
      </c>
      <c r="B42" s="20" t="s">
        <v>527</v>
      </c>
      <c r="C42" t="s">
        <v>1</v>
      </c>
      <c r="D42" s="19">
        <v>11</v>
      </c>
      <c r="E42" s="77" t="str">
        <f t="shared" si="1"/>
        <v>Cardiff and Vale</v>
      </c>
      <c r="F42" s="77" t="str">
        <f t="shared" si="2"/>
        <v>Cardiff and Vale_Arthritis_3</v>
      </c>
      <c r="G42" s="77" t="str">
        <f>IFERROR(VLOOKUP(F42,'All data'!$A$2:$C$1599,2,FALSE),"")</f>
        <v>Cardiff U002</v>
      </c>
      <c r="H42" s="78" t="str">
        <f>IFERROR(VLOOKUP(F42,'All data'!$A$2:$C$1599,2,FALSE),"")</f>
        <v>Cardiff U002</v>
      </c>
      <c r="I42" s="79">
        <f>IFERROR(VLOOKUP(F42,'All data'!$A$2:$O$1599,8,FALSE),"")</f>
        <v>9.5895600000000005</v>
      </c>
      <c r="J42" s="79">
        <f>IFERROR(VLOOKUP(F42,'All data'!$A$2:$O$1599,15,FALSE),"")</f>
        <v>13.564039999999999</v>
      </c>
      <c r="K42" s="168">
        <f>IFERROR(VLOOKUP(F42,'All data'!$A$2:$O$1599,11,FALSE),"")</f>
        <v>3.5822700000000012</v>
      </c>
      <c r="L42" s="169">
        <f>IFERROR(VLOOKUP(F42,'All data'!$A$2:$O$1599,12,FALSE),"")</f>
        <v>3.5822700000000003</v>
      </c>
      <c r="M42" s="76">
        <f t="shared" ref="M42:M61" si="5">(M41+(22/$D$35))</f>
        <v>3.9142857142857137</v>
      </c>
      <c r="N42" s="93" t="str">
        <f>H59</f>
        <v/>
      </c>
      <c r="O42" s="93" t="str">
        <f ca="1">OFFSET($N$40,$D$37+2,0)</f>
        <v>Cardiff U010</v>
      </c>
      <c r="P42" s="94" t="str">
        <f>I59</f>
        <v/>
      </c>
      <c r="Q42" s="94">
        <f ca="1">OFFSET($P$40,$D$37+2,0)</f>
        <v>15.27624</v>
      </c>
      <c r="R42" s="166" t="str">
        <f>K59</f>
        <v/>
      </c>
      <c r="S42" s="166">
        <f t="shared" si="3"/>
        <v>3.5822700000000012</v>
      </c>
      <c r="T42" s="166" t="str">
        <f>L59</f>
        <v/>
      </c>
      <c r="U42" s="166">
        <f t="shared" si="4"/>
        <v>3.5822700000000003</v>
      </c>
      <c r="W42">
        <f>VLOOKUP(G42,'All data'!$B$2:$C$95,2,FALSE)</f>
        <v>6</v>
      </c>
      <c r="X42" s="22"/>
      <c r="Y42" s="22"/>
    </row>
    <row r="43" spans="1:25" x14ac:dyDescent="0.2">
      <c r="A43" s="14" t="s">
        <v>10</v>
      </c>
      <c r="B43" s="20" t="s">
        <v>528</v>
      </c>
      <c r="C43" t="s">
        <v>12</v>
      </c>
      <c r="D43" s="19">
        <v>17</v>
      </c>
      <c r="E43" s="77" t="str">
        <f t="shared" si="1"/>
        <v>Cardiff and Vale</v>
      </c>
      <c r="F43" s="77" t="str">
        <f t="shared" si="2"/>
        <v>Cardiff and Vale_Arthritis_4</v>
      </c>
      <c r="G43" s="77" t="str">
        <f>IFERROR(VLOOKUP(F43,'All data'!$A$2:$C$1599,2,FALSE),"")</f>
        <v>The Vale of Glamorgan U002</v>
      </c>
      <c r="H43" s="78" t="str">
        <f>IFERROR(VLOOKUP(F43,'All data'!$A$2:$C$1599,2,FALSE),"")</f>
        <v>The Vale of Glamorgan U002</v>
      </c>
      <c r="I43" s="79">
        <f>IFERROR(VLOOKUP(F43,'All data'!$A$2:$O$1599,8,FALSE),"")</f>
        <v>9.6160499999999995</v>
      </c>
      <c r="J43" s="79">
        <f>IFERROR(VLOOKUP(F43,'All data'!$A$2:$O$1599,15,FALSE),"")</f>
        <v>13.564039999999999</v>
      </c>
      <c r="K43" s="168">
        <f>IFERROR(VLOOKUP(F43,'All data'!$A$2:$O$1599,11,FALSE),"")</f>
        <v>1.9329000000000001</v>
      </c>
      <c r="L43" s="169">
        <f>IFERROR(VLOOKUP(F43,'All data'!$A$2:$O$1599,12,FALSE),"")</f>
        <v>1.9329000000000001</v>
      </c>
      <c r="M43" s="76">
        <f t="shared" si="5"/>
        <v>5.4857142857142849</v>
      </c>
      <c r="N43" s="93" t="str">
        <f>H58</f>
        <v/>
      </c>
      <c r="O43" s="93" t="str">
        <f ca="1">OFFSET($N$40,$D$37+3,0)</f>
        <v>The Vale of Glamorgan U003</v>
      </c>
      <c r="P43" s="94" t="str">
        <f>I58</f>
        <v/>
      </c>
      <c r="Q43" s="94">
        <f ca="1">OFFSET($P$40,$D$37+3,0)</f>
        <v>14.522090000000002</v>
      </c>
      <c r="R43" s="166" t="str">
        <f>K58</f>
        <v/>
      </c>
      <c r="S43" s="166">
        <f t="shared" si="3"/>
        <v>1.9329000000000001</v>
      </c>
      <c r="T43" s="166" t="str">
        <f>L58</f>
        <v/>
      </c>
      <c r="U43" s="166">
        <f t="shared" si="4"/>
        <v>1.9329000000000001</v>
      </c>
      <c r="W43">
        <f>VLOOKUP(G43,'All data'!$B$2:$C$95,2,FALSE)</f>
        <v>2</v>
      </c>
      <c r="X43" s="22"/>
      <c r="Y43" s="22"/>
    </row>
    <row r="44" spans="1:25" x14ac:dyDescent="0.2">
      <c r="A44" s="14" t="s">
        <v>11</v>
      </c>
      <c r="B44" s="20" t="s">
        <v>529</v>
      </c>
      <c r="C44" t="s">
        <v>11</v>
      </c>
      <c r="D44" s="19">
        <v>14</v>
      </c>
      <c r="E44" s="77" t="str">
        <f t="shared" si="1"/>
        <v>Cardiff and Vale</v>
      </c>
      <c r="F44" s="77" t="str">
        <f t="shared" si="2"/>
        <v>Cardiff and Vale_Arthritis_5</v>
      </c>
      <c r="G44" s="77" t="str">
        <f>IFERROR(VLOOKUP(F44,'All data'!$A$2:$C$1599,2,FALSE),"")</f>
        <v>Cardiff U003</v>
      </c>
      <c r="H44" s="78" t="str">
        <f>IFERROR(VLOOKUP(F44,'All data'!$A$2:$C$1599,2,FALSE),"")</f>
        <v>Cardiff U003</v>
      </c>
      <c r="I44" s="79">
        <f>IFERROR(VLOOKUP(F44,'All data'!$A$2:$O$1599,8,FALSE),"")</f>
        <v>9.7204499999999996</v>
      </c>
      <c r="J44" s="79">
        <f>IFERROR(VLOOKUP(F44,'All data'!$A$2:$O$1599,15,FALSE),"")</f>
        <v>13.564039999999999</v>
      </c>
      <c r="K44" s="80">
        <f>IFERROR(VLOOKUP(F44,'All data'!$A$2:$O$1599,11,FALSE),"")</f>
        <v>2.5131700000000006</v>
      </c>
      <c r="L44" s="79">
        <f>IFERROR(VLOOKUP(F44,'All data'!$A$2:$O$1599,12,FALSE),"")</f>
        <v>2.5131699999999988</v>
      </c>
      <c r="M44" s="76">
        <f t="shared" si="5"/>
        <v>7.0571428571428561</v>
      </c>
      <c r="N44" s="93" t="str">
        <f>H57</f>
        <v/>
      </c>
      <c r="O44" s="93" t="str">
        <f ca="1">OFFSET($N$40,$D$37+4,0)</f>
        <v>Cardiff U009</v>
      </c>
      <c r="P44" s="94" t="str">
        <f>I57</f>
        <v/>
      </c>
      <c r="Q44" s="94">
        <f ca="1">OFFSET($P$40,$D$37+4,0)</f>
        <v>12.124969999999999</v>
      </c>
      <c r="R44" s="166" t="str">
        <f>K57</f>
        <v/>
      </c>
      <c r="S44" s="166">
        <f t="shared" si="3"/>
        <v>2.5131700000000006</v>
      </c>
      <c r="T44" s="166" t="str">
        <f>L57</f>
        <v/>
      </c>
      <c r="U44" s="166">
        <f t="shared" si="4"/>
        <v>2.5131699999999988</v>
      </c>
      <c r="W44">
        <f>VLOOKUP(G44,'All data'!$B$2:$C$95,2,FALSE)</f>
        <v>7</v>
      </c>
      <c r="X44" s="22"/>
      <c r="Y44" s="22"/>
    </row>
    <row r="45" spans="1:25" x14ac:dyDescent="0.2">
      <c r="A45" s="14" t="s">
        <v>2</v>
      </c>
      <c r="B45" s="20" t="s">
        <v>530</v>
      </c>
      <c r="C45" t="s">
        <v>2</v>
      </c>
      <c r="D45" s="19">
        <v>9</v>
      </c>
      <c r="E45" s="77" t="str">
        <f t="shared" si="1"/>
        <v>Cardiff and Vale</v>
      </c>
      <c r="F45" s="77" t="str">
        <f t="shared" si="2"/>
        <v>Cardiff and Vale_Arthritis_6</v>
      </c>
      <c r="G45" s="77" t="str">
        <f>IFERROR(VLOOKUP(F45,'All data'!$A$2:$C$1599,2,FALSE),"")</f>
        <v>The Vale of Glamorgan U004</v>
      </c>
      <c r="H45" s="78" t="str">
        <f>IFERROR(VLOOKUP(F45,'All data'!$A$2:$C$1599,2,FALSE),"")</f>
        <v>The Vale of Glamorgan U004</v>
      </c>
      <c r="I45" s="79">
        <f>IFERROR(VLOOKUP(F45,'All data'!$A$2:$O$1599,8,FALSE),"")</f>
        <v>10.31368</v>
      </c>
      <c r="J45" s="79">
        <f>IFERROR(VLOOKUP(F45,'All data'!$A$2:$O$1599,15,FALSE),"")</f>
        <v>13.564039999999999</v>
      </c>
      <c r="K45" s="80">
        <f>IFERROR(VLOOKUP(F45,'All data'!$A$2:$O$1599,11,FALSE),"")</f>
        <v>2.3839499999999987</v>
      </c>
      <c r="L45" s="79">
        <f>IFERROR(VLOOKUP(F45,'All data'!$A$2:$O$1599,12,FALSE),"")</f>
        <v>2.3839600000000001</v>
      </c>
      <c r="M45" s="76">
        <f t="shared" si="5"/>
        <v>8.6285714285714281</v>
      </c>
      <c r="N45" s="93" t="str">
        <f>H56</f>
        <v/>
      </c>
      <c r="O45" s="93" t="str">
        <f ca="1">OFFSET($N$40,$D$37+5,0)</f>
        <v>Cardiff U007</v>
      </c>
      <c r="P45" s="94" t="str">
        <f>I56</f>
        <v/>
      </c>
      <c r="Q45" s="94">
        <f ca="1">OFFSET($P$40,$D$37+5,0)</f>
        <v>11.769300000000001</v>
      </c>
      <c r="R45" s="166" t="str">
        <f>K56</f>
        <v/>
      </c>
      <c r="S45" s="166">
        <f t="shared" si="3"/>
        <v>2.3839499999999987</v>
      </c>
      <c r="T45" s="166" t="str">
        <f>L56</f>
        <v/>
      </c>
      <c r="U45" s="166">
        <f t="shared" si="4"/>
        <v>2.3839600000000001</v>
      </c>
      <c r="W45">
        <f>VLOOKUP(G45,'All data'!$B$2:$C$95,2,FALSE)</f>
        <v>4</v>
      </c>
      <c r="X45" s="22"/>
      <c r="Y45" s="22"/>
    </row>
    <row r="46" spans="1:25" x14ac:dyDescent="0.2">
      <c r="A46" s="14" t="s">
        <v>3</v>
      </c>
      <c r="B46" s="20" t="s">
        <v>531</v>
      </c>
      <c r="C46" t="s">
        <v>3</v>
      </c>
      <c r="D46" s="19">
        <v>17</v>
      </c>
      <c r="E46" s="77" t="str">
        <f t="shared" si="1"/>
        <v>Cardiff and Vale</v>
      </c>
      <c r="F46" s="77" t="str">
        <f t="shared" si="2"/>
        <v>Cardiff and Vale_Arthritis_7</v>
      </c>
      <c r="G46" s="77" t="str">
        <f>IFERROR(VLOOKUP(F46,'All data'!$A$2:$C$1599,2,FALSE),"")</f>
        <v>Cardiff U005</v>
      </c>
      <c r="H46" s="78" t="str">
        <f>IFERROR(VLOOKUP(F46,'All data'!$A$2:$C$1599,2,FALSE),"")</f>
        <v>Cardiff U005</v>
      </c>
      <c r="I46" s="79">
        <f>IFERROR(VLOOKUP(F46,'All data'!$A$2:$O$1599,8,FALSE),"")</f>
        <v>10.976700000000001</v>
      </c>
      <c r="J46" s="79">
        <f>IFERROR(VLOOKUP(F46,'All data'!$A$2:$O$1599,15,FALSE),"")</f>
        <v>13.564039999999999</v>
      </c>
      <c r="K46" s="80">
        <f>IFERROR(VLOOKUP(F46,'All data'!$A$2:$O$1599,11,FALSE),"")</f>
        <v>3.1752699999999994</v>
      </c>
      <c r="L46" s="79">
        <f>IFERROR(VLOOKUP(F46,'All data'!$A$2:$O$1599,12,FALSE),"")</f>
        <v>3.1752800000000008</v>
      </c>
      <c r="M46" s="76">
        <f t="shared" si="5"/>
        <v>10.199999999999999</v>
      </c>
      <c r="N46" s="93" t="str">
        <f>H55</f>
        <v/>
      </c>
      <c r="O46" s="93" t="str">
        <f ca="1">OFFSET($N$40,$D$37+6,0)</f>
        <v>Cardiff U006</v>
      </c>
      <c r="P46" s="94" t="str">
        <f>I55</f>
        <v/>
      </c>
      <c r="Q46" s="94">
        <f ca="1">OFFSET($P$40,$D$37+6,0)</f>
        <v>11.218029999999999</v>
      </c>
      <c r="R46" s="166" t="str">
        <f>K55</f>
        <v/>
      </c>
      <c r="S46" s="166">
        <f t="shared" si="3"/>
        <v>3.1752699999999994</v>
      </c>
      <c r="T46" s="166" t="str">
        <f>L55</f>
        <v/>
      </c>
      <c r="U46" s="166">
        <f t="shared" si="4"/>
        <v>3.1752800000000008</v>
      </c>
      <c r="W46">
        <f>VLOOKUP(G46,'All data'!$B$2:$C$95,2,FALSE)</f>
        <v>9</v>
      </c>
      <c r="X46" s="22"/>
      <c r="Y46" s="22"/>
    </row>
    <row r="47" spans="1:25" x14ac:dyDescent="0.2">
      <c r="A47" s="14"/>
      <c r="D47" s="19"/>
      <c r="E47" s="77" t="str">
        <f t="shared" si="1"/>
        <v>Cardiff and Vale</v>
      </c>
      <c r="F47" s="77" t="str">
        <f t="shared" si="2"/>
        <v>Cardiff and Vale_Arthritis_8</v>
      </c>
      <c r="G47" s="77" t="str">
        <f>IFERROR(VLOOKUP(F47,'All data'!$A$2:$C$1599,2,FALSE),"")</f>
        <v>Cardiff U006</v>
      </c>
      <c r="H47" s="78" t="str">
        <f>IFERROR(VLOOKUP(F47,'All data'!$A$2:$C$1599,2,FALSE),"")</f>
        <v>Cardiff U006</v>
      </c>
      <c r="I47" s="79">
        <f>IFERROR(VLOOKUP(F47,'All data'!$A$2:$O$1599,8,FALSE),"")</f>
        <v>11.218029999999999</v>
      </c>
      <c r="J47" s="79">
        <f>IFERROR(VLOOKUP(F47,'All data'!$A$2:$O$1599,15,FALSE),"")</f>
        <v>13.564039999999999</v>
      </c>
      <c r="K47" s="80">
        <f>IFERROR(VLOOKUP(F47,'All data'!$A$2:$O$1599,11,FALSE),"")</f>
        <v>3.0349699999999995</v>
      </c>
      <c r="L47" s="79">
        <f>IFERROR(VLOOKUP(F47,'All data'!$A$2:$O$1599,12,FALSE),"")</f>
        <v>3.0349599999999981</v>
      </c>
      <c r="M47" s="76">
        <f t="shared" si="5"/>
        <v>11.77142857142857</v>
      </c>
      <c r="N47" s="93" t="str">
        <f>H54</f>
        <v/>
      </c>
      <c r="O47" s="93" t="str">
        <f ca="1">OFFSET($N$40,$D$37+7,0)</f>
        <v>Cardiff U005</v>
      </c>
      <c r="P47" s="94" t="str">
        <f>I54</f>
        <v/>
      </c>
      <c r="Q47" s="94">
        <f ca="1">OFFSET($P$40,$D$37+7,0)</f>
        <v>10.976700000000001</v>
      </c>
      <c r="R47" s="166" t="str">
        <f>K54</f>
        <v/>
      </c>
      <c r="S47" s="166">
        <f t="shared" si="3"/>
        <v>3.0349699999999995</v>
      </c>
      <c r="T47" s="166" t="str">
        <f>L54</f>
        <v/>
      </c>
      <c r="U47" s="166">
        <f t="shared" si="4"/>
        <v>3.0349599999999981</v>
      </c>
      <c r="W47">
        <f>VLOOKUP(G47,'All data'!$B$2:$C$95,2,FALSE)</f>
        <v>10</v>
      </c>
      <c r="X47" s="22"/>
      <c r="Y47" s="22"/>
    </row>
    <row r="48" spans="1:25" x14ac:dyDescent="0.2">
      <c r="A48" s="14"/>
      <c r="E48" s="77" t="str">
        <f t="shared" si="1"/>
        <v>Cardiff and Vale</v>
      </c>
      <c r="F48" s="77" t="str">
        <f t="shared" si="2"/>
        <v>Cardiff and Vale_Arthritis_9</v>
      </c>
      <c r="G48" s="77" t="str">
        <f>IFERROR(VLOOKUP(F48,'All data'!$A$2:$C$1599,2,FALSE),"")</f>
        <v>Cardiff U007</v>
      </c>
      <c r="H48" s="78" t="str">
        <f>IFERROR(VLOOKUP(F48,'All data'!$A$2:$C$1599,2,FALSE),"")</f>
        <v>Cardiff U007</v>
      </c>
      <c r="I48" s="79">
        <f>IFERROR(VLOOKUP(F48,'All data'!$A$2:$O$1599,8,FALSE),"")</f>
        <v>11.769300000000001</v>
      </c>
      <c r="J48" s="79">
        <f>IFERROR(VLOOKUP(F48,'All data'!$A$2:$O$1599,15,FALSE),"")</f>
        <v>13.564039999999999</v>
      </c>
      <c r="K48" s="80">
        <f>IFERROR(VLOOKUP(F48,'All data'!$A$2:$O$1599,11,FALSE),"")</f>
        <v>3.4130399999999987</v>
      </c>
      <c r="L48" s="79">
        <f>IFERROR(VLOOKUP(F48,'All data'!$A$2:$O$1599,12,FALSE),"")</f>
        <v>3.4130400000000005</v>
      </c>
      <c r="M48" s="76">
        <f t="shared" si="5"/>
        <v>13.342857142857142</v>
      </c>
      <c r="N48" s="93" t="str">
        <f>H53</f>
        <v>Cardiff U004</v>
      </c>
      <c r="O48" s="93" t="str">
        <f ca="1">OFFSET($N$40,$D$37+8,0)</f>
        <v>The Vale of Glamorgan U004</v>
      </c>
      <c r="P48" s="94">
        <f>I53</f>
        <v>18.70635</v>
      </c>
      <c r="Q48" s="94">
        <f ca="1">OFFSET($P$40,$D$37+8,0)</f>
        <v>10.31368</v>
      </c>
      <c r="R48" s="166">
        <f>K53</f>
        <v>3.1174900000000001</v>
      </c>
      <c r="S48" s="166">
        <f t="shared" si="3"/>
        <v>3.4130399999999987</v>
      </c>
      <c r="T48" s="166">
        <f>L53</f>
        <v>3.1174900000000019</v>
      </c>
      <c r="U48" s="166">
        <f t="shared" si="4"/>
        <v>3.4130400000000005</v>
      </c>
      <c r="W48">
        <f>VLOOKUP(G48,'All data'!$B$2:$C$95,2,FALSE)</f>
        <v>11</v>
      </c>
      <c r="X48" s="22"/>
      <c r="Y48" s="22"/>
    </row>
    <row r="49" spans="1:25" x14ac:dyDescent="0.2">
      <c r="A49" s="14"/>
      <c r="E49" s="77" t="str">
        <f t="shared" si="1"/>
        <v>Cardiff and Vale</v>
      </c>
      <c r="F49" s="77" t="str">
        <f t="shared" si="2"/>
        <v>Cardiff and Vale_Arthritis_10</v>
      </c>
      <c r="G49" s="77" t="str">
        <f>IFERROR(VLOOKUP(F49,'All data'!$A$2:$C$1599,2,FALSE),"")</f>
        <v>Cardiff U009</v>
      </c>
      <c r="H49" s="78" t="str">
        <f>IFERROR(VLOOKUP(F49,'All data'!$A$2:$C$1599,2,FALSE),"")</f>
        <v>Cardiff U009</v>
      </c>
      <c r="I49" s="79">
        <f>IFERROR(VLOOKUP(F49,'All data'!$A$2:$O$1599,8,FALSE),"")</f>
        <v>12.124969999999999</v>
      </c>
      <c r="J49" s="79">
        <f>IFERROR(VLOOKUP(F49,'All data'!$A$2:$O$1599,15,FALSE),"")</f>
        <v>13.564039999999999</v>
      </c>
      <c r="K49" s="80">
        <f>IFERROR(VLOOKUP(F49,'All data'!$A$2:$O$1599,11,FALSE),"")</f>
        <v>3.3500300000000003</v>
      </c>
      <c r="L49" s="79">
        <f>IFERROR(VLOOKUP(F49,'All data'!$A$2:$O$1599,12,FALSE),"")</f>
        <v>3.3500299999999985</v>
      </c>
      <c r="M49" s="76">
        <f t="shared" si="5"/>
        <v>14.914285714285713</v>
      </c>
      <c r="N49" s="93" t="str">
        <f>H52</f>
        <v>Cardiff U008</v>
      </c>
      <c r="O49" s="93" t="str">
        <f ca="1">OFFSET($N$40,$D$37+9,0)</f>
        <v>Cardiff U003</v>
      </c>
      <c r="P49" s="94">
        <f>I52</f>
        <v>15.999089999999999</v>
      </c>
      <c r="Q49" s="94">
        <f ca="1">OFFSET($P$40,$D$37+9,0)</f>
        <v>9.7204499999999996</v>
      </c>
      <c r="R49" s="166">
        <f>K52</f>
        <v>2.9603000000000037</v>
      </c>
      <c r="S49" s="166">
        <f t="shared" si="3"/>
        <v>3.3500300000000003</v>
      </c>
      <c r="T49" s="166">
        <f>L52</f>
        <v>2.9602999999999984</v>
      </c>
      <c r="U49" s="166">
        <f t="shared" si="4"/>
        <v>3.3500299999999985</v>
      </c>
      <c r="W49">
        <f>VLOOKUP(G49,'All data'!$B$2:$C$95,2,FALSE)</f>
        <v>13</v>
      </c>
      <c r="X49" s="22"/>
      <c r="Y49" s="22"/>
    </row>
    <row r="50" spans="1:25" x14ac:dyDescent="0.2">
      <c r="E50" s="77" t="str">
        <f t="shared" si="1"/>
        <v>Cardiff and Vale</v>
      </c>
      <c r="F50" s="77" t="str">
        <f t="shared" si="2"/>
        <v>Cardiff and Vale_Arthritis_11</v>
      </c>
      <c r="G50" s="77" t="str">
        <f>IFERROR(VLOOKUP(F50,'All data'!$A$2:$C$1599,2,FALSE),"")</f>
        <v>The Vale of Glamorgan U003</v>
      </c>
      <c r="H50" s="78" t="str">
        <f>IFERROR(VLOOKUP(F50,'All data'!$A$2:$C$1599,2,FALSE),"")</f>
        <v>The Vale of Glamorgan U003</v>
      </c>
      <c r="I50" s="79">
        <f>IFERROR(VLOOKUP(F50,'All data'!$A$2:$O$1599,8,FALSE),"")</f>
        <v>14.522090000000002</v>
      </c>
      <c r="J50" s="79">
        <f>IFERROR(VLOOKUP(F50,'All data'!$A$2:$O$1599,15,FALSE),"")</f>
        <v>13.564039999999999</v>
      </c>
      <c r="K50" s="80">
        <f>IFERROR(VLOOKUP(F50,'All data'!$A$2:$O$1599,11,FALSE),"")</f>
        <v>2.0587599999999959</v>
      </c>
      <c r="L50" s="79">
        <f>IFERROR(VLOOKUP(F50,'All data'!$A$2:$O$1599,12,FALSE),"")</f>
        <v>2.0587600000000013</v>
      </c>
      <c r="M50" s="76">
        <f t="shared" si="5"/>
        <v>16.485714285714284</v>
      </c>
      <c r="N50" s="93" t="str">
        <f>H51</f>
        <v>Cardiff U010</v>
      </c>
      <c r="O50" s="93" t="str">
        <f ca="1">OFFSET($N$40,$D$37+10,0)</f>
        <v>The Vale of Glamorgan U002</v>
      </c>
      <c r="P50" s="94">
        <f>I51</f>
        <v>15.27624</v>
      </c>
      <c r="Q50" s="94">
        <f ca="1">OFFSET($P$40,$D$37+10,0)</f>
        <v>9.6160499999999995</v>
      </c>
      <c r="R50" s="166">
        <f>K51</f>
        <v>4.3504299999999976</v>
      </c>
      <c r="S50" s="166">
        <f t="shared" si="3"/>
        <v>2.0587599999999959</v>
      </c>
      <c r="T50" s="166">
        <f>L51</f>
        <v>4.3504400000000008</v>
      </c>
      <c r="U50" s="166">
        <f t="shared" si="4"/>
        <v>2.0587600000000013</v>
      </c>
      <c r="W50">
        <f>VLOOKUP(G50,'All data'!$B$2:$C$95,2,FALSE)</f>
        <v>3</v>
      </c>
      <c r="X50" s="22"/>
      <c r="Y50" s="22"/>
    </row>
    <row r="51" spans="1:25" x14ac:dyDescent="0.2">
      <c r="A51" s="14"/>
      <c r="E51" s="77" t="str">
        <f t="shared" si="1"/>
        <v>Cardiff and Vale</v>
      </c>
      <c r="F51" s="77" t="str">
        <f t="shared" si="2"/>
        <v>Cardiff and Vale_Arthritis_12</v>
      </c>
      <c r="G51" s="77" t="str">
        <f>IFERROR(VLOOKUP(F51,'All data'!$A$2:$C$1599,2,FALSE),"")</f>
        <v>Cardiff U010</v>
      </c>
      <c r="H51" s="78" t="str">
        <f>IFERROR(VLOOKUP(F51,'All data'!$A$2:$C$1599,2,FALSE),"")</f>
        <v>Cardiff U010</v>
      </c>
      <c r="I51" s="79">
        <f>IFERROR(VLOOKUP(F51,'All data'!$A$2:$O$1599,8,FALSE),"")</f>
        <v>15.27624</v>
      </c>
      <c r="J51" s="79">
        <f>IFERROR(VLOOKUP(F51,'All data'!$A$2:$O$1599,15,FALSE),"")</f>
        <v>13.564039999999999</v>
      </c>
      <c r="K51" s="80">
        <f>IFERROR(VLOOKUP(F51,'All data'!$A$2:$O$1599,11,FALSE),"")</f>
        <v>4.3504299999999976</v>
      </c>
      <c r="L51" s="79">
        <f>IFERROR(VLOOKUP(F51,'All data'!$A$2:$O$1599,12,FALSE),"")</f>
        <v>4.3504400000000008</v>
      </c>
      <c r="M51" s="76">
        <f t="shared" si="5"/>
        <v>18.057142857142857</v>
      </c>
      <c r="N51" s="93" t="str">
        <f>H50</f>
        <v>The Vale of Glamorgan U003</v>
      </c>
      <c r="O51" s="93" t="str">
        <f ca="1">OFFSET($N$40,$D$37+11,0)</f>
        <v>Cardiff U002</v>
      </c>
      <c r="P51" s="94">
        <f>I50</f>
        <v>14.522090000000002</v>
      </c>
      <c r="Q51" s="94">
        <f ca="1">OFFSET($P$40,$D$37+11,0)</f>
        <v>9.5895600000000005</v>
      </c>
      <c r="R51" s="166">
        <f>K50</f>
        <v>2.0587599999999959</v>
      </c>
      <c r="S51" s="166">
        <f t="shared" si="3"/>
        <v>4.3504299999999976</v>
      </c>
      <c r="T51" s="166">
        <f>L50</f>
        <v>2.0587600000000013</v>
      </c>
      <c r="U51" s="166">
        <f t="shared" si="4"/>
        <v>4.3504400000000008</v>
      </c>
      <c r="W51">
        <f>VLOOKUP(G51,'All data'!$B$2:$C$95,2,FALSE)</f>
        <v>14</v>
      </c>
      <c r="X51" s="22"/>
      <c r="Y51" s="22"/>
    </row>
    <row r="52" spans="1:25" x14ac:dyDescent="0.2">
      <c r="A52" s="14"/>
      <c r="E52" s="77" t="str">
        <f t="shared" si="1"/>
        <v>Cardiff and Vale</v>
      </c>
      <c r="F52" s="77" t="str">
        <f t="shared" si="2"/>
        <v>Cardiff and Vale_Arthritis_13</v>
      </c>
      <c r="G52" s="77" t="str">
        <f>IFERROR(VLOOKUP(F52,'All data'!$A$2:$C$1599,2,FALSE),"")</f>
        <v>Cardiff U008</v>
      </c>
      <c r="H52" s="78" t="str">
        <f>IFERROR(VLOOKUP(F52,'All data'!$A$2:$C$1599,2,FALSE),"")</f>
        <v>Cardiff U008</v>
      </c>
      <c r="I52" s="79">
        <f>IFERROR(VLOOKUP(F52,'All data'!$A$2:$O$1599,8,FALSE),"")</f>
        <v>15.999089999999999</v>
      </c>
      <c r="J52" s="79">
        <f>IFERROR(VLOOKUP(F52,'All data'!$A$2:$O$1599,15,FALSE),"")</f>
        <v>13.564039999999999</v>
      </c>
      <c r="K52" s="80">
        <f>IFERROR(VLOOKUP(F52,'All data'!$A$2:$O$1599,11,FALSE),"")</f>
        <v>2.9603000000000037</v>
      </c>
      <c r="L52" s="79">
        <f>IFERROR(VLOOKUP(F52,'All data'!$A$2:$O$1599,12,FALSE),"")</f>
        <v>2.9602999999999984</v>
      </c>
      <c r="M52" s="76">
        <f t="shared" si="5"/>
        <v>19.62857142857143</v>
      </c>
      <c r="N52" s="93" t="str">
        <f>H49</f>
        <v>Cardiff U009</v>
      </c>
      <c r="O52" s="93" t="str">
        <f ca="1">OFFSET($N$40,$D$37+12,0)</f>
        <v>Cardiff U001</v>
      </c>
      <c r="P52" s="94">
        <f>I49</f>
        <v>12.124969999999999</v>
      </c>
      <c r="Q52" s="94">
        <f ca="1">OFFSET($P$40,$D$37+12,0)</f>
        <v>9.4889399999999995</v>
      </c>
      <c r="R52" s="166">
        <f>K49</f>
        <v>3.3500300000000003</v>
      </c>
      <c r="S52" s="166">
        <f t="shared" si="3"/>
        <v>2.9603000000000037</v>
      </c>
      <c r="T52" s="166">
        <f>L49</f>
        <v>3.3500299999999985</v>
      </c>
      <c r="U52" s="166">
        <f t="shared" si="4"/>
        <v>2.9602999999999984</v>
      </c>
      <c r="W52">
        <f>VLOOKUP(G52,'All data'!$B$2:$C$95,2,FALSE)</f>
        <v>12</v>
      </c>
      <c r="X52" s="22"/>
      <c r="Y52" s="22"/>
    </row>
    <row r="53" spans="1:25" x14ac:dyDescent="0.2">
      <c r="A53" s="14"/>
      <c r="E53" s="77" t="str">
        <f t="shared" si="1"/>
        <v>Cardiff and Vale</v>
      </c>
      <c r="F53" s="77" t="str">
        <f t="shared" si="2"/>
        <v>Cardiff and Vale_Arthritis_14</v>
      </c>
      <c r="G53" s="77" t="str">
        <f>IFERROR(VLOOKUP(F53,'All data'!$A$2:$C$1599,2,FALSE),"")</f>
        <v>Cardiff U004</v>
      </c>
      <c r="H53" s="78" t="str">
        <f>IFERROR(VLOOKUP(F53,'All data'!$A$2:$C$1599,2,FALSE),"")</f>
        <v>Cardiff U004</v>
      </c>
      <c r="I53" s="79">
        <f>IFERROR(VLOOKUP(F53,'All data'!$A$2:$O$1599,8,FALSE),"")</f>
        <v>18.70635</v>
      </c>
      <c r="J53" s="79">
        <f>IFERROR(VLOOKUP(F53,'All data'!$A$2:$O$1599,15,FALSE),"")</f>
        <v>13.564039999999999</v>
      </c>
      <c r="K53" s="80">
        <f>IFERROR(VLOOKUP(F53,'All data'!$A$2:$O$1599,11,FALSE),"")</f>
        <v>3.1174900000000001</v>
      </c>
      <c r="L53" s="79">
        <f>IFERROR(VLOOKUP(F53,'All data'!$A$2:$O$1599,12,FALSE),"")</f>
        <v>3.1174900000000019</v>
      </c>
      <c r="M53" s="76">
        <f t="shared" si="5"/>
        <v>21.200000000000003</v>
      </c>
      <c r="N53" s="93" t="str">
        <f>H48</f>
        <v>Cardiff U007</v>
      </c>
      <c r="O53" s="93" t="str">
        <f ca="1">OFFSET($N$40,$D$37+13,0)</f>
        <v>The Vale of Glamorgan U001</v>
      </c>
      <c r="P53" s="94">
        <f>I48</f>
        <v>11.769300000000001</v>
      </c>
      <c r="Q53" s="94">
        <f ca="1">OFFSET($P$40,$D$37+13,0)</f>
        <v>9.3540799999999997</v>
      </c>
      <c r="R53" s="166">
        <f>K48</f>
        <v>3.4130399999999987</v>
      </c>
      <c r="S53" s="166">
        <f t="shared" si="3"/>
        <v>3.1174900000000001</v>
      </c>
      <c r="T53" s="166">
        <f>L48</f>
        <v>3.4130400000000005</v>
      </c>
      <c r="U53" s="166">
        <f t="shared" si="4"/>
        <v>3.1174900000000019</v>
      </c>
      <c r="W53">
        <f>VLOOKUP(G53,'All data'!$B$2:$C$95,2,FALSE)</f>
        <v>8</v>
      </c>
      <c r="X53" s="22"/>
      <c r="Y53" s="22"/>
    </row>
    <row r="54" spans="1:25" x14ac:dyDescent="0.2">
      <c r="A54" s="14"/>
      <c r="E54" s="77" t="str">
        <f t="shared" si="1"/>
        <v>Cardiff and Vale</v>
      </c>
      <c r="F54" s="77" t="str">
        <f t="shared" si="2"/>
        <v>Cardiff and Vale_Arthritis_15</v>
      </c>
      <c r="G54" s="77" t="str">
        <f>IFERROR(VLOOKUP(F54,'All data'!$A$2:$C$1599,2,FALSE),"")</f>
        <v/>
      </c>
      <c r="H54" s="78" t="str">
        <f>IFERROR(VLOOKUP(F54,'All data'!$A$2:$C$1599,2,FALSE),"")</f>
        <v/>
      </c>
      <c r="I54" s="79" t="str">
        <f>IFERROR(VLOOKUP(F54,'All data'!$A$2:$O$1599,8,FALSE),"")</f>
        <v/>
      </c>
      <c r="J54" s="79" t="str">
        <f>IFERROR(VLOOKUP(F54,'All data'!$A$2:$O$1599,15,FALSE),"")</f>
        <v/>
      </c>
      <c r="K54" s="80" t="str">
        <f>IFERROR(VLOOKUP(F54,'All data'!$A$2:$O$1599,11,FALSE),"")</f>
        <v/>
      </c>
      <c r="L54" s="79" t="str">
        <f>IFERROR(VLOOKUP(F54,'All data'!$A$2:$O$1599,12,FALSE),"")</f>
        <v/>
      </c>
      <c r="M54" s="76">
        <f t="shared" si="5"/>
        <v>22.771428571428576</v>
      </c>
      <c r="N54" s="93" t="str">
        <f>H47</f>
        <v>Cardiff U006</v>
      </c>
      <c r="O54" s="93">
        <f ca="1">OFFSET($N$40,$D$37+14,0)</f>
        <v>0</v>
      </c>
      <c r="P54" s="94">
        <f>I47</f>
        <v>11.218029999999999</v>
      </c>
      <c r="Q54" s="94">
        <f ca="1">OFFSET($P$40,$D$37+14,0)</f>
        <v>0</v>
      </c>
      <c r="R54" s="166">
        <f>K47</f>
        <v>3.0349699999999995</v>
      </c>
      <c r="S54" s="166" t="str">
        <f t="shared" si="3"/>
        <v/>
      </c>
      <c r="T54" s="166">
        <f>L47</f>
        <v>3.0349599999999981</v>
      </c>
      <c r="U54" s="166" t="str">
        <f t="shared" si="4"/>
        <v/>
      </c>
      <c r="W54" t="e">
        <f>VLOOKUP(G54,'All data'!$B$2:$C$95,2,FALSE)</f>
        <v>#N/A</v>
      </c>
      <c r="X54" s="22"/>
      <c r="Y54" s="22"/>
    </row>
    <row r="55" spans="1:25" x14ac:dyDescent="0.2">
      <c r="A55" s="14"/>
      <c r="E55" s="77" t="str">
        <f t="shared" si="1"/>
        <v>Cardiff and Vale</v>
      </c>
      <c r="F55" s="77" t="str">
        <f t="shared" si="2"/>
        <v>Cardiff and Vale_Arthritis_16</v>
      </c>
      <c r="G55" s="77" t="str">
        <f>IFERROR(VLOOKUP(F55,'All data'!$A$2:$C$1599,2,FALSE),"")</f>
        <v/>
      </c>
      <c r="H55" s="78" t="str">
        <f>IFERROR(VLOOKUP(F55,'All data'!$A$2:$C$1599,2,FALSE),"")</f>
        <v/>
      </c>
      <c r="I55" s="79" t="str">
        <f>IFERROR(VLOOKUP(F55,'All data'!$A$2:$O$1599,8,FALSE),"")</f>
        <v/>
      </c>
      <c r="J55" s="79" t="str">
        <f>IFERROR(VLOOKUP(F55,'All data'!$A$2:$O$1599,15,FALSE),"")</f>
        <v/>
      </c>
      <c r="K55" s="80" t="str">
        <f>IFERROR(VLOOKUP(F55,'All data'!$A$2:$O$1599,11,FALSE),"")</f>
        <v/>
      </c>
      <c r="L55" s="79" t="str">
        <f>IFERROR(VLOOKUP(F55,'All data'!$A$2:$O$1599,12,FALSE),"")</f>
        <v/>
      </c>
      <c r="M55" s="76">
        <f t="shared" si="5"/>
        <v>24.342857142857149</v>
      </c>
      <c r="N55" s="93" t="str">
        <f>H46</f>
        <v>Cardiff U005</v>
      </c>
      <c r="O55" s="93">
        <f ca="1">OFFSET($N$40,$D$37+15,0)</f>
        <v>0</v>
      </c>
      <c r="P55" s="94">
        <f>I46</f>
        <v>10.976700000000001</v>
      </c>
      <c r="Q55" s="94">
        <f ca="1">OFFSET($P$40,$D$37+15,0)</f>
        <v>0</v>
      </c>
      <c r="R55" s="166">
        <f>K46</f>
        <v>3.1752699999999994</v>
      </c>
      <c r="S55" s="166" t="str">
        <f t="shared" si="3"/>
        <v/>
      </c>
      <c r="T55" s="166">
        <f>L46</f>
        <v>3.1752800000000008</v>
      </c>
      <c r="U55" s="166" t="str">
        <f t="shared" si="4"/>
        <v/>
      </c>
      <c r="W55" t="e">
        <f>VLOOKUP(G55,'All data'!$B$2:$C$95,2,FALSE)</f>
        <v>#N/A</v>
      </c>
      <c r="X55" s="22"/>
      <c r="Y55" s="22"/>
    </row>
    <row r="56" spans="1:25" x14ac:dyDescent="0.2">
      <c r="A56" s="14"/>
      <c r="E56" s="77" t="str">
        <f t="shared" si="1"/>
        <v>Cardiff and Vale</v>
      </c>
      <c r="F56" s="77" t="str">
        <f t="shared" si="2"/>
        <v>Cardiff and Vale_Arthritis_17</v>
      </c>
      <c r="G56" s="77" t="str">
        <f>IFERROR(VLOOKUP(F56,'All data'!$A$2:$C$1599,2,FALSE),"")</f>
        <v/>
      </c>
      <c r="H56" s="78" t="str">
        <f>IFERROR(VLOOKUP(F56,'All data'!$A$2:$C$1599,2,FALSE),"")</f>
        <v/>
      </c>
      <c r="I56" s="79" t="str">
        <f>IFERROR(VLOOKUP(F56,'All data'!$A$2:$O$1599,8,FALSE),"")</f>
        <v/>
      </c>
      <c r="J56" s="79" t="str">
        <f>IFERROR(VLOOKUP(F56,'All data'!$A$2:$O$1599,15,FALSE),"")</f>
        <v/>
      </c>
      <c r="K56" s="80" t="str">
        <f>IFERROR(VLOOKUP(F56,'All data'!$A$2:$O$1599,11,FALSE),"")</f>
        <v/>
      </c>
      <c r="L56" s="79" t="str">
        <f>IFERROR(VLOOKUP(F56,'All data'!$A$2:$O$1599,12,FALSE),"")</f>
        <v/>
      </c>
      <c r="M56" s="76">
        <f t="shared" si="5"/>
        <v>25.914285714285722</v>
      </c>
      <c r="N56" s="93" t="str">
        <f>H45</f>
        <v>The Vale of Glamorgan U004</v>
      </c>
      <c r="O56" s="93">
        <f ca="1">OFFSET($N$40,$D$37+16,0)</f>
        <v>0</v>
      </c>
      <c r="P56" s="94">
        <f>I45</f>
        <v>10.31368</v>
      </c>
      <c r="Q56" s="94">
        <f ca="1">OFFSET($P$40,$D$37+16,0)</f>
        <v>0</v>
      </c>
      <c r="R56" s="166">
        <f>K45</f>
        <v>2.3839499999999987</v>
      </c>
      <c r="S56" s="166" t="str">
        <f t="shared" si="3"/>
        <v/>
      </c>
      <c r="T56" s="166">
        <f>L45</f>
        <v>2.3839600000000001</v>
      </c>
      <c r="U56" s="166" t="str">
        <f t="shared" si="4"/>
        <v/>
      </c>
      <c r="W56" t="e">
        <f>VLOOKUP(G56,'All data'!$B$2:$C$95,2,FALSE)</f>
        <v>#N/A</v>
      </c>
      <c r="X56" s="22"/>
      <c r="Y56" s="22"/>
    </row>
    <row r="57" spans="1:25" x14ac:dyDescent="0.2">
      <c r="A57" s="14"/>
      <c r="E57" s="77" t="str">
        <f t="shared" si="1"/>
        <v>Cardiff and Vale</v>
      </c>
      <c r="F57" s="77" t="str">
        <f t="shared" si="2"/>
        <v>Cardiff and Vale_Arthritis_18</v>
      </c>
      <c r="G57" s="77" t="str">
        <f>IFERROR(VLOOKUP(F57,'All data'!$A$2:$C$1599,2,FALSE),"")</f>
        <v/>
      </c>
      <c r="H57" s="78" t="str">
        <f>IFERROR(VLOOKUP(F57,'All data'!$A$2:$C$1599,2,FALSE),"")</f>
        <v/>
      </c>
      <c r="I57" s="79" t="str">
        <f>IFERROR(VLOOKUP(F57,'All data'!$A$2:$O$1599,8,FALSE),"")</f>
        <v/>
      </c>
      <c r="J57" s="79" t="str">
        <f>IFERROR(VLOOKUP(F57,'All data'!$A$2:$O$1599,15,FALSE),"")</f>
        <v/>
      </c>
      <c r="K57" s="80" t="str">
        <f>IFERROR(VLOOKUP(F57,'All data'!$A$2:$O$1599,11,FALSE),"")</f>
        <v/>
      </c>
      <c r="L57" s="79" t="str">
        <f>IFERROR(VLOOKUP(F57,'All data'!$A$2:$O$1599,12,FALSE),"")</f>
        <v/>
      </c>
      <c r="M57" s="76">
        <f t="shared" si="5"/>
        <v>27.485714285714295</v>
      </c>
      <c r="N57" s="93" t="str">
        <f>H44</f>
        <v>Cardiff U003</v>
      </c>
      <c r="O57" s="93">
        <f ca="1">OFFSET($N$40,$D$37+17,0)</f>
        <v>0</v>
      </c>
      <c r="P57" s="94">
        <f>I44</f>
        <v>9.7204499999999996</v>
      </c>
      <c r="Q57" s="94">
        <f ca="1">OFFSET($P$40,$D$37+17,0)</f>
        <v>0</v>
      </c>
      <c r="R57" s="166">
        <f>K44</f>
        <v>2.5131700000000006</v>
      </c>
      <c r="S57" s="166" t="str">
        <f t="shared" si="3"/>
        <v/>
      </c>
      <c r="T57" s="166">
        <f>L44</f>
        <v>2.5131699999999988</v>
      </c>
      <c r="U57" s="166" t="str">
        <f t="shared" si="4"/>
        <v/>
      </c>
      <c r="W57" t="e">
        <f>VLOOKUP(G57,'All data'!$B$2:$C$95,2,FALSE)</f>
        <v>#N/A</v>
      </c>
      <c r="X57" s="22"/>
      <c r="Y57" s="22"/>
    </row>
    <row r="58" spans="1:25" x14ac:dyDescent="0.2">
      <c r="A58" s="14"/>
      <c r="E58" s="77" t="str">
        <f t="shared" si="1"/>
        <v>Cardiff and Vale</v>
      </c>
      <c r="F58" s="77" t="str">
        <f t="shared" si="2"/>
        <v>Cardiff and Vale_Arthritis_19</v>
      </c>
      <c r="G58" s="77" t="str">
        <f>IFERROR(VLOOKUP(F58,'All data'!$A$2:$C$1599,2,FALSE),"")</f>
        <v/>
      </c>
      <c r="H58" s="78" t="str">
        <f>IFERROR(VLOOKUP(F58,'All data'!$A$2:$C$1599,2,FALSE),"")</f>
        <v/>
      </c>
      <c r="I58" s="79" t="str">
        <f>IFERROR(VLOOKUP(F58,'All data'!$A$2:$O$1599,8,FALSE),"")</f>
        <v/>
      </c>
      <c r="J58" s="79" t="str">
        <f>IFERROR(VLOOKUP(F58,'All data'!$A$2:$O$1599,15,FALSE),"")</f>
        <v/>
      </c>
      <c r="K58" s="80" t="str">
        <f>IFERROR(VLOOKUP(F58,'All data'!$A$2:$O$1599,11,FALSE),"")</f>
        <v/>
      </c>
      <c r="L58" s="79" t="str">
        <f>IFERROR(VLOOKUP(F58,'All data'!$A$2:$O$1599,12,FALSE),"")</f>
        <v/>
      </c>
      <c r="M58" s="76">
        <f t="shared" si="5"/>
        <v>29.057142857142868</v>
      </c>
      <c r="N58" s="93" t="str">
        <f>H43</f>
        <v>The Vale of Glamorgan U002</v>
      </c>
      <c r="O58" s="93">
        <f ca="1">OFFSET($N$40,$D$37+18,0)</f>
        <v>0</v>
      </c>
      <c r="P58" s="94">
        <f>I43</f>
        <v>9.6160499999999995</v>
      </c>
      <c r="Q58" s="94">
        <f ca="1">OFFSET($P$40,$D$37+18,0)</f>
        <v>0</v>
      </c>
      <c r="R58" s="166">
        <f>K43</f>
        <v>1.9329000000000001</v>
      </c>
      <c r="S58" s="166" t="str">
        <f t="shared" si="3"/>
        <v/>
      </c>
      <c r="T58" s="166">
        <f>L43</f>
        <v>1.9329000000000001</v>
      </c>
      <c r="U58" s="166" t="str">
        <f t="shared" si="4"/>
        <v/>
      </c>
      <c r="W58" t="e">
        <f>VLOOKUP(G58,'All data'!$B$2:$C$95,2,FALSE)</f>
        <v>#N/A</v>
      </c>
      <c r="X58" s="22"/>
      <c r="Y58" s="22"/>
    </row>
    <row r="59" spans="1:25" x14ac:dyDescent="0.2">
      <c r="A59" s="14"/>
      <c r="E59" s="77" t="str">
        <f t="shared" si="1"/>
        <v>Cardiff and Vale</v>
      </c>
      <c r="F59" s="77" t="str">
        <f t="shared" si="2"/>
        <v>Cardiff and Vale_Arthritis_20</v>
      </c>
      <c r="G59" s="77" t="str">
        <f>IFERROR(VLOOKUP(F59,'All data'!$A$2:$C$1599,2,FALSE),"")</f>
        <v/>
      </c>
      <c r="H59" s="78" t="str">
        <f>IFERROR(VLOOKUP(F59,'All data'!$A$2:$C$1599,2,FALSE),"")</f>
        <v/>
      </c>
      <c r="I59" s="79" t="str">
        <f>IFERROR(VLOOKUP(F59,'All data'!$A$2:$O$1599,8,FALSE),"")</f>
        <v/>
      </c>
      <c r="J59" s="79" t="str">
        <f>IFERROR(VLOOKUP(F59,'All data'!$A$2:$O$1599,15,FALSE),"")</f>
        <v/>
      </c>
      <c r="K59" s="80" t="str">
        <f>IFERROR(VLOOKUP(F59,'All data'!$A$2:$O$1599,11,FALSE),"")</f>
        <v/>
      </c>
      <c r="L59" s="79" t="str">
        <f>IFERROR(VLOOKUP(F59,'All data'!$A$2:$O$1599,12,FALSE),"")</f>
        <v/>
      </c>
      <c r="M59" s="76">
        <f t="shared" si="5"/>
        <v>30.628571428571441</v>
      </c>
      <c r="N59" s="93" t="str">
        <f>H42</f>
        <v>Cardiff U002</v>
      </c>
      <c r="O59" s="93">
        <f ca="1">OFFSET($N$40,$D$37+19,0)</f>
        <v>0</v>
      </c>
      <c r="P59" s="94">
        <f>I42</f>
        <v>9.5895600000000005</v>
      </c>
      <c r="Q59" s="94">
        <f ca="1">OFFSET($P$40,$D$37+19,0)</f>
        <v>0</v>
      </c>
      <c r="R59" s="166">
        <f>K42</f>
        <v>3.5822700000000012</v>
      </c>
      <c r="S59" s="166" t="str">
        <f t="shared" si="3"/>
        <v/>
      </c>
      <c r="T59" s="166">
        <f>L42</f>
        <v>3.5822700000000003</v>
      </c>
      <c r="U59" s="166" t="str">
        <f t="shared" si="4"/>
        <v/>
      </c>
      <c r="W59" t="e">
        <f>VLOOKUP(G59,'All data'!$B$2:$C$95,2,FALSE)</f>
        <v>#N/A</v>
      </c>
      <c r="X59" s="22"/>
      <c r="Y59" s="22"/>
    </row>
    <row r="60" spans="1:25" x14ac:dyDescent="0.2">
      <c r="A60" s="14"/>
      <c r="E60" s="77" t="str">
        <f t="shared" si="1"/>
        <v>Cardiff and Vale</v>
      </c>
      <c r="F60" s="77" t="str">
        <f t="shared" si="2"/>
        <v>Cardiff and Vale_Arthritis_21</v>
      </c>
      <c r="G60" s="77" t="str">
        <f>IFERROR(VLOOKUP(F60,'All data'!$A$2:$C$1599,2,FALSE),"")</f>
        <v/>
      </c>
      <c r="H60" s="78" t="str">
        <f>IFERROR(VLOOKUP(F60,'All data'!$A$2:$C$1599,2,FALSE),"")</f>
        <v/>
      </c>
      <c r="I60" s="79" t="str">
        <f>IFERROR(VLOOKUP(F60,'All data'!$A$2:$O$1599,8,FALSE),"")</f>
        <v/>
      </c>
      <c r="J60" s="79" t="str">
        <f>IFERROR(VLOOKUP(F60,'All data'!$A$2:$O$1599,15,FALSE),"")</f>
        <v/>
      </c>
      <c r="K60" s="80" t="str">
        <f>IFERROR(VLOOKUP(F60,'All data'!$A$2:$O$1599,11,FALSE),"")</f>
        <v/>
      </c>
      <c r="L60" s="79" t="str">
        <f>IFERROR(VLOOKUP(F60,'All data'!$A$2:$O$1599,12,FALSE),"")</f>
        <v/>
      </c>
      <c r="M60" s="76">
        <f t="shared" si="5"/>
        <v>32.20000000000001</v>
      </c>
      <c r="N60" s="93" t="str">
        <f>H41</f>
        <v>Cardiff U001</v>
      </c>
      <c r="O60" s="93">
        <f ca="1">OFFSET($N$40,$D$37+20,0)</f>
        <v>0</v>
      </c>
      <c r="P60" s="94">
        <f>I41</f>
        <v>9.4889399999999995</v>
      </c>
      <c r="Q60" s="94">
        <f ca="1">OFFSET($P$40,$D$37+20,0)</f>
        <v>0</v>
      </c>
      <c r="R60" s="166">
        <f>K41</f>
        <v>2.5378600000000002</v>
      </c>
      <c r="S60" s="166" t="str">
        <f t="shared" si="3"/>
        <v/>
      </c>
      <c r="T60" s="166">
        <f>L41</f>
        <v>2.5378599999999993</v>
      </c>
      <c r="U60" s="166" t="str">
        <f t="shared" si="4"/>
        <v/>
      </c>
      <c r="W60" t="e">
        <f>VLOOKUP(G60,'All data'!$B$2:$C$95,2,FALSE)</f>
        <v>#N/A</v>
      </c>
      <c r="X60" s="22"/>
      <c r="Y60" s="22"/>
    </row>
    <row r="61" spans="1:25" x14ac:dyDescent="0.2">
      <c r="A61" s="14"/>
      <c r="E61" s="77" t="str">
        <f t="shared" si="1"/>
        <v>Cardiff and Vale</v>
      </c>
      <c r="F61" s="77" t="str">
        <f t="shared" si="2"/>
        <v>Cardiff and Vale_Arthritis_22</v>
      </c>
      <c r="G61" s="77" t="str">
        <f>IFERROR(VLOOKUP(F61,'All data'!$A$2:$C$1599,2,FALSE),"")</f>
        <v/>
      </c>
      <c r="H61" s="78" t="str">
        <f>IFERROR(VLOOKUP(F61,'All data'!$A$2:$C$1599,2,FALSE),"")</f>
        <v/>
      </c>
      <c r="I61" s="79" t="str">
        <f>IFERROR(VLOOKUP(F61,'All data'!$A$2:$O$1599,8,FALSE),"")</f>
        <v/>
      </c>
      <c r="J61" s="79" t="str">
        <f>IFERROR(VLOOKUP(F61,'All data'!$A$2:$O$1599,15,FALSE),"")</f>
        <v/>
      </c>
      <c r="K61" s="80" t="str">
        <f>IFERROR(VLOOKUP(F61,'All data'!$A$2:$O$1599,11,FALSE),"")</f>
        <v/>
      </c>
      <c r="L61" s="79" t="str">
        <f>IFERROR(VLOOKUP(F61,'All data'!$A$2:$O$1599,12,FALSE),"")</f>
        <v/>
      </c>
      <c r="M61" s="76">
        <f t="shared" si="5"/>
        <v>33.771428571428579</v>
      </c>
      <c r="N61" s="93" t="str">
        <f>H40</f>
        <v>The Vale of Glamorgan U001</v>
      </c>
      <c r="O61" s="93">
        <f ca="1">OFFSET($N$40,$D$37+21,0)</f>
        <v>0</v>
      </c>
      <c r="P61" s="94">
        <f>I40</f>
        <v>9.3540799999999997</v>
      </c>
      <c r="Q61" s="94">
        <f ca="1">OFFSET($P$40,$D$37+21,0)</f>
        <v>0</v>
      </c>
      <c r="R61" s="166">
        <f>K40</f>
        <v>2.2448100000000011</v>
      </c>
      <c r="S61" s="166" t="str">
        <f t="shared" si="3"/>
        <v/>
      </c>
      <c r="T61" s="166">
        <f>L40</f>
        <v>2.2448199999999989</v>
      </c>
      <c r="U61" s="166" t="str">
        <f t="shared" si="4"/>
        <v/>
      </c>
      <c r="W61" t="e">
        <f>VLOOKUP(G61,'All data'!$B$2:$C$95,2,FALSE)</f>
        <v>#N/A</v>
      </c>
      <c r="X61" s="22"/>
      <c r="Y61" s="22"/>
    </row>
    <row r="62" spans="1:25" x14ac:dyDescent="0.2">
      <c r="A62" s="14"/>
      <c r="H62" s="3"/>
      <c r="I62" s="3"/>
      <c r="J62" s="3"/>
      <c r="K62" s="3"/>
      <c r="L62" s="3"/>
      <c r="M62" s="3"/>
      <c r="N62" s="3"/>
      <c r="O62" s="3"/>
      <c r="P62" s="3"/>
      <c r="T62" s="73"/>
      <c r="U62" s="73"/>
    </row>
    <row r="63" spans="1:25" x14ac:dyDescent="0.2">
      <c r="A63" s="14"/>
      <c r="H63" s="3"/>
      <c r="I63" s="3"/>
      <c r="J63" s="3"/>
      <c r="K63" s="3"/>
      <c r="L63" s="3"/>
      <c r="M63" s="3"/>
      <c r="N63" s="3"/>
      <c r="O63" s="3"/>
      <c r="P63" s="3"/>
    </row>
    <row r="64" spans="1:25" x14ac:dyDescent="0.2">
      <c r="A64" s="14"/>
      <c r="H64" s="3"/>
      <c r="N64" s="3"/>
    </row>
    <row r="65" spans="1:15" ht="16.5" thickBot="1" x14ac:dyDescent="0.25">
      <c r="A65" s="140" t="s">
        <v>592</v>
      </c>
      <c r="B65" s="139"/>
      <c r="C65" s="139"/>
      <c r="D65" s="139"/>
      <c r="E65" s="139"/>
      <c r="F65" s="139"/>
      <c r="G65" s="139"/>
      <c r="H65" s="139"/>
      <c r="I65" s="139"/>
      <c r="J65" s="139"/>
      <c r="K65" s="138"/>
      <c r="N65" s="3"/>
    </row>
    <row r="66" spans="1:15" ht="13.5" thickBot="1" x14ac:dyDescent="0.25">
      <c r="A66" s="173" t="s">
        <v>594</v>
      </c>
      <c r="B66" s="174"/>
      <c r="C66" s="175" t="s">
        <v>583</v>
      </c>
      <c r="D66" s="176"/>
      <c r="E66" s="176"/>
      <c r="F66" s="176"/>
      <c r="G66" s="176"/>
      <c r="H66" s="176"/>
      <c r="I66" s="176"/>
      <c r="J66" s="177"/>
    </row>
    <row r="67" spans="1:15" x14ac:dyDescent="0.2">
      <c r="A67" s="134" t="s">
        <v>595</v>
      </c>
      <c r="B67" s="134" t="s">
        <v>532</v>
      </c>
      <c r="C67" s="135" t="s">
        <v>596</v>
      </c>
      <c r="D67" s="135" t="s">
        <v>585</v>
      </c>
      <c r="E67" s="135" t="s">
        <v>538</v>
      </c>
      <c r="F67" s="135" t="s">
        <v>512</v>
      </c>
      <c r="G67" s="135" t="s">
        <v>515</v>
      </c>
      <c r="H67" s="135" t="s">
        <v>516</v>
      </c>
      <c r="I67" s="135" t="s">
        <v>514</v>
      </c>
      <c r="J67" s="135" t="s">
        <v>513</v>
      </c>
      <c r="K67" s="107"/>
    </row>
    <row r="68" spans="1:15" x14ac:dyDescent="0.2">
      <c r="A68" s="147">
        <f t="shared" ref="A68:A89" si="6">VLOOKUP(B68,$G$40:$W$61,17,FALSE)</f>
        <v>1</v>
      </c>
      <c r="B68" s="77" t="str">
        <f t="shared" ref="B68:B89" si="7">G40</f>
        <v>The Vale of Glamorgan U001</v>
      </c>
      <c r="C68" s="145">
        <v>1</v>
      </c>
      <c r="D68" s="146" t="str">
        <f t="shared" ref="D68:D93" si="8">VLOOKUP(C68,$A$68:$B$89,2,FALSE)</f>
        <v>The Vale of Glamorgan U001</v>
      </c>
      <c r="E68" s="146" t="str">
        <f>VLOOKUP(D68,'USOA lookup'!$F$4:$H$97,3,FALSE)</f>
        <v>W03000055</v>
      </c>
      <c r="F68" s="148">
        <f t="shared" ref="F68:F94" si="9">VLOOKUP(D68,$G$40:$L$61,3,FALSE)</f>
        <v>9.3540799999999997</v>
      </c>
      <c r="G68" s="148">
        <f>VLOOKUP(D68,$G$40:$L$61,5,FALSE)</f>
        <v>2.2448100000000011</v>
      </c>
      <c r="H68" s="148">
        <f t="shared" ref="H68:H94" si="10">VLOOKUP(D68,$G$40:$L$61,6,FALSE)</f>
        <v>2.2448199999999989</v>
      </c>
      <c r="I68" s="148">
        <f>F68-H68</f>
        <v>7.1092600000000008</v>
      </c>
      <c r="J68" s="149">
        <f>F68+G68</f>
        <v>11.598890000000001</v>
      </c>
      <c r="K68" s="71"/>
      <c r="L68" s="15"/>
      <c r="M68" s="15"/>
      <c r="N68" s="15"/>
      <c r="O68" s="15"/>
    </row>
    <row r="69" spans="1:15" x14ac:dyDescent="0.2">
      <c r="A69" s="147">
        <f t="shared" si="6"/>
        <v>5</v>
      </c>
      <c r="B69" s="77" t="str">
        <f>G41</f>
        <v>Cardiff U001</v>
      </c>
      <c r="C69" s="149">
        <v>2</v>
      </c>
      <c r="D69" s="146" t="str">
        <f t="shared" si="8"/>
        <v>The Vale of Glamorgan U002</v>
      </c>
      <c r="E69" s="146" t="str">
        <f>VLOOKUP(D69,'USOA lookup'!$F$4:$H$97,3,FALSE)</f>
        <v>W03000056</v>
      </c>
      <c r="F69" s="148">
        <f t="shared" si="9"/>
        <v>9.6160499999999995</v>
      </c>
      <c r="G69" s="148">
        <f t="shared" ref="G69:G94" si="11">VLOOKUP(D69,$G$40:$L$61,5,FALSE)</f>
        <v>1.9329000000000001</v>
      </c>
      <c r="H69" s="148">
        <f t="shared" si="10"/>
        <v>1.9329000000000001</v>
      </c>
      <c r="I69" s="148">
        <f t="shared" ref="I69:I94" si="12">F69-H69</f>
        <v>7.6831499999999995</v>
      </c>
      <c r="J69" s="149">
        <f t="shared" ref="J69:J94" si="13">F69+G69</f>
        <v>11.54895</v>
      </c>
      <c r="K69" s="105"/>
      <c r="L69" s="15"/>
      <c r="M69" s="71"/>
      <c r="N69" s="15"/>
      <c r="O69" s="15"/>
    </row>
    <row r="70" spans="1:15" x14ac:dyDescent="0.2">
      <c r="A70" s="147">
        <f t="shared" si="6"/>
        <v>6</v>
      </c>
      <c r="B70" s="77" t="str">
        <f t="shared" si="7"/>
        <v>Cardiff U002</v>
      </c>
      <c r="C70" s="149">
        <v>3</v>
      </c>
      <c r="D70" s="146" t="str">
        <f t="shared" si="8"/>
        <v>The Vale of Glamorgan U003</v>
      </c>
      <c r="E70" s="146" t="str">
        <f>VLOOKUP(D70,'USOA lookup'!$F$4:$H$97,3,FALSE)</f>
        <v>W03000057</v>
      </c>
      <c r="F70" s="148">
        <f t="shared" si="9"/>
        <v>14.522090000000002</v>
      </c>
      <c r="G70" s="148">
        <f t="shared" si="11"/>
        <v>2.0587599999999959</v>
      </c>
      <c r="H70" s="148">
        <f t="shared" si="10"/>
        <v>2.0587600000000013</v>
      </c>
      <c r="I70" s="148">
        <f t="shared" si="12"/>
        <v>12.463330000000001</v>
      </c>
      <c r="J70" s="149">
        <f t="shared" si="13"/>
        <v>16.580849999999998</v>
      </c>
      <c r="K70" s="105"/>
      <c r="L70" s="15"/>
      <c r="M70" s="15"/>
      <c r="N70" s="15"/>
      <c r="O70" s="15"/>
    </row>
    <row r="71" spans="1:15" x14ac:dyDescent="0.2">
      <c r="A71" s="147">
        <f t="shared" si="6"/>
        <v>2</v>
      </c>
      <c r="B71" s="77" t="str">
        <f t="shared" si="7"/>
        <v>The Vale of Glamorgan U002</v>
      </c>
      <c r="C71" s="145">
        <v>4</v>
      </c>
      <c r="D71" s="146" t="str">
        <f t="shared" si="8"/>
        <v>The Vale of Glamorgan U004</v>
      </c>
      <c r="E71" s="146" t="str">
        <f>VLOOKUP(D71,'USOA lookup'!$F$4:$H$97,3,FALSE)</f>
        <v>W03000058</v>
      </c>
      <c r="F71" s="148">
        <f t="shared" si="9"/>
        <v>10.31368</v>
      </c>
      <c r="G71" s="148">
        <f t="shared" si="11"/>
        <v>2.3839499999999987</v>
      </c>
      <c r="H71" s="148">
        <f t="shared" si="10"/>
        <v>2.3839600000000001</v>
      </c>
      <c r="I71" s="148">
        <f t="shared" si="12"/>
        <v>7.9297199999999997</v>
      </c>
      <c r="J71" s="149">
        <f t="shared" si="13"/>
        <v>12.697629999999998</v>
      </c>
      <c r="K71" s="105"/>
      <c r="L71" s="15"/>
      <c r="M71" s="15"/>
      <c r="N71" s="15"/>
      <c r="O71" s="15"/>
    </row>
    <row r="72" spans="1:15" x14ac:dyDescent="0.2">
      <c r="A72" s="147">
        <f t="shared" si="6"/>
        <v>7</v>
      </c>
      <c r="B72" s="77" t="str">
        <f t="shared" si="7"/>
        <v>Cardiff U003</v>
      </c>
      <c r="C72" s="149">
        <v>5</v>
      </c>
      <c r="D72" s="146" t="str">
        <f t="shared" si="8"/>
        <v>Cardiff U001</v>
      </c>
      <c r="E72" s="146" t="str">
        <f>VLOOKUP(D72,'USOA lookup'!$F$4:$H$97,3,FALSE)</f>
        <v>W03000085</v>
      </c>
      <c r="F72" s="148">
        <f t="shared" si="9"/>
        <v>9.4889399999999995</v>
      </c>
      <c r="G72" s="148">
        <f t="shared" si="11"/>
        <v>2.5378600000000002</v>
      </c>
      <c r="H72" s="148">
        <f t="shared" si="10"/>
        <v>2.5378599999999993</v>
      </c>
      <c r="I72" s="148">
        <f t="shared" si="12"/>
        <v>6.9510800000000001</v>
      </c>
      <c r="J72" s="149">
        <f t="shared" si="13"/>
        <v>12.0268</v>
      </c>
      <c r="K72" s="105"/>
      <c r="L72" s="15"/>
      <c r="M72" s="15"/>
      <c r="N72" s="15"/>
      <c r="O72" s="15"/>
    </row>
    <row r="73" spans="1:15" x14ac:dyDescent="0.2">
      <c r="A73" s="147">
        <f t="shared" si="6"/>
        <v>4</v>
      </c>
      <c r="B73" s="77" t="str">
        <f t="shared" si="7"/>
        <v>The Vale of Glamorgan U004</v>
      </c>
      <c r="C73" s="149">
        <v>6</v>
      </c>
      <c r="D73" s="146" t="str">
        <f t="shared" si="8"/>
        <v>Cardiff U002</v>
      </c>
      <c r="E73" s="146" t="str">
        <f>VLOOKUP(D73,'USOA lookup'!$F$4:$H$97,3,FALSE)</f>
        <v>W03000086</v>
      </c>
      <c r="F73" s="148">
        <f t="shared" si="9"/>
        <v>9.5895600000000005</v>
      </c>
      <c r="G73" s="148">
        <f t="shared" si="11"/>
        <v>3.5822700000000012</v>
      </c>
      <c r="H73" s="148">
        <f t="shared" si="10"/>
        <v>3.5822700000000003</v>
      </c>
      <c r="I73" s="148">
        <f t="shared" si="12"/>
        <v>6.0072900000000002</v>
      </c>
      <c r="J73" s="149">
        <f t="shared" si="13"/>
        <v>13.171830000000002</v>
      </c>
      <c r="K73" s="105"/>
      <c r="L73" s="15"/>
      <c r="M73" s="15"/>
      <c r="N73" s="15"/>
      <c r="O73" s="15"/>
    </row>
    <row r="74" spans="1:15" x14ac:dyDescent="0.2">
      <c r="A74" s="147">
        <f t="shared" si="6"/>
        <v>9</v>
      </c>
      <c r="B74" s="77" t="str">
        <f t="shared" si="7"/>
        <v>Cardiff U005</v>
      </c>
      <c r="C74" s="145">
        <v>7</v>
      </c>
      <c r="D74" s="146" t="str">
        <f t="shared" si="8"/>
        <v>Cardiff U003</v>
      </c>
      <c r="E74" s="146" t="str">
        <f>VLOOKUP(D74,'USOA lookup'!$F$4:$H$97,3,FALSE)</f>
        <v>W03000087</v>
      </c>
      <c r="F74" s="148">
        <f t="shared" si="9"/>
        <v>9.7204499999999996</v>
      </c>
      <c r="G74" s="148">
        <f t="shared" si="11"/>
        <v>2.5131700000000006</v>
      </c>
      <c r="H74" s="148">
        <f t="shared" si="10"/>
        <v>2.5131699999999988</v>
      </c>
      <c r="I74" s="148">
        <f t="shared" si="12"/>
        <v>7.2072800000000008</v>
      </c>
      <c r="J74" s="149">
        <f t="shared" si="13"/>
        <v>12.23362</v>
      </c>
      <c r="K74" s="105"/>
    </row>
    <row r="75" spans="1:15" x14ac:dyDescent="0.2">
      <c r="A75" s="147">
        <f t="shared" si="6"/>
        <v>10</v>
      </c>
      <c r="B75" s="77" t="str">
        <f t="shared" si="7"/>
        <v>Cardiff U006</v>
      </c>
      <c r="C75" s="149">
        <v>8</v>
      </c>
      <c r="D75" s="146" t="str">
        <f t="shared" si="8"/>
        <v>Cardiff U004</v>
      </c>
      <c r="E75" s="146" t="str">
        <f>VLOOKUP(D75,'USOA lookup'!$F$4:$H$97,3,FALSE)</f>
        <v>W03000088</v>
      </c>
      <c r="F75" s="148">
        <f t="shared" si="9"/>
        <v>18.70635</v>
      </c>
      <c r="G75" s="148">
        <f t="shared" si="11"/>
        <v>3.1174900000000001</v>
      </c>
      <c r="H75" s="148">
        <f t="shared" si="10"/>
        <v>3.1174900000000019</v>
      </c>
      <c r="I75" s="148">
        <f t="shared" si="12"/>
        <v>15.588859999999999</v>
      </c>
      <c r="J75" s="149">
        <f t="shared" si="13"/>
        <v>21.823840000000001</v>
      </c>
      <c r="K75" s="105"/>
    </row>
    <row r="76" spans="1:15" x14ac:dyDescent="0.2">
      <c r="A76" s="147">
        <f t="shared" si="6"/>
        <v>11</v>
      </c>
      <c r="B76" s="77" t="str">
        <f t="shared" si="7"/>
        <v>Cardiff U007</v>
      </c>
      <c r="C76" s="149">
        <v>9</v>
      </c>
      <c r="D76" s="146" t="str">
        <f t="shared" si="8"/>
        <v>Cardiff U005</v>
      </c>
      <c r="E76" s="146" t="str">
        <f>VLOOKUP(D76,'USOA lookup'!$F$4:$H$97,3,FALSE)</f>
        <v>W03000089</v>
      </c>
      <c r="F76" s="148">
        <f t="shared" si="9"/>
        <v>10.976700000000001</v>
      </c>
      <c r="G76" s="148">
        <f t="shared" si="11"/>
        <v>3.1752699999999994</v>
      </c>
      <c r="H76" s="148">
        <f t="shared" si="10"/>
        <v>3.1752800000000008</v>
      </c>
      <c r="I76" s="148">
        <f t="shared" si="12"/>
        <v>7.8014200000000002</v>
      </c>
      <c r="J76" s="149">
        <f t="shared" si="13"/>
        <v>14.15197</v>
      </c>
      <c r="K76" s="105"/>
    </row>
    <row r="77" spans="1:15" x14ac:dyDescent="0.2">
      <c r="A77" s="147">
        <f t="shared" si="6"/>
        <v>13</v>
      </c>
      <c r="B77" s="77" t="str">
        <f t="shared" si="7"/>
        <v>Cardiff U009</v>
      </c>
      <c r="C77" s="145">
        <v>10</v>
      </c>
      <c r="D77" s="146" t="str">
        <f t="shared" si="8"/>
        <v>Cardiff U006</v>
      </c>
      <c r="E77" s="146" t="str">
        <f>VLOOKUP(D77,'USOA lookup'!$F$4:$H$97,3,FALSE)</f>
        <v>W03000090</v>
      </c>
      <c r="F77" s="148">
        <f t="shared" si="9"/>
        <v>11.218029999999999</v>
      </c>
      <c r="G77" s="148">
        <f t="shared" si="11"/>
        <v>3.0349699999999995</v>
      </c>
      <c r="H77" s="148">
        <f t="shared" si="10"/>
        <v>3.0349599999999981</v>
      </c>
      <c r="I77" s="148">
        <f t="shared" si="12"/>
        <v>8.1830700000000007</v>
      </c>
      <c r="J77" s="149">
        <f t="shared" si="13"/>
        <v>14.252999999999998</v>
      </c>
      <c r="K77" s="105"/>
    </row>
    <row r="78" spans="1:15" x14ac:dyDescent="0.2">
      <c r="A78" s="147">
        <f t="shared" si="6"/>
        <v>3</v>
      </c>
      <c r="B78" s="77" t="str">
        <f t="shared" si="7"/>
        <v>The Vale of Glamorgan U003</v>
      </c>
      <c r="C78" s="149">
        <v>11</v>
      </c>
      <c r="D78" s="146" t="str">
        <f t="shared" si="8"/>
        <v>Cardiff U007</v>
      </c>
      <c r="E78" s="146" t="str">
        <f>VLOOKUP(D78,'USOA lookup'!$F$4:$H$97,3,FALSE)</f>
        <v>W03000091</v>
      </c>
      <c r="F78" s="148">
        <f t="shared" si="9"/>
        <v>11.769300000000001</v>
      </c>
      <c r="G78" s="148">
        <f t="shared" si="11"/>
        <v>3.4130399999999987</v>
      </c>
      <c r="H78" s="148">
        <f t="shared" si="10"/>
        <v>3.4130400000000005</v>
      </c>
      <c r="I78" s="148">
        <f t="shared" si="12"/>
        <v>8.3562600000000007</v>
      </c>
      <c r="J78" s="149">
        <f t="shared" si="13"/>
        <v>15.18234</v>
      </c>
      <c r="K78" s="105"/>
    </row>
    <row r="79" spans="1:15" x14ac:dyDescent="0.2">
      <c r="A79" s="147">
        <f t="shared" si="6"/>
        <v>14</v>
      </c>
      <c r="B79" s="77" t="str">
        <f t="shared" si="7"/>
        <v>Cardiff U010</v>
      </c>
      <c r="C79" s="149">
        <v>12</v>
      </c>
      <c r="D79" s="146" t="str">
        <f t="shared" si="8"/>
        <v>Cardiff U008</v>
      </c>
      <c r="E79" s="146" t="str">
        <f>VLOOKUP(D79,'USOA lookup'!$F$4:$H$97,3,FALSE)</f>
        <v>W03000092</v>
      </c>
      <c r="F79" s="148">
        <f t="shared" si="9"/>
        <v>15.999089999999999</v>
      </c>
      <c r="G79" s="148">
        <f t="shared" si="11"/>
        <v>2.9603000000000037</v>
      </c>
      <c r="H79" s="148">
        <f t="shared" si="10"/>
        <v>2.9602999999999984</v>
      </c>
      <c r="I79" s="148">
        <f t="shared" si="12"/>
        <v>13.038790000000001</v>
      </c>
      <c r="J79" s="149">
        <f t="shared" si="13"/>
        <v>18.959390000000003</v>
      </c>
      <c r="K79" s="105"/>
    </row>
    <row r="80" spans="1:15" x14ac:dyDescent="0.2">
      <c r="A80" s="147">
        <f t="shared" si="6"/>
        <v>12</v>
      </c>
      <c r="B80" s="77" t="str">
        <f t="shared" si="7"/>
        <v>Cardiff U008</v>
      </c>
      <c r="C80" s="145">
        <v>13</v>
      </c>
      <c r="D80" s="146" t="str">
        <f t="shared" si="8"/>
        <v>Cardiff U009</v>
      </c>
      <c r="E80" s="146" t="str">
        <f>VLOOKUP(D80,'USOA lookup'!$F$4:$H$97,3,FALSE)</f>
        <v>W03000093</v>
      </c>
      <c r="F80" s="148">
        <f t="shared" si="9"/>
        <v>12.124969999999999</v>
      </c>
      <c r="G80" s="148">
        <f t="shared" si="11"/>
        <v>3.3500300000000003</v>
      </c>
      <c r="H80" s="148">
        <f t="shared" si="10"/>
        <v>3.3500299999999985</v>
      </c>
      <c r="I80" s="148">
        <f t="shared" si="12"/>
        <v>8.7749400000000009</v>
      </c>
      <c r="J80" s="149">
        <f t="shared" si="13"/>
        <v>15.475</v>
      </c>
      <c r="K80" s="105"/>
    </row>
    <row r="81" spans="1:11" x14ac:dyDescent="0.2">
      <c r="A81" s="147">
        <f t="shared" si="6"/>
        <v>8</v>
      </c>
      <c r="B81" s="77" t="str">
        <f t="shared" si="7"/>
        <v>Cardiff U004</v>
      </c>
      <c r="C81" s="149">
        <v>14</v>
      </c>
      <c r="D81" s="146" t="str">
        <f t="shared" si="8"/>
        <v>Cardiff U010</v>
      </c>
      <c r="E81" s="146" t="str">
        <f>VLOOKUP(D81,'USOA lookup'!$F$4:$H$97,3,FALSE)</f>
        <v>W03000094</v>
      </c>
      <c r="F81" s="148">
        <f t="shared" si="9"/>
        <v>15.27624</v>
      </c>
      <c r="G81" s="148">
        <f t="shared" si="11"/>
        <v>4.3504299999999976</v>
      </c>
      <c r="H81" s="148">
        <f t="shared" si="10"/>
        <v>4.3504400000000008</v>
      </c>
      <c r="I81" s="148">
        <f t="shared" si="12"/>
        <v>10.925799999999999</v>
      </c>
      <c r="J81" s="149">
        <f t="shared" si="13"/>
        <v>19.626669999999997</v>
      </c>
      <c r="K81" s="105"/>
    </row>
    <row r="82" spans="1:11" x14ac:dyDescent="0.2">
      <c r="A82" s="147" t="e">
        <f t="shared" si="6"/>
        <v>#N/A</v>
      </c>
      <c r="B82" s="77" t="str">
        <f t="shared" si="7"/>
        <v/>
      </c>
      <c r="C82" s="149">
        <v>15</v>
      </c>
      <c r="D82" s="146" t="e">
        <f t="shared" si="8"/>
        <v>#N/A</v>
      </c>
      <c r="E82" s="146" t="e">
        <f>VLOOKUP(D82,'USOA lookup'!$F$4:$H$97,3,FALSE)</f>
        <v>#N/A</v>
      </c>
      <c r="F82" s="148" t="e">
        <f t="shared" si="9"/>
        <v>#N/A</v>
      </c>
      <c r="G82" s="148" t="e">
        <f t="shared" si="11"/>
        <v>#N/A</v>
      </c>
      <c r="H82" s="148" t="e">
        <f t="shared" si="10"/>
        <v>#N/A</v>
      </c>
      <c r="I82" s="148" t="e">
        <f t="shared" si="12"/>
        <v>#N/A</v>
      </c>
      <c r="J82" s="149" t="e">
        <f t="shared" si="13"/>
        <v>#N/A</v>
      </c>
      <c r="K82" s="105"/>
    </row>
    <row r="83" spans="1:11" x14ac:dyDescent="0.2">
      <c r="A83" s="147" t="e">
        <f t="shared" si="6"/>
        <v>#N/A</v>
      </c>
      <c r="B83" s="77" t="str">
        <f t="shared" si="7"/>
        <v/>
      </c>
      <c r="C83" s="145">
        <v>16</v>
      </c>
      <c r="D83" s="146" t="e">
        <f t="shared" si="8"/>
        <v>#N/A</v>
      </c>
      <c r="E83" s="146" t="e">
        <f>VLOOKUP(D83,'USOA lookup'!$F$4:$H$97,3,FALSE)</f>
        <v>#N/A</v>
      </c>
      <c r="F83" s="148" t="e">
        <f t="shared" si="9"/>
        <v>#N/A</v>
      </c>
      <c r="G83" s="148" t="e">
        <f t="shared" si="11"/>
        <v>#N/A</v>
      </c>
      <c r="H83" s="148" t="e">
        <f t="shared" si="10"/>
        <v>#N/A</v>
      </c>
      <c r="I83" s="148" t="e">
        <f t="shared" si="12"/>
        <v>#N/A</v>
      </c>
      <c r="J83" s="149" t="e">
        <f t="shared" si="13"/>
        <v>#N/A</v>
      </c>
      <c r="K83" s="105"/>
    </row>
    <row r="84" spans="1:11" x14ac:dyDescent="0.2">
      <c r="A84" s="147" t="e">
        <f t="shared" si="6"/>
        <v>#N/A</v>
      </c>
      <c r="B84" s="77" t="str">
        <f t="shared" si="7"/>
        <v/>
      </c>
      <c r="C84" s="149">
        <v>17</v>
      </c>
      <c r="D84" s="146" t="e">
        <f t="shared" si="8"/>
        <v>#N/A</v>
      </c>
      <c r="E84" s="146" t="e">
        <f>VLOOKUP(D84,'USOA lookup'!$F$4:$H$97,3,FALSE)</f>
        <v>#N/A</v>
      </c>
      <c r="F84" s="148" t="e">
        <f t="shared" si="9"/>
        <v>#N/A</v>
      </c>
      <c r="G84" s="148" t="e">
        <f t="shared" si="11"/>
        <v>#N/A</v>
      </c>
      <c r="H84" s="148" t="e">
        <f t="shared" si="10"/>
        <v>#N/A</v>
      </c>
      <c r="I84" s="148" t="e">
        <f t="shared" si="12"/>
        <v>#N/A</v>
      </c>
      <c r="J84" s="149" t="e">
        <f t="shared" si="13"/>
        <v>#N/A</v>
      </c>
      <c r="K84" s="105"/>
    </row>
    <row r="85" spans="1:11" x14ac:dyDescent="0.2">
      <c r="A85" s="147" t="e">
        <f t="shared" si="6"/>
        <v>#N/A</v>
      </c>
      <c r="B85" s="77" t="str">
        <f t="shared" si="7"/>
        <v/>
      </c>
      <c r="C85" s="149">
        <v>18</v>
      </c>
      <c r="D85" s="146" t="e">
        <f t="shared" si="8"/>
        <v>#N/A</v>
      </c>
      <c r="E85" s="146" t="e">
        <f>VLOOKUP(D85,'USOA lookup'!$F$4:$H$97,3,FALSE)</f>
        <v>#N/A</v>
      </c>
      <c r="F85" s="148" t="e">
        <f t="shared" si="9"/>
        <v>#N/A</v>
      </c>
      <c r="G85" s="148" t="e">
        <f t="shared" si="11"/>
        <v>#N/A</v>
      </c>
      <c r="H85" s="148" t="e">
        <f t="shared" si="10"/>
        <v>#N/A</v>
      </c>
      <c r="I85" s="148" t="e">
        <f t="shared" si="12"/>
        <v>#N/A</v>
      </c>
      <c r="J85" s="149" t="e">
        <f t="shared" si="13"/>
        <v>#N/A</v>
      </c>
      <c r="K85" s="105"/>
    </row>
    <row r="86" spans="1:11" x14ac:dyDescent="0.2">
      <c r="A86" s="147" t="e">
        <f t="shared" si="6"/>
        <v>#N/A</v>
      </c>
      <c r="B86" s="77" t="str">
        <f t="shared" si="7"/>
        <v/>
      </c>
      <c r="C86" s="145">
        <v>19</v>
      </c>
      <c r="D86" s="146" t="e">
        <f t="shared" si="8"/>
        <v>#N/A</v>
      </c>
      <c r="E86" s="146" t="e">
        <f>VLOOKUP(D86,'USOA lookup'!$F$4:$H$97,3,FALSE)</f>
        <v>#N/A</v>
      </c>
      <c r="F86" s="148" t="e">
        <f t="shared" si="9"/>
        <v>#N/A</v>
      </c>
      <c r="G86" s="148" t="e">
        <f t="shared" si="11"/>
        <v>#N/A</v>
      </c>
      <c r="H86" s="148" t="e">
        <f t="shared" si="10"/>
        <v>#N/A</v>
      </c>
      <c r="I86" s="148" t="e">
        <f t="shared" si="12"/>
        <v>#N/A</v>
      </c>
      <c r="J86" s="149" t="e">
        <f t="shared" si="13"/>
        <v>#N/A</v>
      </c>
      <c r="K86" s="105"/>
    </row>
    <row r="87" spans="1:11" x14ac:dyDescent="0.2">
      <c r="A87" s="147" t="e">
        <f t="shared" si="6"/>
        <v>#N/A</v>
      </c>
      <c r="B87" s="77" t="str">
        <f t="shared" si="7"/>
        <v/>
      </c>
      <c r="C87" s="149">
        <v>20</v>
      </c>
      <c r="D87" s="146" t="e">
        <f t="shared" si="8"/>
        <v>#N/A</v>
      </c>
      <c r="E87" s="146" t="e">
        <f>VLOOKUP(D87,'USOA lookup'!$F$4:$H$97,3,FALSE)</f>
        <v>#N/A</v>
      </c>
      <c r="F87" s="148" t="e">
        <f t="shared" si="9"/>
        <v>#N/A</v>
      </c>
      <c r="G87" s="148" t="e">
        <f t="shared" si="11"/>
        <v>#N/A</v>
      </c>
      <c r="H87" s="148" t="e">
        <f t="shared" si="10"/>
        <v>#N/A</v>
      </c>
      <c r="I87" s="148" t="e">
        <f t="shared" si="12"/>
        <v>#N/A</v>
      </c>
      <c r="J87" s="149" t="e">
        <f t="shared" si="13"/>
        <v>#N/A</v>
      </c>
      <c r="K87" s="105"/>
    </row>
    <row r="88" spans="1:11" x14ac:dyDescent="0.2">
      <c r="A88" s="147" t="e">
        <f t="shared" si="6"/>
        <v>#N/A</v>
      </c>
      <c r="B88" s="77" t="str">
        <f t="shared" si="7"/>
        <v/>
      </c>
      <c r="C88" s="149">
        <v>21</v>
      </c>
      <c r="D88" s="146" t="e">
        <f t="shared" si="8"/>
        <v>#N/A</v>
      </c>
      <c r="E88" s="146" t="e">
        <f>VLOOKUP(D88,'USOA lookup'!$F$4:$H$97,3,FALSE)</f>
        <v>#N/A</v>
      </c>
      <c r="F88" s="148" t="e">
        <f t="shared" si="9"/>
        <v>#N/A</v>
      </c>
      <c r="G88" s="148" t="e">
        <f t="shared" si="11"/>
        <v>#N/A</v>
      </c>
      <c r="H88" s="148" t="e">
        <f t="shared" si="10"/>
        <v>#N/A</v>
      </c>
      <c r="I88" s="148" t="e">
        <f t="shared" si="12"/>
        <v>#N/A</v>
      </c>
      <c r="J88" s="149" t="e">
        <f t="shared" si="13"/>
        <v>#N/A</v>
      </c>
      <c r="K88" s="105"/>
    </row>
    <row r="89" spans="1:11" x14ac:dyDescent="0.2">
      <c r="A89" s="147" t="e">
        <f t="shared" si="6"/>
        <v>#N/A</v>
      </c>
      <c r="B89" s="77" t="str">
        <f t="shared" si="7"/>
        <v/>
      </c>
      <c r="C89" s="145">
        <v>22</v>
      </c>
      <c r="D89" s="146" t="e">
        <f t="shared" si="8"/>
        <v>#N/A</v>
      </c>
      <c r="E89" s="146" t="e">
        <f>VLOOKUP(D89,'USOA lookup'!$F$4:$H$97,3,FALSE)</f>
        <v>#N/A</v>
      </c>
      <c r="F89" s="148" t="e">
        <f t="shared" si="9"/>
        <v>#N/A</v>
      </c>
      <c r="G89" s="148" t="e">
        <f t="shared" si="11"/>
        <v>#N/A</v>
      </c>
      <c r="H89" s="148" t="e">
        <f t="shared" si="10"/>
        <v>#N/A</v>
      </c>
      <c r="I89" s="148" t="e">
        <f t="shared" si="12"/>
        <v>#N/A</v>
      </c>
      <c r="J89" s="149" t="e">
        <f t="shared" si="13"/>
        <v>#N/A</v>
      </c>
      <c r="K89" s="105"/>
    </row>
    <row r="90" spans="1:11" x14ac:dyDescent="0.2">
      <c r="A90" s="6"/>
      <c r="B90" s="183" t="s">
        <v>598</v>
      </c>
      <c r="C90" s="150">
        <v>23</v>
      </c>
      <c r="D90" s="151" t="e">
        <f t="shared" si="8"/>
        <v>#N/A</v>
      </c>
      <c r="E90" s="151" t="e">
        <f>VLOOKUP(D90,'USOA lookup'!$F$4:$H$97,3,FALSE)</f>
        <v>#N/A</v>
      </c>
      <c r="F90" s="152" t="e">
        <f t="shared" si="9"/>
        <v>#N/A</v>
      </c>
      <c r="G90" s="152" t="e">
        <f t="shared" si="11"/>
        <v>#N/A</v>
      </c>
      <c r="H90" s="152" t="e">
        <f t="shared" si="10"/>
        <v>#N/A</v>
      </c>
      <c r="I90" s="152" t="e">
        <f t="shared" si="12"/>
        <v>#N/A</v>
      </c>
      <c r="J90" s="150" t="e">
        <f t="shared" si="13"/>
        <v>#N/A</v>
      </c>
      <c r="K90" s="105"/>
    </row>
    <row r="91" spans="1:11" x14ac:dyDescent="0.2">
      <c r="A91" s="153"/>
      <c r="B91" s="183"/>
      <c r="C91" s="150">
        <v>24</v>
      </c>
      <c r="D91" s="151" t="e">
        <f t="shared" si="8"/>
        <v>#N/A</v>
      </c>
      <c r="E91" s="151" t="e">
        <f>VLOOKUP(D91,'USOA lookup'!$F$4:$H$97,3,FALSE)</f>
        <v>#N/A</v>
      </c>
      <c r="F91" s="152" t="e">
        <f t="shared" si="9"/>
        <v>#N/A</v>
      </c>
      <c r="G91" s="152" t="e">
        <f t="shared" si="11"/>
        <v>#N/A</v>
      </c>
      <c r="H91" s="152" t="e">
        <f t="shared" si="10"/>
        <v>#N/A</v>
      </c>
      <c r="I91" s="152" t="e">
        <f t="shared" si="12"/>
        <v>#N/A</v>
      </c>
      <c r="J91" s="150" t="e">
        <f t="shared" si="13"/>
        <v>#N/A</v>
      </c>
    </row>
    <row r="92" spans="1:11" x14ac:dyDescent="0.2">
      <c r="A92" s="153"/>
      <c r="B92" s="183"/>
      <c r="C92" s="150">
        <v>25</v>
      </c>
      <c r="D92" s="151" t="e">
        <f t="shared" si="8"/>
        <v>#N/A</v>
      </c>
      <c r="E92" s="151" t="e">
        <f>VLOOKUP(D92,'USOA lookup'!$F$4:$H$97,3,FALSE)</f>
        <v>#N/A</v>
      </c>
      <c r="F92" s="152" t="e">
        <f t="shared" si="9"/>
        <v>#N/A</v>
      </c>
      <c r="G92" s="152" t="e">
        <f t="shared" si="11"/>
        <v>#N/A</v>
      </c>
      <c r="H92" s="152" t="e">
        <f t="shared" si="10"/>
        <v>#N/A</v>
      </c>
      <c r="I92" s="152" t="e">
        <f t="shared" si="12"/>
        <v>#N/A</v>
      </c>
      <c r="J92" s="150" t="e">
        <f t="shared" si="13"/>
        <v>#N/A</v>
      </c>
    </row>
    <row r="93" spans="1:11" x14ac:dyDescent="0.2">
      <c r="A93" s="153"/>
      <c r="B93" s="183"/>
      <c r="C93" s="150">
        <v>26</v>
      </c>
      <c r="D93" s="151" t="e">
        <f t="shared" si="8"/>
        <v>#N/A</v>
      </c>
      <c r="E93" s="151" t="e">
        <f>VLOOKUP(D93,'USOA lookup'!$F$4:$H$97,3,FALSE)</f>
        <v>#N/A</v>
      </c>
      <c r="F93" s="152" t="e">
        <f t="shared" si="9"/>
        <v>#N/A</v>
      </c>
      <c r="G93" s="152" t="e">
        <f t="shared" si="11"/>
        <v>#N/A</v>
      </c>
      <c r="H93" s="152" t="e">
        <f t="shared" si="10"/>
        <v>#N/A</v>
      </c>
      <c r="I93" s="152" t="e">
        <f t="shared" si="12"/>
        <v>#N/A</v>
      </c>
      <c r="J93" s="150" t="e">
        <f t="shared" si="13"/>
        <v>#N/A</v>
      </c>
    </row>
    <row r="94" spans="1:11" x14ac:dyDescent="0.2">
      <c r="B94" s="183"/>
      <c r="C94" s="151"/>
      <c r="D94" s="151" t="e">
        <f>VLOOKUP(C97,$A$68:$B$89,2,FALSE)</f>
        <v>#N/A</v>
      </c>
      <c r="E94" s="151" t="e">
        <f>VLOOKUP(D94,'USOA lookup'!$F$4:$H$97,3,FALSE)</f>
        <v>#N/A</v>
      </c>
      <c r="F94" s="152" t="e">
        <f t="shared" si="9"/>
        <v>#N/A</v>
      </c>
      <c r="G94" s="152" t="e">
        <f t="shared" si="11"/>
        <v>#N/A</v>
      </c>
      <c r="H94" s="152" t="e">
        <f t="shared" si="10"/>
        <v>#N/A</v>
      </c>
      <c r="I94" s="152" t="e">
        <f t="shared" si="12"/>
        <v>#N/A</v>
      </c>
      <c r="J94" s="150" t="e">
        <f t="shared" si="13"/>
        <v>#N/A</v>
      </c>
    </row>
    <row r="95" spans="1:11" x14ac:dyDescent="0.2">
      <c r="D95" s="141" t="s">
        <v>597</v>
      </c>
      <c r="E95" s="143"/>
      <c r="F95" s="144">
        <f>VLOOKUP(F40,'All data'!$A$2:$Q$1599,15,FALSE)</f>
        <v>13.564039999999999</v>
      </c>
      <c r="G95" s="144">
        <f>VLOOKUP(F40,'All data'!$A$2:$Q$1599,16,FALSE)</f>
        <v>13.268949999999998</v>
      </c>
      <c r="H95" s="144">
        <f>VLOOKUP(F40,'All data'!$A$2:$Q$1599,17,FALSE)</f>
        <v>13.85913</v>
      </c>
    </row>
    <row r="96" spans="1:11" x14ac:dyDescent="0.2">
      <c r="J96" s="3"/>
    </row>
    <row r="97" spans="1:10" ht="48.75" customHeight="1" x14ac:dyDescent="0.25">
      <c r="A97" s="181" t="s">
        <v>599</v>
      </c>
      <c r="B97" s="182"/>
      <c r="C97" s="182"/>
      <c r="D97" s="182"/>
      <c r="J97" s="3"/>
    </row>
    <row r="98" spans="1:10" x14ac:dyDescent="0.2">
      <c r="A98" s="154">
        <f>IF($C68=(Interactive!$D$63+4),"Produced by Public Health Wales",(IF($C68=(Interactive!$D$63+2),"Wales",$C68)))</f>
        <v>1</v>
      </c>
      <c r="B98" s="154">
        <f>IF($C68=(Interactive!$D$63+4),"Observatory, ",(IF($C68=(Interactive!$D$63+2),"-",$C68)))</f>
        <v>1</v>
      </c>
      <c r="C98" s="74">
        <f>IF(A98="Wales",ROUND($F$95,0),(IF(A98="Produced by Public Health Wales","using WHS (WG)",0)))</f>
        <v>0</v>
      </c>
      <c r="D98" s="155">
        <f>IF(A98="Wales","("&amp;ROUND($G$95,0)&amp;" "&amp;"to"&amp;" "&amp;ROUND($H$95,0)&amp;")",0)</f>
        <v>0</v>
      </c>
    </row>
    <row r="99" spans="1:10" x14ac:dyDescent="0.2">
      <c r="A99" s="154">
        <f>IF($C69=(Interactive!$D$63+4),"Produced by Public Health Wales",(IF($C69=(Interactive!$D$63+2),"Wales",$C69)))</f>
        <v>2</v>
      </c>
      <c r="B99" s="154">
        <f>IF($C69=(Interactive!$D$63+4),"Observatory, ",(IF($C69=(Interactive!$D$63+2),"-",$C69)))</f>
        <v>2</v>
      </c>
      <c r="C99" s="74">
        <f t="shared" ref="C99:C123" si="14">IF(A99="Wales",ROUND($F$95,0),(IF(A99="Produced by Public Health Wales","using WHS (WG)",0)))</f>
        <v>0</v>
      </c>
      <c r="D99" s="155">
        <f t="shared" ref="D99:D123" si="15">IF(A99="Wales","("&amp;ROUND($G$95,0)&amp;" "&amp;"to"&amp;" "&amp;ROUND($H$95,0)&amp;")",0)</f>
        <v>0</v>
      </c>
    </row>
    <row r="100" spans="1:10" x14ac:dyDescent="0.2">
      <c r="A100" s="154">
        <f>IF($C70=(Interactive!$D$63+4),"Produced by Public Health Wales",(IF($C70=(Interactive!$D$63+2),"Wales",$C70)))</f>
        <v>3</v>
      </c>
      <c r="B100" s="154">
        <f>IF($C70=(Interactive!$D$63+4),"Observatory, ",(IF($C70=(Interactive!$D$63+2),"-",$C70)))</f>
        <v>3</v>
      </c>
      <c r="C100" s="74">
        <f t="shared" si="14"/>
        <v>0</v>
      </c>
      <c r="D100" s="155">
        <f t="shared" si="15"/>
        <v>0</v>
      </c>
    </row>
    <row r="101" spans="1:10" x14ac:dyDescent="0.2">
      <c r="A101" s="154">
        <f>IF($C71=(Interactive!$D$63+4),"Produced by Public Health Wales",(IF($C71=(Interactive!$D$63+2),"Wales",$C71)))</f>
        <v>4</v>
      </c>
      <c r="B101" s="154">
        <f>IF($C71=(Interactive!$D$63+4),"Observatory, ",(IF($C71=(Interactive!$D$63+2),"-",$C71)))</f>
        <v>4</v>
      </c>
      <c r="C101" s="74">
        <f t="shared" si="14"/>
        <v>0</v>
      </c>
      <c r="D101" s="155">
        <f t="shared" si="15"/>
        <v>0</v>
      </c>
    </row>
    <row r="102" spans="1:10" x14ac:dyDescent="0.2">
      <c r="A102" s="154">
        <f>IF($C72=(Interactive!$D$63+4),"Produced by Public Health Wales",(IF($C72=(Interactive!$D$63+2),"Wales",$C72)))</f>
        <v>5</v>
      </c>
      <c r="B102" s="154">
        <f>IF($C72=(Interactive!$D$63+4),"Observatory, ",(IF($C72=(Interactive!$D$63+2),"-",$C72)))</f>
        <v>5</v>
      </c>
      <c r="C102" s="74">
        <f t="shared" si="14"/>
        <v>0</v>
      </c>
      <c r="D102" s="155">
        <f t="shared" si="15"/>
        <v>0</v>
      </c>
    </row>
    <row r="103" spans="1:10" x14ac:dyDescent="0.2">
      <c r="A103" s="154">
        <f>IF($C73=(Interactive!$D$63+4),"Produced by Public Health Wales",(IF($C73=(Interactive!$D$63+2),"Wales",$C73)))</f>
        <v>6</v>
      </c>
      <c r="B103" s="154">
        <f>IF($C73=(Interactive!$D$63+4),"Observatory, ",(IF($C73=(Interactive!$D$63+2),"-",$C73)))</f>
        <v>6</v>
      </c>
      <c r="C103" s="74">
        <f t="shared" si="14"/>
        <v>0</v>
      </c>
      <c r="D103" s="155">
        <f t="shared" si="15"/>
        <v>0</v>
      </c>
    </row>
    <row r="104" spans="1:10" x14ac:dyDescent="0.2">
      <c r="A104" s="154">
        <f>IF($C74=(Interactive!$D$63+4),"Produced by Public Health Wales",(IF($C74=(Interactive!$D$63+2),"Wales",$C74)))</f>
        <v>7</v>
      </c>
      <c r="B104" s="154">
        <f>IF($C74=(Interactive!$D$63+4),"Observatory, ",(IF($C74=(Interactive!$D$63+2),"-",$C74)))</f>
        <v>7</v>
      </c>
      <c r="C104" s="74">
        <f t="shared" si="14"/>
        <v>0</v>
      </c>
      <c r="D104" s="155">
        <f t="shared" si="15"/>
        <v>0</v>
      </c>
    </row>
    <row r="105" spans="1:10" x14ac:dyDescent="0.2">
      <c r="A105" s="154">
        <f>IF($C75=(Interactive!$D$63+4),"Produced by Public Health Wales",(IF($C75=(Interactive!$D$63+2),"Wales",$C75)))</f>
        <v>8</v>
      </c>
      <c r="B105" s="154">
        <f>IF($C75=(Interactive!$D$63+4),"Observatory, ",(IF($C75=(Interactive!$D$63+2),"-",$C75)))</f>
        <v>8</v>
      </c>
      <c r="C105" s="74">
        <f t="shared" si="14"/>
        <v>0</v>
      </c>
      <c r="D105" s="155">
        <f t="shared" si="15"/>
        <v>0</v>
      </c>
    </row>
    <row r="106" spans="1:10" x14ac:dyDescent="0.2">
      <c r="A106" s="154">
        <f>IF($C76=(Interactive!$D$63+4),"Produced by Public Health Wales",(IF($C76=(Interactive!$D$63+2),"Wales",$C76)))</f>
        <v>9</v>
      </c>
      <c r="B106" s="154">
        <f>IF($C76=(Interactive!$D$63+4),"Observatory, ",(IF($C76=(Interactive!$D$63+2),"-",$C76)))</f>
        <v>9</v>
      </c>
      <c r="C106" s="74">
        <f t="shared" si="14"/>
        <v>0</v>
      </c>
      <c r="D106" s="155">
        <f t="shared" si="15"/>
        <v>0</v>
      </c>
    </row>
    <row r="107" spans="1:10" x14ac:dyDescent="0.2">
      <c r="A107" s="154">
        <f>IF($C77=(Interactive!$D$63+4),"Produced by Public Health Wales",(IF($C77=(Interactive!$D$63+2),"Wales",$C77)))</f>
        <v>10</v>
      </c>
      <c r="B107" s="154">
        <f>IF($C77=(Interactive!$D$63+4),"Observatory, ",(IF($C77=(Interactive!$D$63+2),"-",$C77)))</f>
        <v>10</v>
      </c>
      <c r="C107" s="74">
        <f t="shared" si="14"/>
        <v>0</v>
      </c>
      <c r="D107" s="155">
        <f t="shared" si="15"/>
        <v>0</v>
      </c>
    </row>
    <row r="108" spans="1:10" x14ac:dyDescent="0.2">
      <c r="A108" s="154">
        <f>IF($C78=(Interactive!$D$63+4),"Produced by Public Health Wales",(IF($C78=(Interactive!$D$63+2),"Wales",$C78)))</f>
        <v>11</v>
      </c>
      <c r="B108" s="154">
        <f>IF($C78=(Interactive!$D$63+4),"Observatory, ",(IF($C78=(Interactive!$D$63+2),"-",$C78)))</f>
        <v>11</v>
      </c>
      <c r="C108" s="74">
        <f t="shared" si="14"/>
        <v>0</v>
      </c>
      <c r="D108" s="155">
        <f t="shared" si="15"/>
        <v>0</v>
      </c>
    </row>
    <row r="109" spans="1:10" x14ac:dyDescent="0.2">
      <c r="A109" s="154">
        <f>IF($C79=(Interactive!$D$63+4),"Produced by Public Health Wales",(IF($C79=(Interactive!$D$63+2),"Wales",$C79)))</f>
        <v>12</v>
      </c>
      <c r="B109" s="154">
        <f>IF($C79=(Interactive!$D$63+4),"Observatory, ",(IF($C79=(Interactive!$D$63+2),"-",$C79)))</f>
        <v>12</v>
      </c>
      <c r="C109" s="74">
        <f t="shared" si="14"/>
        <v>0</v>
      </c>
      <c r="D109" s="155">
        <f t="shared" si="15"/>
        <v>0</v>
      </c>
    </row>
    <row r="110" spans="1:10" x14ac:dyDescent="0.2">
      <c r="A110" s="154">
        <f>IF($C80=(Interactive!$D$63+4),"Produced by Public Health Wales",(IF($C80=(Interactive!$D$63+2),"Wales",$C80)))</f>
        <v>13</v>
      </c>
      <c r="B110" s="154">
        <f>IF($C80=(Interactive!$D$63+4),"Observatory, ",(IF($C80=(Interactive!$D$63+2),"-",$C80)))</f>
        <v>13</v>
      </c>
      <c r="C110" s="74">
        <f t="shared" si="14"/>
        <v>0</v>
      </c>
      <c r="D110" s="155">
        <f t="shared" si="15"/>
        <v>0</v>
      </c>
    </row>
    <row r="111" spans="1:10" x14ac:dyDescent="0.2">
      <c r="A111" s="154">
        <f>IF($C81=(Interactive!$D$63+4),"Produced by Public Health Wales",(IF($C81=(Interactive!$D$63+2),"Wales",$C81)))</f>
        <v>14</v>
      </c>
      <c r="B111" s="154">
        <f>IF($C81=(Interactive!$D$63+4),"Observatory, ",(IF($C81=(Interactive!$D$63+2),"-",$C81)))</f>
        <v>14</v>
      </c>
      <c r="C111" s="74">
        <f t="shared" si="14"/>
        <v>0</v>
      </c>
      <c r="D111" s="155">
        <f t="shared" si="15"/>
        <v>0</v>
      </c>
    </row>
    <row r="112" spans="1:10" x14ac:dyDescent="0.2">
      <c r="A112" s="154">
        <f>IF($C82=(Interactive!$D$63+4),"Produced by Public Health Wales",(IF($C82=(Interactive!$D$63+2),"Wales",$C82)))</f>
        <v>15</v>
      </c>
      <c r="B112" s="154">
        <f>IF($C82=(Interactive!$D$63+4),"Observatory, ",(IF($C82=(Interactive!$D$63+2),"-",$C82)))</f>
        <v>15</v>
      </c>
      <c r="C112" s="74">
        <f t="shared" si="14"/>
        <v>0</v>
      </c>
      <c r="D112" s="155">
        <f t="shared" si="15"/>
        <v>0</v>
      </c>
    </row>
    <row r="113" spans="1:4" x14ac:dyDescent="0.2">
      <c r="A113" s="154" t="str">
        <f>IF($C83=(Interactive!$D$63+4),"Produced by Public Health Wales",(IF($C83=(Interactive!$D$63+2),"Wales",$C83)))</f>
        <v>Wales</v>
      </c>
      <c r="B113" s="154" t="str">
        <f>IF($C83=(Interactive!$D$63+4),"Observatory, ",(IF($C83=(Interactive!$D$63+2),"-",$C83)))</f>
        <v>-</v>
      </c>
      <c r="C113" s="74">
        <f t="shared" si="14"/>
        <v>14</v>
      </c>
      <c r="D113" s="155" t="str">
        <f t="shared" si="15"/>
        <v>(13 to 14)</v>
      </c>
    </row>
    <row r="114" spans="1:4" x14ac:dyDescent="0.2">
      <c r="A114" s="154">
        <f>IF($C84=(Interactive!$D$63+4),"Produced by Public Health Wales",(IF($C84=(Interactive!$D$63+2),"Wales",$C84)))</f>
        <v>17</v>
      </c>
      <c r="B114" s="154">
        <f>IF($C84=(Interactive!$D$63+4),"Observatory, ",(IF($C84=(Interactive!$D$63+2),"-",$C84)))</f>
        <v>17</v>
      </c>
      <c r="C114" s="74">
        <f t="shared" si="14"/>
        <v>0</v>
      </c>
      <c r="D114" s="155">
        <f t="shared" si="15"/>
        <v>0</v>
      </c>
    </row>
    <row r="115" spans="1:4" x14ac:dyDescent="0.2">
      <c r="A115" s="154" t="str">
        <f>IF($C85=(Interactive!$D$63+4),"Produced by Public Health Wales",(IF($C85=(Interactive!$D$63+2),"Wales",$C85)))</f>
        <v>Produced by Public Health Wales</v>
      </c>
      <c r="B115" s="154" t="str">
        <f>IF($C85=(Interactive!$D$63+4),"Observatory, ",(IF($C85=(Interactive!$D$63+2),"-",$C85)))</f>
        <v xml:space="preserve">Observatory, </v>
      </c>
      <c r="C115" s="74" t="str">
        <f t="shared" si="14"/>
        <v>using WHS (WG)</v>
      </c>
      <c r="D115" s="155">
        <f t="shared" si="15"/>
        <v>0</v>
      </c>
    </row>
    <row r="116" spans="1:4" x14ac:dyDescent="0.2">
      <c r="A116" s="154">
        <f>IF($C86=(Interactive!$D$63+4),"Produced by Public Health Wales",(IF($C86=(Interactive!$D$63+2),"Wales",$C86)))</f>
        <v>19</v>
      </c>
      <c r="B116" s="154">
        <f>IF($C86=(Interactive!$D$63+4),"Observatory, ",(IF($C86=(Interactive!$D$63+2),"-",$C86)))</f>
        <v>19</v>
      </c>
      <c r="C116" s="74">
        <f t="shared" si="14"/>
        <v>0</v>
      </c>
      <c r="D116" s="155">
        <f t="shared" si="15"/>
        <v>0</v>
      </c>
    </row>
    <row r="117" spans="1:4" x14ac:dyDescent="0.2">
      <c r="A117" s="154">
        <f>IF($C87=(Interactive!$D$63+4),"Produced by Public Health Wales",(IF($C87=(Interactive!$D$63+2),"Wales",$C87)))</f>
        <v>20</v>
      </c>
      <c r="B117" s="154">
        <f>IF($C87=(Interactive!$D$63+4),"Observatory, ",(IF($C87=(Interactive!$D$63+2),"-",$C87)))</f>
        <v>20</v>
      </c>
      <c r="C117" s="74">
        <f t="shared" si="14"/>
        <v>0</v>
      </c>
      <c r="D117" s="155">
        <f t="shared" si="15"/>
        <v>0</v>
      </c>
    </row>
    <row r="118" spans="1:4" x14ac:dyDescent="0.2">
      <c r="A118" s="154">
        <f>IF($C88=(Interactive!$D$63+4),"Produced by Public Health Wales",(IF($C88=(Interactive!$D$63+2),"Wales",$C88)))</f>
        <v>21</v>
      </c>
      <c r="B118" s="154">
        <f>IF($C88=(Interactive!$D$63+4),"Observatory, ",(IF($C88=(Interactive!$D$63+2),"-",$C88)))</f>
        <v>21</v>
      </c>
      <c r="C118" s="74">
        <f t="shared" si="14"/>
        <v>0</v>
      </c>
      <c r="D118" s="155">
        <f t="shared" si="15"/>
        <v>0</v>
      </c>
    </row>
    <row r="119" spans="1:4" x14ac:dyDescent="0.2">
      <c r="A119" s="154">
        <f>IF($C89=(Interactive!$D$63+4),"Produced by Public Health Wales",(IF($C89=(Interactive!$D$63+2),"Wales",$C89)))</f>
        <v>22</v>
      </c>
      <c r="B119" s="154">
        <f>IF($C89=(Interactive!$D$63+4),"Observatory, ",(IF($C89=(Interactive!$D$63+2),"-",$C89)))</f>
        <v>22</v>
      </c>
      <c r="C119" s="74">
        <f t="shared" si="14"/>
        <v>0</v>
      </c>
      <c r="D119" s="155">
        <f t="shared" si="15"/>
        <v>0</v>
      </c>
    </row>
    <row r="120" spans="1:4" x14ac:dyDescent="0.2">
      <c r="A120" s="154">
        <f>IF($C90=(Interactive!$D$63+4),"Produced by Public Health Wales",(IF($C90=(Interactive!$D$63+2),"Wales",$C90)))</f>
        <v>23</v>
      </c>
      <c r="B120" s="154">
        <f>IF($C90=(Interactive!$D$63+4),"Observatory, ",(IF($C90=(Interactive!$D$63+2),"-",$C90)))</f>
        <v>23</v>
      </c>
      <c r="C120" s="74">
        <f t="shared" si="14"/>
        <v>0</v>
      </c>
      <c r="D120" s="155">
        <f t="shared" si="15"/>
        <v>0</v>
      </c>
    </row>
    <row r="121" spans="1:4" x14ac:dyDescent="0.2">
      <c r="A121" s="154">
        <f>IF($C91=(Interactive!$D$63+4),"Produced by Public Health Wales",(IF($C91=(Interactive!$D$63+2),"Wales",$C91)))</f>
        <v>24</v>
      </c>
      <c r="B121" s="154">
        <f>IF($C91=(Interactive!$D$63+4),"Observatory, ",(IF($C91=(Interactive!$D$63+2),"-",$C91)))</f>
        <v>24</v>
      </c>
      <c r="C121" s="74">
        <f t="shared" si="14"/>
        <v>0</v>
      </c>
      <c r="D121" s="155">
        <f t="shared" si="15"/>
        <v>0</v>
      </c>
    </row>
    <row r="122" spans="1:4" x14ac:dyDescent="0.2">
      <c r="A122" s="154">
        <f>IF($C92=(Interactive!$D$63+4),"Produced by Public Health Wales",(IF($C92=(Interactive!$D$63+2),"Wales",$C92)))</f>
        <v>25</v>
      </c>
      <c r="B122" s="154">
        <f>IF($C92=(Interactive!$D$63+4),"Observatory, ",(IF($C92=(Interactive!$D$63+2),"-",$C92)))</f>
        <v>25</v>
      </c>
      <c r="C122" s="74">
        <f t="shared" si="14"/>
        <v>0</v>
      </c>
      <c r="D122" s="155">
        <f t="shared" si="15"/>
        <v>0</v>
      </c>
    </row>
    <row r="123" spans="1:4" x14ac:dyDescent="0.2">
      <c r="A123" s="154">
        <f>IF($C93=(Interactive!$D$63+4),"Produced by Public Health Wales",(IF($C93=(Interactive!$D$63+2),"Wales",$C93)))</f>
        <v>26</v>
      </c>
      <c r="B123" s="154">
        <f>IF($C93=(Interactive!$D$63+4),"Observatory, ",(IF($C93=(Interactive!$D$63+2),"-",$C93)))</f>
        <v>26</v>
      </c>
      <c r="C123" s="74">
        <f t="shared" si="14"/>
        <v>0</v>
      </c>
      <c r="D123" s="155">
        <f t="shared" si="15"/>
        <v>0</v>
      </c>
    </row>
    <row r="124" spans="1:4" x14ac:dyDescent="0.2">
      <c r="A124" s="116"/>
    </row>
    <row r="125" spans="1:4" x14ac:dyDescent="0.2">
      <c r="A125" s="116"/>
    </row>
    <row r="126" spans="1:4" x14ac:dyDescent="0.2">
      <c r="A126" s="116"/>
    </row>
    <row r="127" spans="1:4" x14ac:dyDescent="0.2">
      <c r="A127" s="116"/>
    </row>
    <row r="128" spans="1:4" x14ac:dyDescent="0.2">
      <c r="A128" s="116"/>
    </row>
    <row r="129" spans="1:1" x14ac:dyDescent="0.2">
      <c r="A129" s="116"/>
    </row>
    <row r="130" spans="1:1" x14ac:dyDescent="0.2">
      <c r="A130" s="116"/>
    </row>
    <row r="131" spans="1:1" x14ac:dyDescent="0.2">
      <c r="A131" s="116"/>
    </row>
    <row r="132" spans="1:1" x14ac:dyDescent="0.2">
      <c r="A132" s="116"/>
    </row>
    <row r="133" spans="1:1" x14ac:dyDescent="0.2">
      <c r="A133" s="116"/>
    </row>
    <row r="134" spans="1:1" x14ac:dyDescent="0.2">
      <c r="A134" s="116"/>
    </row>
    <row r="135" spans="1:1" x14ac:dyDescent="0.2">
      <c r="A135" s="116"/>
    </row>
    <row r="136" spans="1:1" x14ac:dyDescent="0.2">
      <c r="A136" s="116"/>
    </row>
    <row r="137" spans="1:1" x14ac:dyDescent="0.2">
      <c r="A137" s="116"/>
    </row>
    <row r="138" spans="1:1" x14ac:dyDescent="0.2">
      <c r="A138" s="116"/>
    </row>
    <row r="139" spans="1:1" x14ac:dyDescent="0.2">
      <c r="A139" s="116"/>
    </row>
    <row r="140" spans="1:1" x14ac:dyDescent="0.2">
      <c r="A140" s="116"/>
    </row>
    <row r="141" spans="1:1" x14ac:dyDescent="0.2">
      <c r="A141" s="116"/>
    </row>
    <row r="142" spans="1:1" x14ac:dyDescent="0.2">
      <c r="A142" s="116"/>
    </row>
    <row r="143" spans="1:1" x14ac:dyDescent="0.2">
      <c r="A143" s="116"/>
    </row>
    <row r="144" spans="1:1" x14ac:dyDescent="0.2">
      <c r="A144" s="116"/>
    </row>
    <row r="145" spans="1:1" x14ac:dyDescent="0.2">
      <c r="A145" s="116"/>
    </row>
    <row r="146" spans="1:1" x14ac:dyDescent="0.2">
      <c r="A146" s="116"/>
    </row>
    <row r="147" spans="1:1" x14ac:dyDescent="0.2">
      <c r="A147" s="116"/>
    </row>
    <row r="148" spans="1:1" x14ac:dyDescent="0.2">
      <c r="A148" s="116"/>
    </row>
    <row r="149" spans="1:1" x14ac:dyDescent="0.2">
      <c r="A149" s="19"/>
    </row>
  </sheetData>
  <mergeCells count="11">
    <mergeCell ref="X37:Y37"/>
    <mergeCell ref="N39:O39"/>
    <mergeCell ref="P39:Q39"/>
    <mergeCell ref="R39:S39"/>
    <mergeCell ref="N38:U38"/>
    <mergeCell ref="T39:U39"/>
    <mergeCell ref="A66:B66"/>
    <mergeCell ref="C66:J66"/>
    <mergeCell ref="E38:L38"/>
    <mergeCell ref="A97:D97"/>
    <mergeCell ref="B90:B94"/>
  </mergeCells>
  <phoneticPr fontId="5" type="noConversion"/>
  <conditionalFormatting sqref="A92">
    <cfRule type="expression" dxfId="0" priority="3">
      <formula>OFFSET($D$68,$D$35,0,0)</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99"/>
  <sheetViews>
    <sheetView zoomScale="75" zoomScaleNormal="75" workbookViewId="0">
      <pane ySplit="1" topLeftCell="A1230" activePane="bottomLeft" state="frozen"/>
      <selection pane="bottomLeft"/>
    </sheetView>
  </sheetViews>
  <sheetFormatPr defaultRowHeight="12.75" x14ac:dyDescent="0.2"/>
  <cols>
    <col min="1" max="1" width="48.5703125" customWidth="1"/>
    <col min="2" max="2" width="24" customWidth="1"/>
    <col min="3" max="3" width="8.85546875" customWidth="1"/>
    <col min="4" max="4" width="26.7109375" customWidth="1"/>
    <col min="5" max="5" width="25.140625" style="75" customWidth="1"/>
    <col min="6" max="6" width="17" customWidth="1"/>
    <col min="7" max="7" width="15" customWidth="1"/>
    <col min="8" max="8" width="10.85546875" style="15" customWidth="1"/>
    <col min="9" max="9" width="6.28515625" style="15" customWidth="1"/>
    <col min="10" max="10" width="5.42578125" style="15" customWidth="1"/>
    <col min="14" max="14" width="17.28515625" customWidth="1"/>
    <col min="15" max="15" width="12.42578125" style="15" customWidth="1"/>
    <col min="16" max="16" width="11.85546875" customWidth="1"/>
    <col min="17" max="17" width="12.42578125" customWidth="1"/>
  </cols>
  <sheetData>
    <row r="1" spans="1:17" x14ac:dyDescent="0.2">
      <c r="A1" s="2" t="s">
        <v>517</v>
      </c>
      <c r="B1" s="2" t="s">
        <v>519</v>
      </c>
      <c r="C1" s="2" t="s">
        <v>535</v>
      </c>
      <c r="D1" s="2" t="s">
        <v>518</v>
      </c>
      <c r="E1" s="69" t="s">
        <v>511</v>
      </c>
      <c r="F1" s="70" t="s">
        <v>510</v>
      </c>
      <c r="G1" s="70" t="s">
        <v>503</v>
      </c>
      <c r="H1" s="70" t="s">
        <v>512</v>
      </c>
      <c r="I1" s="91" t="s">
        <v>513</v>
      </c>
      <c r="J1" s="91" t="s">
        <v>514</v>
      </c>
      <c r="K1" s="69" t="s">
        <v>515</v>
      </c>
      <c r="L1" s="69" t="s">
        <v>516</v>
      </c>
      <c r="M1" s="69" t="s">
        <v>21</v>
      </c>
      <c r="N1" s="69" t="s">
        <v>22</v>
      </c>
      <c r="O1" s="69" t="s">
        <v>23</v>
      </c>
      <c r="P1" s="114" t="s">
        <v>537</v>
      </c>
      <c r="Q1" s="114" t="s">
        <v>536</v>
      </c>
    </row>
    <row r="2" spans="1:17" x14ac:dyDescent="0.2">
      <c r="A2" s="84" t="s">
        <v>604</v>
      </c>
      <c r="B2" t="s">
        <v>86</v>
      </c>
      <c r="C2">
        <v>1</v>
      </c>
      <c r="D2" s="84" t="s">
        <v>9</v>
      </c>
      <c r="E2" s="87">
        <v>12</v>
      </c>
      <c r="F2" s="85" t="s">
        <v>84</v>
      </c>
      <c r="G2" s="85" t="s">
        <v>85</v>
      </c>
      <c r="H2" s="86">
        <v>18.090049999999998</v>
      </c>
      <c r="I2" s="86">
        <v>19.9847</v>
      </c>
      <c r="J2" s="86">
        <v>16.195409999999999</v>
      </c>
      <c r="K2" s="86">
        <v>1.8946500000000022</v>
      </c>
      <c r="L2" s="86">
        <v>1.894639999999999</v>
      </c>
      <c r="M2" s="85"/>
      <c r="N2" s="85"/>
      <c r="O2" s="86">
        <v>19.390160000000002</v>
      </c>
      <c r="P2" s="86">
        <v>19.058399999999999</v>
      </c>
      <c r="Q2" s="86">
        <v>19.721920000000001</v>
      </c>
    </row>
    <row r="3" spans="1:17" x14ac:dyDescent="0.2">
      <c r="A3" s="84" t="s">
        <v>605</v>
      </c>
      <c r="B3" t="s">
        <v>90</v>
      </c>
      <c r="C3">
        <v>2</v>
      </c>
      <c r="D3" s="84" t="s">
        <v>9</v>
      </c>
      <c r="E3" s="87">
        <v>7</v>
      </c>
      <c r="F3" s="85" t="s">
        <v>84</v>
      </c>
      <c r="G3" s="85" t="s">
        <v>89</v>
      </c>
      <c r="H3" s="86">
        <v>17.23883</v>
      </c>
      <c r="I3" s="86">
        <v>18.930879999999998</v>
      </c>
      <c r="J3" s="86">
        <v>15.546779999999998</v>
      </c>
      <c r="K3" s="86">
        <v>1.6920499999999983</v>
      </c>
      <c r="L3" s="86">
        <v>1.6920500000000018</v>
      </c>
      <c r="M3" s="85"/>
      <c r="N3" s="85"/>
      <c r="O3" s="86">
        <v>19.390160000000002</v>
      </c>
      <c r="P3" s="86">
        <v>19.058399999999999</v>
      </c>
      <c r="Q3" s="86">
        <v>19.721920000000001</v>
      </c>
    </row>
    <row r="4" spans="1:17" x14ac:dyDescent="0.2">
      <c r="A4" s="84" t="s">
        <v>606</v>
      </c>
      <c r="B4" t="s">
        <v>282</v>
      </c>
      <c r="C4">
        <v>3</v>
      </c>
      <c r="D4" s="84" t="s">
        <v>9</v>
      </c>
      <c r="E4" s="87">
        <v>14</v>
      </c>
      <c r="F4" s="85" t="s">
        <v>280</v>
      </c>
      <c r="G4" s="85" t="s">
        <v>281</v>
      </c>
      <c r="H4" s="86">
        <v>18.63598</v>
      </c>
      <c r="I4" s="86">
        <v>21.20194</v>
      </c>
      <c r="J4" s="86">
        <v>16.07002</v>
      </c>
      <c r="K4" s="86">
        <v>2.5659600000000005</v>
      </c>
      <c r="L4" s="86">
        <v>2.5659600000000005</v>
      </c>
      <c r="M4" s="85"/>
      <c r="N4" s="85"/>
      <c r="O4" s="86">
        <v>19.390160000000002</v>
      </c>
      <c r="P4" s="86">
        <v>19.058399999999999</v>
      </c>
      <c r="Q4" s="86">
        <v>19.721920000000001</v>
      </c>
    </row>
    <row r="5" spans="1:17" x14ac:dyDescent="0.2">
      <c r="A5" s="84" t="s">
        <v>607</v>
      </c>
      <c r="B5" t="s">
        <v>286</v>
      </c>
      <c r="C5">
        <v>4</v>
      </c>
      <c r="D5" s="84" t="s">
        <v>9</v>
      </c>
      <c r="E5" s="87">
        <v>4</v>
      </c>
      <c r="F5" s="85" t="s">
        <v>280</v>
      </c>
      <c r="G5" s="85" t="s">
        <v>285</v>
      </c>
      <c r="H5" s="86">
        <v>15.962070000000001</v>
      </c>
      <c r="I5" s="86">
        <v>18.788170000000001</v>
      </c>
      <c r="J5" s="86">
        <v>13.13598</v>
      </c>
      <c r="K5" s="86">
        <v>2.8261000000000003</v>
      </c>
      <c r="L5" s="86">
        <v>2.8260900000000007</v>
      </c>
      <c r="M5" s="85"/>
      <c r="N5" s="85"/>
      <c r="O5" s="86">
        <v>19.390160000000002</v>
      </c>
      <c r="P5" s="86">
        <v>19.058399999999999</v>
      </c>
      <c r="Q5" s="86">
        <v>19.721920000000001</v>
      </c>
    </row>
    <row r="6" spans="1:17" x14ac:dyDescent="0.2">
      <c r="A6" s="84" t="s">
        <v>608</v>
      </c>
      <c r="B6" t="s">
        <v>290</v>
      </c>
      <c r="C6">
        <v>5</v>
      </c>
      <c r="D6" s="84" t="s">
        <v>9</v>
      </c>
      <c r="E6" s="87">
        <v>10</v>
      </c>
      <c r="F6" s="85" t="s">
        <v>280</v>
      </c>
      <c r="G6" s="85" t="s">
        <v>289</v>
      </c>
      <c r="H6" s="86">
        <v>17.933060000000001</v>
      </c>
      <c r="I6" s="86">
        <v>20.539899999999999</v>
      </c>
      <c r="J6" s="86">
        <v>15.326219999999999</v>
      </c>
      <c r="K6" s="86">
        <v>2.6068399999999983</v>
      </c>
      <c r="L6" s="86">
        <v>2.6068400000000018</v>
      </c>
      <c r="M6" s="85"/>
      <c r="N6" s="85"/>
      <c r="O6" s="86">
        <v>19.390160000000002</v>
      </c>
      <c r="P6" s="86">
        <v>19.058399999999999</v>
      </c>
      <c r="Q6" s="86">
        <v>19.721920000000001</v>
      </c>
    </row>
    <row r="7" spans="1:17" x14ac:dyDescent="0.2">
      <c r="A7" s="84" t="s">
        <v>609</v>
      </c>
      <c r="B7" t="s">
        <v>294</v>
      </c>
      <c r="C7">
        <v>6</v>
      </c>
      <c r="D7" s="84" t="s">
        <v>9</v>
      </c>
      <c r="E7" s="87">
        <v>20</v>
      </c>
      <c r="F7" s="85" t="s">
        <v>280</v>
      </c>
      <c r="G7" s="85" t="s">
        <v>293</v>
      </c>
      <c r="H7" s="86">
        <v>20.03436</v>
      </c>
      <c r="I7" s="86">
        <v>22.928899999999999</v>
      </c>
      <c r="J7" s="86">
        <v>17.13982</v>
      </c>
      <c r="K7" s="86">
        <v>2.8945399999999992</v>
      </c>
      <c r="L7" s="86">
        <v>2.8945399999999992</v>
      </c>
      <c r="M7" s="85"/>
      <c r="N7" s="85"/>
      <c r="O7" s="86">
        <v>19.390160000000002</v>
      </c>
      <c r="P7" s="86">
        <v>19.058399999999999</v>
      </c>
      <c r="Q7" s="86">
        <v>19.721920000000001</v>
      </c>
    </row>
    <row r="8" spans="1:17" x14ac:dyDescent="0.2">
      <c r="A8" s="84" t="s">
        <v>610</v>
      </c>
      <c r="B8" t="s">
        <v>228</v>
      </c>
      <c r="C8">
        <v>7</v>
      </c>
      <c r="D8" s="84" t="s">
        <v>9</v>
      </c>
      <c r="E8" s="87">
        <v>1</v>
      </c>
      <c r="F8" s="85" t="s">
        <v>226</v>
      </c>
      <c r="G8" s="85" t="s">
        <v>227</v>
      </c>
      <c r="H8" s="86">
        <v>15.467030000000001</v>
      </c>
      <c r="I8" s="86">
        <v>17.68702</v>
      </c>
      <c r="J8" s="86">
        <v>13.247039999999998</v>
      </c>
      <c r="K8" s="86">
        <v>2.2199899999999992</v>
      </c>
      <c r="L8" s="86">
        <v>2.2199900000000028</v>
      </c>
      <c r="M8" s="85"/>
      <c r="N8" s="85"/>
      <c r="O8" s="86">
        <v>19.390160000000002</v>
      </c>
      <c r="P8" s="86">
        <v>19.058399999999999</v>
      </c>
      <c r="Q8" s="86">
        <v>19.721920000000001</v>
      </c>
    </row>
    <row r="9" spans="1:17" x14ac:dyDescent="0.2">
      <c r="A9" s="84" t="s">
        <v>611</v>
      </c>
      <c r="B9" t="s">
        <v>232</v>
      </c>
      <c r="C9">
        <v>8</v>
      </c>
      <c r="D9" s="84" t="s">
        <v>9</v>
      </c>
      <c r="E9" s="87">
        <v>2</v>
      </c>
      <c r="F9" s="85" t="s">
        <v>226</v>
      </c>
      <c r="G9" s="85" t="s">
        <v>231</v>
      </c>
      <c r="H9" s="86">
        <v>15.63987</v>
      </c>
      <c r="I9" s="86">
        <v>18.08109</v>
      </c>
      <c r="J9" s="86">
        <v>13.198650000000001</v>
      </c>
      <c r="K9" s="86">
        <v>2.4412199999999995</v>
      </c>
      <c r="L9" s="86">
        <v>2.4412199999999995</v>
      </c>
      <c r="M9" s="85"/>
      <c r="N9" s="85"/>
      <c r="O9" s="86">
        <v>19.390160000000002</v>
      </c>
      <c r="P9" s="86">
        <v>19.058399999999999</v>
      </c>
      <c r="Q9" s="86">
        <v>19.721920000000001</v>
      </c>
    </row>
    <row r="10" spans="1:17" x14ac:dyDescent="0.2">
      <c r="A10" s="84" t="s">
        <v>612</v>
      </c>
      <c r="B10" t="s">
        <v>236</v>
      </c>
      <c r="C10">
        <v>9</v>
      </c>
      <c r="D10" s="84" t="s">
        <v>9</v>
      </c>
      <c r="E10" s="87">
        <v>13</v>
      </c>
      <c r="F10" s="85" t="s">
        <v>226</v>
      </c>
      <c r="G10" s="85" t="s">
        <v>235</v>
      </c>
      <c r="H10" s="86">
        <v>18.29607</v>
      </c>
      <c r="I10" s="86">
        <v>21.36403</v>
      </c>
      <c r="J10" s="86">
        <v>15.228110000000001</v>
      </c>
      <c r="K10" s="86">
        <v>3.0679599999999994</v>
      </c>
      <c r="L10" s="86">
        <v>3.0679599999999994</v>
      </c>
      <c r="M10" s="85"/>
      <c r="N10" s="85"/>
      <c r="O10" s="86">
        <v>19.390160000000002</v>
      </c>
      <c r="P10" s="86">
        <v>19.058399999999999</v>
      </c>
      <c r="Q10" s="86">
        <v>19.721920000000001</v>
      </c>
    </row>
    <row r="11" spans="1:17" x14ac:dyDescent="0.2">
      <c r="A11" s="84" t="s">
        <v>613</v>
      </c>
      <c r="B11" t="s">
        <v>240</v>
      </c>
      <c r="C11">
        <v>10</v>
      </c>
      <c r="D11" s="84" t="s">
        <v>9</v>
      </c>
      <c r="E11" s="87">
        <v>3</v>
      </c>
      <c r="F11" s="85" t="s">
        <v>226</v>
      </c>
      <c r="G11" s="85" t="s">
        <v>239</v>
      </c>
      <c r="H11" s="86">
        <v>15.76948</v>
      </c>
      <c r="I11" s="86">
        <v>18.26098</v>
      </c>
      <c r="J11" s="86">
        <v>13.277979999999999</v>
      </c>
      <c r="K11" s="86">
        <v>2.4915000000000003</v>
      </c>
      <c r="L11" s="86">
        <v>2.4915000000000003</v>
      </c>
      <c r="M11" s="85"/>
      <c r="N11" s="85"/>
      <c r="O11" s="86">
        <v>19.390160000000002</v>
      </c>
      <c r="P11" s="86">
        <v>19.058399999999999</v>
      </c>
      <c r="Q11" s="86">
        <v>19.721920000000001</v>
      </c>
    </row>
    <row r="12" spans="1:17" x14ac:dyDescent="0.2">
      <c r="A12" s="84" t="s">
        <v>614</v>
      </c>
      <c r="B12" t="s">
        <v>246</v>
      </c>
      <c r="C12">
        <v>11</v>
      </c>
      <c r="D12" s="84" t="s">
        <v>9</v>
      </c>
      <c r="E12" s="87">
        <v>9</v>
      </c>
      <c r="F12" s="85" t="s">
        <v>244</v>
      </c>
      <c r="G12" s="85" t="s">
        <v>245</v>
      </c>
      <c r="H12" s="86">
        <v>17.710719999999998</v>
      </c>
      <c r="I12" s="86">
        <v>20.159230000000001</v>
      </c>
      <c r="J12" s="86">
        <v>15.262220000000001</v>
      </c>
      <c r="K12" s="86">
        <v>2.4485100000000024</v>
      </c>
      <c r="L12" s="86">
        <v>2.4484999999999975</v>
      </c>
      <c r="M12" s="85"/>
      <c r="N12" s="85"/>
      <c r="O12" s="86">
        <v>19.390160000000002</v>
      </c>
      <c r="P12" s="86">
        <v>19.058399999999999</v>
      </c>
      <c r="Q12" s="86">
        <v>19.721920000000001</v>
      </c>
    </row>
    <row r="13" spans="1:17" x14ac:dyDescent="0.2">
      <c r="A13" s="84" t="s">
        <v>615</v>
      </c>
      <c r="B13" t="s">
        <v>250</v>
      </c>
      <c r="C13">
        <v>12</v>
      </c>
      <c r="D13" s="84" t="s">
        <v>9</v>
      </c>
      <c r="E13" s="87">
        <v>22</v>
      </c>
      <c r="F13" s="85" t="s">
        <v>244</v>
      </c>
      <c r="G13" s="85" t="s">
        <v>249</v>
      </c>
      <c r="H13" s="86">
        <v>21.113960000000002</v>
      </c>
      <c r="I13" s="86">
        <v>23.740279999999998</v>
      </c>
      <c r="J13" s="86">
        <v>18.487639999999999</v>
      </c>
      <c r="K13" s="86">
        <v>2.6263199999999962</v>
      </c>
      <c r="L13" s="86">
        <v>2.6263200000000033</v>
      </c>
      <c r="M13" s="85"/>
      <c r="N13" s="85"/>
      <c r="O13" s="86">
        <v>19.390160000000002</v>
      </c>
      <c r="P13" s="86">
        <v>19.058399999999999</v>
      </c>
      <c r="Q13" s="86">
        <v>19.721920000000001</v>
      </c>
    </row>
    <row r="14" spans="1:17" x14ac:dyDescent="0.2">
      <c r="A14" s="84" t="s">
        <v>616</v>
      </c>
      <c r="B14" t="s">
        <v>254</v>
      </c>
      <c r="C14">
        <v>13</v>
      </c>
      <c r="D14" s="84" t="s">
        <v>9</v>
      </c>
      <c r="E14" s="87">
        <v>6</v>
      </c>
      <c r="F14" s="85" t="s">
        <v>244</v>
      </c>
      <c r="G14" s="85" t="s">
        <v>253</v>
      </c>
      <c r="H14" s="86">
        <v>16.983460000000001</v>
      </c>
      <c r="I14" s="86">
        <v>19.327010000000001</v>
      </c>
      <c r="J14" s="86">
        <v>14.639900000000001</v>
      </c>
      <c r="K14" s="86">
        <v>2.3435500000000005</v>
      </c>
      <c r="L14" s="86">
        <v>2.3435600000000001</v>
      </c>
      <c r="M14" s="85"/>
      <c r="N14" s="85"/>
      <c r="O14" s="86">
        <v>19.390160000000002</v>
      </c>
      <c r="P14" s="86">
        <v>19.058399999999999</v>
      </c>
      <c r="Q14" s="86">
        <v>19.721920000000001</v>
      </c>
    </row>
    <row r="15" spans="1:17" x14ac:dyDescent="0.2">
      <c r="A15" s="84" t="s">
        <v>617</v>
      </c>
      <c r="B15" t="s">
        <v>260</v>
      </c>
      <c r="C15">
        <v>14</v>
      </c>
      <c r="D15" s="84" t="s">
        <v>9</v>
      </c>
      <c r="E15" s="87">
        <v>5</v>
      </c>
      <c r="F15" s="85" t="s">
        <v>258</v>
      </c>
      <c r="G15" s="85" t="s">
        <v>259</v>
      </c>
      <c r="H15" s="86">
        <v>16.20561</v>
      </c>
      <c r="I15" s="86">
        <v>19.196719999999999</v>
      </c>
      <c r="J15" s="86">
        <v>13.214490000000001</v>
      </c>
      <c r="K15" s="86">
        <v>2.991109999999999</v>
      </c>
      <c r="L15" s="86">
        <v>2.9911199999999987</v>
      </c>
      <c r="M15" s="85"/>
      <c r="N15" s="85"/>
      <c r="O15" s="86">
        <v>19.390160000000002</v>
      </c>
      <c r="P15" s="86">
        <v>19.058399999999999</v>
      </c>
      <c r="Q15" s="86">
        <v>19.721920000000001</v>
      </c>
    </row>
    <row r="16" spans="1:17" x14ac:dyDescent="0.2">
      <c r="A16" s="84" t="s">
        <v>618</v>
      </c>
      <c r="B16" t="s">
        <v>264</v>
      </c>
      <c r="C16">
        <v>15</v>
      </c>
      <c r="D16" s="84" t="s">
        <v>9</v>
      </c>
      <c r="E16" s="87">
        <v>11</v>
      </c>
      <c r="F16" s="85" t="s">
        <v>258</v>
      </c>
      <c r="G16" s="85" t="s">
        <v>263</v>
      </c>
      <c r="H16" s="86">
        <v>18.026679999999999</v>
      </c>
      <c r="I16" s="86">
        <v>21.156490000000002</v>
      </c>
      <c r="J16" s="86">
        <v>14.896870000000002</v>
      </c>
      <c r="K16" s="86">
        <v>3.1298100000000026</v>
      </c>
      <c r="L16" s="86">
        <v>3.1298099999999973</v>
      </c>
      <c r="M16" s="85"/>
      <c r="N16" s="85"/>
      <c r="O16" s="86">
        <v>19.390160000000002</v>
      </c>
      <c r="P16" s="86">
        <v>19.058399999999999</v>
      </c>
      <c r="Q16" s="86">
        <v>19.721920000000001</v>
      </c>
    </row>
    <row r="17" spans="1:17" x14ac:dyDescent="0.2">
      <c r="A17" s="84" t="s">
        <v>619</v>
      </c>
      <c r="B17" t="s">
        <v>268</v>
      </c>
      <c r="C17">
        <v>16</v>
      </c>
      <c r="D17" s="84" t="s">
        <v>9</v>
      </c>
      <c r="E17" s="87">
        <v>16</v>
      </c>
      <c r="F17" s="85" t="s">
        <v>258</v>
      </c>
      <c r="G17" s="85" t="s">
        <v>267</v>
      </c>
      <c r="H17" s="86">
        <v>19.629540000000002</v>
      </c>
      <c r="I17" s="86">
        <v>22.772600000000001</v>
      </c>
      <c r="J17" s="86">
        <v>16.486470000000001</v>
      </c>
      <c r="K17" s="86">
        <v>3.1430599999999984</v>
      </c>
      <c r="L17" s="86">
        <v>3.1430700000000016</v>
      </c>
      <c r="M17" s="85"/>
      <c r="N17" s="85"/>
      <c r="O17" s="86">
        <v>19.390160000000002</v>
      </c>
      <c r="P17" s="86">
        <v>19.058399999999999</v>
      </c>
      <c r="Q17" s="86">
        <v>19.721920000000001</v>
      </c>
    </row>
    <row r="18" spans="1:17" x14ac:dyDescent="0.2">
      <c r="A18" s="84" t="s">
        <v>620</v>
      </c>
      <c r="B18" t="s">
        <v>272</v>
      </c>
      <c r="C18">
        <v>17</v>
      </c>
      <c r="D18" s="84" t="s">
        <v>9</v>
      </c>
      <c r="E18" s="87">
        <v>8</v>
      </c>
      <c r="F18" s="85" t="s">
        <v>258</v>
      </c>
      <c r="G18" s="85" t="s">
        <v>271</v>
      </c>
      <c r="H18" s="86">
        <v>17.397259999999999</v>
      </c>
      <c r="I18" s="86">
        <v>20.615480000000002</v>
      </c>
      <c r="J18" s="86">
        <v>14.179040000000001</v>
      </c>
      <c r="K18" s="86">
        <v>3.2182200000000023</v>
      </c>
      <c r="L18" s="86">
        <v>3.2182199999999987</v>
      </c>
      <c r="M18" s="85"/>
      <c r="N18" s="85"/>
      <c r="O18" s="86">
        <v>19.390160000000002</v>
      </c>
      <c r="P18" s="86">
        <v>19.058399999999999</v>
      </c>
      <c r="Q18" s="86">
        <v>19.721920000000001</v>
      </c>
    </row>
    <row r="19" spans="1:17" x14ac:dyDescent="0.2">
      <c r="A19" s="84" t="s">
        <v>621</v>
      </c>
      <c r="B19" t="s">
        <v>276</v>
      </c>
      <c r="C19">
        <v>18</v>
      </c>
      <c r="D19" s="84" t="s">
        <v>9</v>
      </c>
      <c r="E19" s="87">
        <v>18</v>
      </c>
      <c r="F19" s="85" t="s">
        <v>258</v>
      </c>
      <c r="G19" s="85" t="s">
        <v>275</v>
      </c>
      <c r="H19" s="86">
        <v>19.761569999999999</v>
      </c>
      <c r="I19" s="86">
        <v>22.37369</v>
      </c>
      <c r="J19" s="86">
        <v>17.149449999999998</v>
      </c>
      <c r="K19" s="86">
        <v>2.6121200000000009</v>
      </c>
      <c r="L19" s="86">
        <v>2.6121200000000009</v>
      </c>
      <c r="M19" s="85"/>
      <c r="N19" s="85"/>
      <c r="O19" s="86">
        <v>19.390160000000002</v>
      </c>
      <c r="P19" s="86">
        <v>19.058399999999999</v>
      </c>
      <c r="Q19" s="86">
        <v>19.721920000000001</v>
      </c>
    </row>
    <row r="20" spans="1:17" x14ac:dyDescent="0.2">
      <c r="A20" s="84" t="s">
        <v>622</v>
      </c>
      <c r="B20" t="s">
        <v>487</v>
      </c>
      <c r="C20">
        <v>19</v>
      </c>
      <c r="D20" s="84" t="s">
        <v>9</v>
      </c>
      <c r="E20" s="87">
        <v>21</v>
      </c>
      <c r="F20" s="85" t="s">
        <v>485</v>
      </c>
      <c r="G20" s="85" t="s">
        <v>486</v>
      </c>
      <c r="H20" s="86">
        <v>20.86327</v>
      </c>
      <c r="I20" s="86">
        <v>23.26238</v>
      </c>
      <c r="J20" s="86">
        <v>18.46415</v>
      </c>
      <c r="K20" s="86">
        <v>2.3991100000000003</v>
      </c>
      <c r="L20" s="86">
        <v>2.3991199999999999</v>
      </c>
      <c r="M20" s="85"/>
      <c r="N20" s="85"/>
      <c r="O20" s="86">
        <v>19.390160000000002</v>
      </c>
      <c r="P20" s="86">
        <v>19.058399999999999</v>
      </c>
      <c r="Q20" s="86">
        <v>19.721920000000001</v>
      </c>
    </row>
    <row r="21" spans="1:17" x14ac:dyDescent="0.2">
      <c r="A21" s="84" t="s">
        <v>623</v>
      </c>
      <c r="B21" t="s">
        <v>491</v>
      </c>
      <c r="C21">
        <v>20</v>
      </c>
      <c r="D21" s="84" t="s">
        <v>9</v>
      </c>
      <c r="E21" s="87">
        <v>17</v>
      </c>
      <c r="F21" s="85" t="s">
        <v>485</v>
      </c>
      <c r="G21" s="85" t="s">
        <v>490</v>
      </c>
      <c r="H21" s="86">
        <v>19.70513</v>
      </c>
      <c r="I21" s="86">
        <v>22.377140000000001</v>
      </c>
      <c r="J21" s="86">
        <v>17.03312</v>
      </c>
      <c r="K21" s="86">
        <v>2.6720100000000002</v>
      </c>
      <c r="L21" s="86">
        <v>2.6720100000000002</v>
      </c>
      <c r="M21" s="85"/>
      <c r="N21" s="85"/>
      <c r="O21" s="86">
        <v>19.390160000000002</v>
      </c>
      <c r="P21" s="86">
        <v>19.058399999999999</v>
      </c>
      <c r="Q21" s="86">
        <v>19.721920000000001</v>
      </c>
    </row>
    <row r="22" spans="1:17" x14ac:dyDescent="0.2">
      <c r="A22" s="84" t="s">
        <v>624</v>
      </c>
      <c r="B22" t="s">
        <v>495</v>
      </c>
      <c r="C22">
        <v>21</v>
      </c>
      <c r="D22" s="84" t="s">
        <v>9</v>
      </c>
      <c r="E22" s="87">
        <v>15</v>
      </c>
      <c r="F22" s="85" t="s">
        <v>485</v>
      </c>
      <c r="G22" s="85" t="s">
        <v>494</v>
      </c>
      <c r="H22" s="86">
        <v>18.641389999999998</v>
      </c>
      <c r="I22" s="86">
        <v>22.426929999999999</v>
      </c>
      <c r="J22" s="86">
        <v>14.855860000000002</v>
      </c>
      <c r="K22" s="86">
        <v>3.785540000000001</v>
      </c>
      <c r="L22" s="86">
        <v>3.7855299999999961</v>
      </c>
      <c r="M22" s="85"/>
      <c r="N22" s="85"/>
      <c r="O22" s="86">
        <v>19.390160000000002</v>
      </c>
      <c r="P22" s="86">
        <v>19.058399999999999</v>
      </c>
      <c r="Q22" s="86">
        <v>19.721920000000001</v>
      </c>
    </row>
    <row r="23" spans="1:17" x14ac:dyDescent="0.2">
      <c r="A23" s="84" t="s">
        <v>625</v>
      </c>
      <c r="B23" t="s">
        <v>499</v>
      </c>
      <c r="C23">
        <v>22</v>
      </c>
      <c r="D23" s="84" t="s">
        <v>9</v>
      </c>
      <c r="E23" s="87">
        <v>19</v>
      </c>
      <c r="F23" s="85" t="s">
        <v>485</v>
      </c>
      <c r="G23" s="85" t="s">
        <v>498</v>
      </c>
      <c r="H23" s="86">
        <v>19.823630000000001</v>
      </c>
      <c r="I23" s="86">
        <v>22.59862</v>
      </c>
      <c r="J23" s="86">
        <v>17.048650000000002</v>
      </c>
      <c r="K23" s="86">
        <v>2.774989999999999</v>
      </c>
      <c r="L23" s="86">
        <v>2.7749799999999993</v>
      </c>
      <c r="M23" s="85"/>
      <c r="N23" s="85"/>
      <c r="O23" s="86">
        <v>19.390160000000002</v>
      </c>
      <c r="P23" s="86">
        <v>19.058399999999999</v>
      </c>
      <c r="Q23" s="86">
        <v>19.721920000000001</v>
      </c>
    </row>
    <row r="24" spans="1:17" x14ac:dyDescent="0.2">
      <c r="A24" s="84" t="s">
        <v>626</v>
      </c>
      <c r="B24" t="s">
        <v>373</v>
      </c>
      <c r="C24">
        <v>1</v>
      </c>
      <c r="D24" s="84" t="s">
        <v>0</v>
      </c>
      <c r="E24" s="87">
        <v>1</v>
      </c>
      <c r="F24" s="85" t="s">
        <v>0</v>
      </c>
      <c r="G24" s="85" t="s">
        <v>372</v>
      </c>
      <c r="H24" s="86">
        <v>15.166730000000001</v>
      </c>
      <c r="I24" s="86">
        <v>18.19388</v>
      </c>
      <c r="J24" s="86">
        <v>12.139569999999999</v>
      </c>
      <c r="K24" s="86">
        <v>3.0271499999999989</v>
      </c>
      <c r="L24" s="86">
        <v>3.0271600000000021</v>
      </c>
      <c r="M24" s="85"/>
      <c r="N24" s="85"/>
      <c r="O24" s="86">
        <v>19.390160000000002</v>
      </c>
      <c r="P24" s="86">
        <v>19.058399999999999</v>
      </c>
      <c r="Q24" s="86">
        <v>19.721920000000001</v>
      </c>
    </row>
    <row r="25" spans="1:17" x14ac:dyDescent="0.2">
      <c r="A25" s="84" t="s">
        <v>627</v>
      </c>
      <c r="B25" t="s">
        <v>377</v>
      </c>
      <c r="C25">
        <v>2</v>
      </c>
      <c r="D25" s="84" t="s">
        <v>0</v>
      </c>
      <c r="E25" s="87">
        <v>3</v>
      </c>
      <c r="F25" s="85" t="s">
        <v>0</v>
      </c>
      <c r="G25" s="85" t="s">
        <v>376</v>
      </c>
      <c r="H25" s="86">
        <v>16.140630000000002</v>
      </c>
      <c r="I25" s="86">
        <v>18.780150000000003</v>
      </c>
      <c r="J25" s="86">
        <v>13.501109999999999</v>
      </c>
      <c r="K25" s="86">
        <v>2.639520000000001</v>
      </c>
      <c r="L25" s="86">
        <v>2.6395200000000028</v>
      </c>
      <c r="M25" s="85"/>
      <c r="N25" s="85"/>
      <c r="O25" s="86">
        <v>19.390160000000002</v>
      </c>
      <c r="P25" s="86">
        <v>19.058399999999999</v>
      </c>
      <c r="Q25" s="86">
        <v>19.721920000000001</v>
      </c>
    </row>
    <row r="26" spans="1:17" x14ac:dyDescent="0.2">
      <c r="A26" s="84" t="s">
        <v>628</v>
      </c>
      <c r="B26" t="s">
        <v>381</v>
      </c>
      <c r="C26">
        <v>3</v>
      </c>
      <c r="D26" s="84" t="s">
        <v>0</v>
      </c>
      <c r="E26" s="87">
        <v>2</v>
      </c>
      <c r="F26" s="85" t="s">
        <v>0</v>
      </c>
      <c r="G26" s="85" t="s">
        <v>380</v>
      </c>
      <c r="H26" s="86">
        <v>15.56204</v>
      </c>
      <c r="I26" s="86">
        <v>17.99633</v>
      </c>
      <c r="J26" s="86">
        <v>13.127759999999999</v>
      </c>
      <c r="K26" s="86">
        <v>2.4342900000000007</v>
      </c>
      <c r="L26" s="86">
        <v>2.4342800000000011</v>
      </c>
      <c r="M26" s="85"/>
      <c r="N26" s="85"/>
      <c r="O26" s="86">
        <v>19.390160000000002</v>
      </c>
      <c r="P26" s="86">
        <v>19.058399999999999</v>
      </c>
      <c r="Q26" s="86">
        <v>19.721920000000001</v>
      </c>
    </row>
    <row r="27" spans="1:17" x14ac:dyDescent="0.2">
      <c r="A27" s="84" t="s">
        <v>629</v>
      </c>
      <c r="B27" t="s">
        <v>385</v>
      </c>
      <c r="C27">
        <v>4</v>
      </c>
      <c r="D27" s="84" t="s">
        <v>0</v>
      </c>
      <c r="E27" s="87">
        <v>4</v>
      </c>
      <c r="F27" s="85" t="s">
        <v>0</v>
      </c>
      <c r="G27" s="85" t="s">
        <v>384</v>
      </c>
      <c r="H27" s="86">
        <v>17.524439999999998</v>
      </c>
      <c r="I27" s="86">
        <v>20.06889</v>
      </c>
      <c r="J27" s="86">
        <v>14.979990000000001</v>
      </c>
      <c r="K27" s="86">
        <v>2.5444500000000012</v>
      </c>
      <c r="L27" s="86">
        <v>2.5444499999999977</v>
      </c>
      <c r="M27" s="85"/>
      <c r="N27" s="85"/>
      <c r="O27" s="86">
        <v>19.390160000000002</v>
      </c>
      <c r="P27" s="86">
        <v>19.058399999999999</v>
      </c>
      <c r="Q27" s="86">
        <v>19.721920000000001</v>
      </c>
    </row>
    <row r="28" spans="1:17" x14ac:dyDescent="0.2">
      <c r="A28" s="84" t="s">
        <v>630</v>
      </c>
      <c r="B28" t="s">
        <v>218</v>
      </c>
      <c r="C28">
        <v>1</v>
      </c>
      <c r="D28" s="84" t="s">
        <v>1</v>
      </c>
      <c r="E28" s="87">
        <v>3</v>
      </c>
      <c r="F28" s="85" t="s">
        <v>216</v>
      </c>
      <c r="G28" s="85" t="s">
        <v>217</v>
      </c>
      <c r="H28" s="86">
        <v>17.341940000000001</v>
      </c>
      <c r="I28" s="86">
        <v>18.999189999999999</v>
      </c>
      <c r="J28" s="86">
        <v>15.68468</v>
      </c>
      <c r="K28" s="86">
        <v>1.6572499999999977</v>
      </c>
      <c r="L28" s="86">
        <v>1.6572600000000008</v>
      </c>
      <c r="M28" s="85"/>
      <c r="N28" s="85"/>
      <c r="O28" s="86">
        <v>19.390160000000002</v>
      </c>
      <c r="P28" s="86">
        <v>19.058399999999999</v>
      </c>
      <c r="Q28" s="86">
        <v>19.721920000000001</v>
      </c>
    </row>
    <row r="29" spans="1:17" x14ac:dyDescent="0.2">
      <c r="A29" s="84" t="s">
        <v>631</v>
      </c>
      <c r="B29" t="s">
        <v>222</v>
      </c>
      <c r="C29">
        <v>2</v>
      </c>
      <c r="D29" s="84" t="s">
        <v>1</v>
      </c>
      <c r="E29" s="87">
        <v>2</v>
      </c>
      <c r="F29" s="85" t="s">
        <v>216</v>
      </c>
      <c r="G29" s="85" t="s">
        <v>221</v>
      </c>
      <c r="H29" s="86">
        <v>16.048249999999999</v>
      </c>
      <c r="I29" s="86">
        <v>18.204750000000001</v>
      </c>
      <c r="J29" s="86">
        <v>13.89175</v>
      </c>
      <c r="K29" s="86">
        <v>2.1565000000000012</v>
      </c>
      <c r="L29" s="86">
        <v>2.1564999999999994</v>
      </c>
      <c r="M29" s="85"/>
      <c r="N29" s="85"/>
      <c r="O29" s="86">
        <v>19.390160000000002</v>
      </c>
      <c r="P29" s="86">
        <v>19.058399999999999</v>
      </c>
      <c r="Q29" s="86">
        <v>19.721920000000001</v>
      </c>
    </row>
    <row r="30" spans="1:17" x14ac:dyDescent="0.2">
      <c r="A30" s="84" t="s">
        <v>632</v>
      </c>
      <c r="B30" t="s">
        <v>360</v>
      </c>
      <c r="C30">
        <v>3</v>
      </c>
      <c r="D30" s="84" t="s">
        <v>1</v>
      </c>
      <c r="E30" s="87">
        <v>4</v>
      </c>
      <c r="F30" s="85" t="s">
        <v>358</v>
      </c>
      <c r="G30" s="85" t="s">
        <v>359</v>
      </c>
      <c r="H30" s="86">
        <v>17.685699999999997</v>
      </c>
      <c r="I30" s="86">
        <v>20.65099</v>
      </c>
      <c r="J30" s="86">
        <v>14.720410000000001</v>
      </c>
      <c r="K30" s="86">
        <v>2.9652900000000031</v>
      </c>
      <c r="L30" s="86">
        <v>2.965289999999996</v>
      </c>
      <c r="M30" s="85"/>
      <c r="N30" s="85"/>
      <c r="O30" s="86">
        <v>19.390160000000002</v>
      </c>
      <c r="P30" s="86">
        <v>19.058399999999999</v>
      </c>
      <c r="Q30" s="86">
        <v>19.721920000000001</v>
      </c>
    </row>
    <row r="31" spans="1:17" x14ac:dyDescent="0.2">
      <c r="A31" s="84" t="s">
        <v>633</v>
      </c>
      <c r="B31" t="s">
        <v>364</v>
      </c>
      <c r="C31">
        <v>4</v>
      </c>
      <c r="D31" s="84" t="s">
        <v>1</v>
      </c>
      <c r="E31" s="87">
        <v>5</v>
      </c>
      <c r="F31" s="85" t="s">
        <v>358</v>
      </c>
      <c r="G31" s="85" t="s">
        <v>363</v>
      </c>
      <c r="H31" s="86">
        <v>18.019869999999997</v>
      </c>
      <c r="I31" s="86">
        <v>20.230419999999999</v>
      </c>
      <c r="J31" s="86">
        <v>15.80932</v>
      </c>
      <c r="K31" s="86">
        <v>2.2105500000000013</v>
      </c>
      <c r="L31" s="86">
        <v>2.2105499999999978</v>
      </c>
      <c r="M31" s="85"/>
      <c r="N31" s="85"/>
      <c r="O31" s="86">
        <v>19.390160000000002</v>
      </c>
      <c r="P31" s="86">
        <v>19.058399999999999</v>
      </c>
      <c r="Q31" s="86">
        <v>19.721920000000001</v>
      </c>
    </row>
    <row r="32" spans="1:17" x14ac:dyDescent="0.2">
      <c r="A32" s="84" t="s">
        <v>634</v>
      </c>
      <c r="B32" t="s">
        <v>368</v>
      </c>
      <c r="C32">
        <v>5</v>
      </c>
      <c r="D32" s="84" t="s">
        <v>1</v>
      </c>
      <c r="E32" s="87">
        <v>8</v>
      </c>
      <c r="F32" s="85" t="s">
        <v>358</v>
      </c>
      <c r="G32" s="85" t="s">
        <v>367</v>
      </c>
      <c r="H32" s="86">
        <v>19.491220000000002</v>
      </c>
      <c r="I32" s="86">
        <v>22.027260000000002</v>
      </c>
      <c r="J32" s="86">
        <v>16.955169999999999</v>
      </c>
      <c r="K32" s="86">
        <v>2.5360399999999998</v>
      </c>
      <c r="L32" s="86">
        <v>2.536050000000003</v>
      </c>
      <c r="M32" s="85"/>
      <c r="N32" s="85"/>
      <c r="O32" s="86">
        <v>19.390160000000002</v>
      </c>
      <c r="P32" s="86">
        <v>19.058399999999999</v>
      </c>
      <c r="Q32" s="86">
        <v>19.721920000000001</v>
      </c>
    </row>
    <row r="33" spans="1:17" x14ac:dyDescent="0.2">
      <c r="A33" s="84" t="s">
        <v>635</v>
      </c>
      <c r="B33" t="s">
        <v>192</v>
      </c>
      <c r="C33">
        <v>6</v>
      </c>
      <c r="D33" s="84" t="s">
        <v>1</v>
      </c>
      <c r="E33" s="87">
        <v>6</v>
      </c>
      <c r="F33" s="85" t="s">
        <v>190</v>
      </c>
      <c r="G33" s="85" t="s">
        <v>191</v>
      </c>
      <c r="H33" s="86">
        <v>18.323229999999999</v>
      </c>
      <c r="I33" s="86">
        <v>20.821899999999999</v>
      </c>
      <c r="J33" s="86">
        <v>15.824559999999998</v>
      </c>
      <c r="K33" s="86">
        <v>2.4986700000000006</v>
      </c>
      <c r="L33" s="86">
        <v>2.4986700000000006</v>
      </c>
      <c r="M33" s="85"/>
      <c r="N33" s="85"/>
      <c r="O33" s="86">
        <v>19.390160000000002</v>
      </c>
      <c r="P33" s="86">
        <v>19.058399999999999</v>
      </c>
      <c r="Q33" s="86">
        <v>19.721920000000001</v>
      </c>
    </row>
    <row r="34" spans="1:17" x14ac:dyDescent="0.2">
      <c r="A34" s="84" t="s">
        <v>636</v>
      </c>
      <c r="B34" t="s">
        <v>196</v>
      </c>
      <c r="C34">
        <v>7</v>
      </c>
      <c r="D34" s="84" t="s">
        <v>1</v>
      </c>
      <c r="E34" s="87">
        <v>1</v>
      </c>
      <c r="F34" s="85" t="s">
        <v>190</v>
      </c>
      <c r="G34" s="85" t="s">
        <v>195</v>
      </c>
      <c r="H34" s="86">
        <v>15.007599999999998</v>
      </c>
      <c r="I34" s="86">
        <v>17.723510000000001</v>
      </c>
      <c r="J34" s="86">
        <v>12.291689999999999</v>
      </c>
      <c r="K34" s="86">
        <v>2.7159100000000027</v>
      </c>
      <c r="L34" s="86">
        <v>2.7159099999999992</v>
      </c>
      <c r="M34" s="85"/>
      <c r="N34" s="85"/>
      <c r="O34" s="86">
        <v>19.390160000000002</v>
      </c>
      <c r="P34" s="86">
        <v>19.058399999999999</v>
      </c>
      <c r="Q34" s="86">
        <v>19.721920000000001</v>
      </c>
    </row>
    <row r="35" spans="1:17" x14ac:dyDescent="0.2">
      <c r="A35" s="84" t="s">
        <v>637</v>
      </c>
      <c r="B35" t="s">
        <v>200</v>
      </c>
      <c r="C35">
        <v>8</v>
      </c>
      <c r="D35" s="84" t="s">
        <v>1</v>
      </c>
      <c r="E35" s="87">
        <v>11</v>
      </c>
      <c r="F35" s="85" t="s">
        <v>190</v>
      </c>
      <c r="G35" s="85" t="s">
        <v>199</v>
      </c>
      <c r="H35" s="86">
        <v>20.860099999999999</v>
      </c>
      <c r="I35" s="86">
        <v>24.935499999999998</v>
      </c>
      <c r="J35" s="86">
        <v>16.784689999999998</v>
      </c>
      <c r="K35" s="86">
        <v>4.0753999999999984</v>
      </c>
      <c r="L35" s="86">
        <v>4.0754100000000015</v>
      </c>
      <c r="M35" s="85"/>
      <c r="N35" s="85"/>
      <c r="O35" s="86">
        <v>19.390160000000002</v>
      </c>
      <c r="P35" s="86">
        <v>19.058399999999999</v>
      </c>
      <c r="Q35" s="86">
        <v>19.721920000000001</v>
      </c>
    </row>
    <row r="36" spans="1:17" x14ac:dyDescent="0.2">
      <c r="A36" s="84" t="s">
        <v>638</v>
      </c>
      <c r="B36" t="s">
        <v>204</v>
      </c>
      <c r="C36">
        <v>9</v>
      </c>
      <c r="D36" s="84" t="s">
        <v>1</v>
      </c>
      <c r="E36" s="87">
        <v>7</v>
      </c>
      <c r="F36" s="85" t="s">
        <v>190</v>
      </c>
      <c r="G36" s="85" t="s">
        <v>203</v>
      </c>
      <c r="H36" s="86">
        <v>19.208759999999998</v>
      </c>
      <c r="I36" s="86">
        <v>22.34132</v>
      </c>
      <c r="J36" s="86">
        <v>16.07619</v>
      </c>
      <c r="K36" s="86">
        <v>3.1325600000000016</v>
      </c>
      <c r="L36" s="86">
        <v>3.1325699999999976</v>
      </c>
      <c r="M36" s="85"/>
      <c r="N36" s="85"/>
      <c r="O36" s="86">
        <v>19.390160000000002</v>
      </c>
      <c r="P36" s="86">
        <v>19.058399999999999</v>
      </c>
      <c r="Q36" s="86">
        <v>19.721920000000001</v>
      </c>
    </row>
    <row r="37" spans="1:17" x14ac:dyDescent="0.2">
      <c r="A37" s="84" t="s">
        <v>639</v>
      </c>
      <c r="B37" t="s">
        <v>208</v>
      </c>
      <c r="C37">
        <v>10</v>
      </c>
      <c r="D37" s="84" t="s">
        <v>1</v>
      </c>
      <c r="E37" s="87">
        <v>9</v>
      </c>
      <c r="F37" s="85" t="s">
        <v>190</v>
      </c>
      <c r="G37" s="85" t="s">
        <v>207</v>
      </c>
      <c r="H37" s="86">
        <v>20.127050000000001</v>
      </c>
      <c r="I37" s="86">
        <v>23.332049999999999</v>
      </c>
      <c r="J37" s="86">
        <v>16.922049999999999</v>
      </c>
      <c r="K37" s="86">
        <v>3.2049999999999983</v>
      </c>
      <c r="L37" s="86">
        <v>3.2050000000000018</v>
      </c>
      <c r="M37" s="85"/>
      <c r="N37" s="85"/>
      <c r="O37" s="86">
        <v>19.390160000000002</v>
      </c>
      <c r="P37" s="86">
        <v>19.058399999999999</v>
      </c>
      <c r="Q37" s="86">
        <v>19.721920000000001</v>
      </c>
    </row>
    <row r="38" spans="1:17" x14ac:dyDescent="0.2">
      <c r="A38" s="84" t="s">
        <v>640</v>
      </c>
      <c r="B38" t="s">
        <v>212</v>
      </c>
      <c r="C38">
        <v>11</v>
      </c>
      <c r="D38" s="84" t="s">
        <v>1</v>
      </c>
      <c r="E38" s="87">
        <v>10</v>
      </c>
      <c r="F38" s="85" t="s">
        <v>190</v>
      </c>
      <c r="G38" s="85" t="s">
        <v>211</v>
      </c>
      <c r="H38" s="86">
        <v>20.603650000000002</v>
      </c>
      <c r="I38" s="86">
        <v>24.432770000000001</v>
      </c>
      <c r="J38" s="86">
        <v>16.774530000000002</v>
      </c>
      <c r="K38" s="86">
        <v>3.8291199999999996</v>
      </c>
      <c r="L38" s="86">
        <v>3.8291199999999996</v>
      </c>
      <c r="M38" s="85"/>
      <c r="N38" s="85"/>
      <c r="O38" s="86">
        <v>19.390160000000002</v>
      </c>
      <c r="P38" s="86">
        <v>19.058399999999999</v>
      </c>
      <c r="Q38" s="86">
        <v>19.721920000000001</v>
      </c>
    </row>
    <row r="39" spans="1:17" x14ac:dyDescent="0.2">
      <c r="A39" s="84" t="s">
        <v>641</v>
      </c>
      <c r="B39" t="s">
        <v>421</v>
      </c>
      <c r="C39">
        <v>1</v>
      </c>
      <c r="D39" s="84" t="s">
        <v>10</v>
      </c>
      <c r="E39" s="87">
        <v>14</v>
      </c>
      <c r="F39" s="85" t="s">
        <v>419</v>
      </c>
      <c r="G39" s="85" t="s">
        <v>420</v>
      </c>
      <c r="H39" s="86">
        <v>20.807210000000001</v>
      </c>
      <c r="I39" s="86">
        <v>24.374399999999998</v>
      </c>
      <c r="J39" s="86">
        <v>17.240030000000001</v>
      </c>
      <c r="K39" s="86">
        <v>3.5671899999999965</v>
      </c>
      <c r="L39" s="86">
        <v>3.5671800000000005</v>
      </c>
      <c r="M39" s="85"/>
      <c r="N39" s="85"/>
      <c r="O39" s="86">
        <v>19.390160000000002</v>
      </c>
      <c r="P39" s="86">
        <v>19.058399999999999</v>
      </c>
      <c r="Q39" s="86">
        <v>19.721920000000001</v>
      </c>
    </row>
    <row r="40" spans="1:17" x14ac:dyDescent="0.2">
      <c r="A40" s="84" t="s">
        <v>642</v>
      </c>
      <c r="B40" t="s">
        <v>425</v>
      </c>
      <c r="C40">
        <v>2</v>
      </c>
      <c r="D40" s="84" t="s">
        <v>10</v>
      </c>
      <c r="E40" s="87">
        <v>6</v>
      </c>
      <c r="F40" s="85" t="s">
        <v>419</v>
      </c>
      <c r="G40" s="85" t="s">
        <v>424</v>
      </c>
      <c r="H40" s="86">
        <v>18.468060000000001</v>
      </c>
      <c r="I40" s="86">
        <v>21.839929999999999</v>
      </c>
      <c r="J40" s="86">
        <v>15.096200000000001</v>
      </c>
      <c r="K40" s="86">
        <v>3.3718699999999977</v>
      </c>
      <c r="L40" s="86">
        <v>3.3718599999999999</v>
      </c>
      <c r="M40" s="85"/>
      <c r="N40" s="85"/>
      <c r="O40" s="86">
        <v>19.390160000000002</v>
      </c>
      <c r="P40" s="86">
        <v>19.058399999999999</v>
      </c>
      <c r="Q40" s="86">
        <v>19.721920000000001</v>
      </c>
    </row>
    <row r="41" spans="1:17" x14ac:dyDescent="0.2">
      <c r="A41" s="84" t="s">
        <v>643</v>
      </c>
      <c r="B41" t="s">
        <v>429</v>
      </c>
      <c r="C41">
        <v>3</v>
      </c>
      <c r="D41" s="84" t="s">
        <v>10</v>
      </c>
      <c r="E41" s="87">
        <v>5</v>
      </c>
      <c r="F41" s="85" t="s">
        <v>419</v>
      </c>
      <c r="G41" s="85" t="s">
        <v>428</v>
      </c>
      <c r="H41" s="86">
        <v>17.910440000000001</v>
      </c>
      <c r="I41" s="86">
        <v>22.488060000000001</v>
      </c>
      <c r="J41" s="86">
        <v>13.33281</v>
      </c>
      <c r="K41" s="86">
        <v>4.5776199999999996</v>
      </c>
      <c r="L41" s="86">
        <v>4.577630000000001</v>
      </c>
      <c r="M41" s="85"/>
      <c r="N41" s="85"/>
      <c r="O41" s="86">
        <v>19.390160000000002</v>
      </c>
      <c r="P41" s="86">
        <v>19.058399999999999</v>
      </c>
      <c r="Q41" s="86">
        <v>19.721920000000001</v>
      </c>
    </row>
    <row r="42" spans="1:17" x14ac:dyDescent="0.2">
      <c r="A42" s="84" t="s">
        <v>644</v>
      </c>
      <c r="B42" t="s">
        <v>433</v>
      </c>
      <c r="C42">
        <v>4</v>
      </c>
      <c r="D42" s="84" t="s">
        <v>10</v>
      </c>
      <c r="E42" s="87">
        <v>7</v>
      </c>
      <c r="F42" s="85" t="s">
        <v>419</v>
      </c>
      <c r="G42" s="85" t="s">
        <v>432</v>
      </c>
      <c r="H42" s="86">
        <v>18.49192</v>
      </c>
      <c r="I42" s="86">
        <v>21.661720000000003</v>
      </c>
      <c r="J42" s="86">
        <v>15.32212</v>
      </c>
      <c r="K42" s="86">
        <v>3.1698000000000022</v>
      </c>
      <c r="L42" s="86">
        <v>3.1698000000000004</v>
      </c>
      <c r="M42" s="85"/>
      <c r="N42" s="85"/>
      <c r="O42" s="86">
        <v>19.390160000000002</v>
      </c>
      <c r="P42" s="86">
        <v>19.058399999999999</v>
      </c>
      <c r="Q42" s="86">
        <v>19.721920000000001</v>
      </c>
    </row>
    <row r="43" spans="1:17" x14ac:dyDescent="0.2">
      <c r="A43" s="84" t="s">
        <v>645</v>
      </c>
      <c r="B43" t="s">
        <v>437</v>
      </c>
      <c r="C43">
        <v>5</v>
      </c>
      <c r="D43" s="84" t="s">
        <v>10</v>
      </c>
      <c r="E43" s="87">
        <v>4</v>
      </c>
      <c r="F43" s="85" t="s">
        <v>419</v>
      </c>
      <c r="G43" s="85" t="s">
        <v>436</v>
      </c>
      <c r="H43" s="86">
        <v>17.053699999999999</v>
      </c>
      <c r="I43" s="86">
        <v>21.064699999999998</v>
      </c>
      <c r="J43" s="86">
        <v>13.04269</v>
      </c>
      <c r="K43" s="86">
        <v>4.0109999999999992</v>
      </c>
      <c r="L43" s="86">
        <v>4.0110099999999989</v>
      </c>
      <c r="M43" s="85"/>
      <c r="N43" s="85"/>
      <c r="O43" s="86">
        <v>19.390160000000002</v>
      </c>
      <c r="P43" s="86">
        <v>19.058399999999999</v>
      </c>
      <c r="Q43" s="86">
        <v>19.721920000000001</v>
      </c>
    </row>
    <row r="44" spans="1:17" x14ac:dyDescent="0.2">
      <c r="A44" s="84" t="s">
        <v>646</v>
      </c>
      <c r="B44" t="s">
        <v>441</v>
      </c>
      <c r="C44">
        <v>6</v>
      </c>
      <c r="D44" s="84" t="s">
        <v>10</v>
      </c>
      <c r="E44" s="87">
        <v>2</v>
      </c>
      <c r="F44" s="85" t="s">
        <v>419</v>
      </c>
      <c r="G44" s="85" t="s">
        <v>440</v>
      </c>
      <c r="H44" s="86">
        <v>15.34962</v>
      </c>
      <c r="I44" s="86">
        <v>19.163509999999999</v>
      </c>
      <c r="J44" s="86">
        <v>11.53572</v>
      </c>
      <c r="K44" s="86">
        <v>3.8138899999999989</v>
      </c>
      <c r="L44" s="86">
        <v>3.8139000000000003</v>
      </c>
      <c r="M44" s="85"/>
      <c r="N44" s="85"/>
      <c r="O44" s="86">
        <v>19.390160000000002</v>
      </c>
      <c r="P44" s="86">
        <v>19.058399999999999</v>
      </c>
      <c r="Q44" s="86">
        <v>19.721920000000001</v>
      </c>
    </row>
    <row r="45" spans="1:17" x14ac:dyDescent="0.2">
      <c r="A45" s="84" t="s">
        <v>647</v>
      </c>
      <c r="B45" t="s">
        <v>445</v>
      </c>
      <c r="C45">
        <v>7</v>
      </c>
      <c r="D45" s="84" t="s">
        <v>10</v>
      </c>
      <c r="E45" s="87">
        <v>1</v>
      </c>
      <c r="F45" s="85" t="s">
        <v>419</v>
      </c>
      <c r="G45" s="85" t="s">
        <v>444</v>
      </c>
      <c r="H45" s="86">
        <v>15.22963</v>
      </c>
      <c r="I45" s="86">
        <v>18.639759999999999</v>
      </c>
      <c r="J45" s="86">
        <v>11.8195</v>
      </c>
      <c r="K45" s="86">
        <v>3.4101299999999988</v>
      </c>
      <c r="L45" s="86">
        <v>3.4101300000000005</v>
      </c>
      <c r="M45" s="85"/>
      <c r="N45" s="85"/>
      <c r="O45" s="86">
        <v>19.390160000000002</v>
      </c>
      <c r="P45" s="86">
        <v>19.058399999999999</v>
      </c>
      <c r="Q45" s="86">
        <v>19.721920000000001</v>
      </c>
    </row>
    <row r="46" spans="1:17" x14ac:dyDescent="0.2">
      <c r="A46" s="84" t="s">
        <v>648</v>
      </c>
      <c r="B46" t="s">
        <v>449</v>
      </c>
      <c r="C46">
        <v>8</v>
      </c>
      <c r="D46" s="84" t="s">
        <v>10</v>
      </c>
      <c r="E46" s="87">
        <v>3</v>
      </c>
      <c r="F46" s="85" t="s">
        <v>419</v>
      </c>
      <c r="G46" s="85" t="s">
        <v>448</v>
      </c>
      <c r="H46" s="86">
        <v>16.482150000000001</v>
      </c>
      <c r="I46" s="86">
        <v>19.353529999999999</v>
      </c>
      <c r="J46" s="86">
        <v>13.610759999999999</v>
      </c>
      <c r="K46" s="86">
        <v>2.8713799999999985</v>
      </c>
      <c r="L46" s="86">
        <v>2.8713900000000017</v>
      </c>
      <c r="M46" s="85"/>
      <c r="N46" s="85"/>
      <c r="O46" s="86">
        <v>19.390160000000002</v>
      </c>
      <c r="P46" s="86">
        <v>19.058399999999999</v>
      </c>
      <c r="Q46" s="86">
        <v>19.721920000000001</v>
      </c>
    </row>
    <row r="47" spans="1:17" x14ac:dyDescent="0.2">
      <c r="A47" s="84" t="s">
        <v>649</v>
      </c>
      <c r="B47" t="s">
        <v>338</v>
      </c>
      <c r="C47">
        <v>9</v>
      </c>
      <c r="D47" s="84" t="s">
        <v>10</v>
      </c>
      <c r="E47" s="87">
        <v>11</v>
      </c>
      <c r="F47" s="85" t="s">
        <v>336</v>
      </c>
      <c r="G47" s="85" t="s">
        <v>337</v>
      </c>
      <c r="H47" s="86">
        <v>19.872260000000001</v>
      </c>
      <c r="I47" s="86">
        <v>23.524239999999999</v>
      </c>
      <c r="J47" s="86">
        <v>16.220280000000002</v>
      </c>
      <c r="K47" s="86">
        <v>3.6519799999999982</v>
      </c>
      <c r="L47" s="86">
        <v>3.6519799999999982</v>
      </c>
      <c r="M47" s="85"/>
      <c r="N47" s="85"/>
      <c r="O47" s="86">
        <v>19.390160000000002</v>
      </c>
      <c r="P47" s="86">
        <v>19.058399999999999</v>
      </c>
      <c r="Q47" s="86">
        <v>19.721920000000001</v>
      </c>
    </row>
    <row r="48" spans="1:17" x14ac:dyDescent="0.2">
      <c r="A48" s="84" t="s">
        <v>650</v>
      </c>
      <c r="B48" t="s">
        <v>342</v>
      </c>
      <c r="C48">
        <v>10</v>
      </c>
      <c r="D48" s="84" t="s">
        <v>10</v>
      </c>
      <c r="E48" s="87">
        <v>13</v>
      </c>
      <c r="F48" s="85" t="s">
        <v>336</v>
      </c>
      <c r="G48" s="85" t="s">
        <v>341</v>
      </c>
      <c r="H48" s="86">
        <v>20.732569999999999</v>
      </c>
      <c r="I48" s="86">
        <v>23.55884</v>
      </c>
      <c r="J48" s="86">
        <v>17.906300000000002</v>
      </c>
      <c r="K48" s="86">
        <v>2.8262700000000009</v>
      </c>
      <c r="L48" s="86">
        <v>2.8262699999999974</v>
      </c>
      <c r="M48" s="85"/>
      <c r="N48" s="85"/>
      <c r="O48" s="86">
        <v>19.390160000000002</v>
      </c>
      <c r="P48" s="86">
        <v>19.058399999999999</v>
      </c>
      <c r="Q48" s="86">
        <v>19.721920000000001</v>
      </c>
    </row>
    <row r="49" spans="1:17" x14ac:dyDescent="0.2">
      <c r="A49" s="84" t="s">
        <v>651</v>
      </c>
      <c r="B49" t="s">
        <v>346</v>
      </c>
      <c r="C49">
        <v>11</v>
      </c>
      <c r="D49" s="84" t="s">
        <v>10</v>
      </c>
      <c r="E49" s="87">
        <v>12</v>
      </c>
      <c r="F49" s="85" t="s">
        <v>336</v>
      </c>
      <c r="G49" s="85" t="s">
        <v>345</v>
      </c>
      <c r="H49" s="86">
        <v>20.228740000000002</v>
      </c>
      <c r="I49" s="86">
        <v>24.557680000000001</v>
      </c>
      <c r="J49" s="86">
        <v>15.899789999999999</v>
      </c>
      <c r="K49" s="86">
        <v>4.3289399999999993</v>
      </c>
      <c r="L49" s="86">
        <v>4.3289500000000025</v>
      </c>
      <c r="M49" s="85"/>
      <c r="N49" s="85"/>
      <c r="O49" s="86">
        <v>19.390160000000002</v>
      </c>
      <c r="P49" s="86">
        <v>19.058399999999999</v>
      </c>
      <c r="Q49" s="86">
        <v>19.721920000000001</v>
      </c>
    </row>
    <row r="50" spans="1:17" x14ac:dyDescent="0.2">
      <c r="A50" s="84" t="s">
        <v>652</v>
      </c>
      <c r="B50" t="s">
        <v>350</v>
      </c>
      <c r="C50">
        <v>12</v>
      </c>
      <c r="D50" s="84" t="s">
        <v>10</v>
      </c>
      <c r="E50" s="87">
        <v>10</v>
      </c>
      <c r="F50" s="85" t="s">
        <v>336</v>
      </c>
      <c r="G50" s="85" t="s">
        <v>349</v>
      </c>
      <c r="H50" s="86">
        <v>19.211870000000001</v>
      </c>
      <c r="I50" s="86">
        <v>21.779419999999998</v>
      </c>
      <c r="J50" s="86">
        <v>16.64432</v>
      </c>
      <c r="K50" s="86">
        <v>2.5675499999999971</v>
      </c>
      <c r="L50" s="86">
        <v>2.5675500000000007</v>
      </c>
      <c r="M50" s="85"/>
      <c r="N50" s="85"/>
      <c r="O50" s="86">
        <v>19.390160000000002</v>
      </c>
      <c r="P50" s="86">
        <v>19.058399999999999</v>
      </c>
      <c r="Q50" s="86">
        <v>19.721920000000001</v>
      </c>
    </row>
    <row r="51" spans="1:17" x14ac:dyDescent="0.2">
      <c r="A51" s="84" t="s">
        <v>653</v>
      </c>
      <c r="B51" t="s">
        <v>354</v>
      </c>
      <c r="C51">
        <v>13</v>
      </c>
      <c r="D51" s="84" t="s">
        <v>10</v>
      </c>
      <c r="E51" s="87">
        <v>17</v>
      </c>
      <c r="F51" s="85" t="s">
        <v>336</v>
      </c>
      <c r="G51" s="85" t="s">
        <v>353</v>
      </c>
      <c r="H51" s="86">
        <v>24.826640000000001</v>
      </c>
      <c r="I51" s="86">
        <v>28.606300000000001</v>
      </c>
      <c r="J51" s="86">
        <v>21.046989999999997</v>
      </c>
      <c r="K51" s="86">
        <v>3.7796599999999998</v>
      </c>
      <c r="L51" s="86">
        <v>3.7796500000000037</v>
      </c>
      <c r="M51" s="85"/>
      <c r="N51" s="85"/>
      <c r="O51" s="86">
        <v>19.390160000000002</v>
      </c>
      <c r="P51" s="86">
        <v>19.058399999999999</v>
      </c>
      <c r="Q51" s="86">
        <v>19.721920000000001</v>
      </c>
    </row>
    <row r="52" spans="1:17" x14ac:dyDescent="0.2">
      <c r="A52" s="84" t="s">
        <v>654</v>
      </c>
      <c r="B52" t="s">
        <v>106</v>
      </c>
      <c r="C52">
        <v>14</v>
      </c>
      <c r="D52" s="84" t="s">
        <v>10</v>
      </c>
      <c r="E52" s="87">
        <v>16</v>
      </c>
      <c r="F52" s="85" t="s">
        <v>104</v>
      </c>
      <c r="G52" s="85" t="s">
        <v>105</v>
      </c>
      <c r="H52" s="86">
        <v>22.257709999999999</v>
      </c>
      <c r="I52" s="86">
        <v>24.888279999999998</v>
      </c>
      <c r="J52" s="86">
        <v>19.627140000000001</v>
      </c>
      <c r="K52" s="86">
        <v>2.6305699999999987</v>
      </c>
      <c r="L52" s="86">
        <v>2.6305699999999987</v>
      </c>
      <c r="M52" s="85"/>
      <c r="N52" s="85"/>
      <c r="O52" s="86">
        <v>19.390160000000002</v>
      </c>
      <c r="P52" s="86">
        <v>19.058399999999999</v>
      </c>
      <c r="Q52" s="86">
        <v>19.721920000000001</v>
      </c>
    </row>
    <row r="53" spans="1:17" x14ac:dyDescent="0.2">
      <c r="A53" s="84" t="s">
        <v>655</v>
      </c>
      <c r="B53" t="s">
        <v>110</v>
      </c>
      <c r="C53">
        <v>15</v>
      </c>
      <c r="D53" s="84" t="s">
        <v>10</v>
      </c>
      <c r="E53" s="87">
        <v>15</v>
      </c>
      <c r="F53" s="85" t="s">
        <v>104</v>
      </c>
      <c r="G53" s="85" t="s">
        <v>109</v>
      </c>
      <c r="H53" s="86">
        <v>21.99954</v>
      </c>
      <c r="I53" s="86">
        <v>25.06195</v>
      </c>
      <c r="J53" s="86">
        <v>18.93713</v>
      </c>
      <c r="K53" s="86">
        <v>3.0624099999999999</v>
      </c>
      <c r="L53" s="86">
        <v>3.0624099999999999</v>
      </c>
      <c r="M53" s="85"/>
      <c r="N53" s="85"/>
      <c r="O53" s="86">
        <v>19.390160000000002</v>
      </c>
      <c r="P53" s="86">
        <v>19.058399999999999</v>
      </c>
      <c r="Q53" s="86">
        <v>19.721920000000001</v>
      </c>
    </row>
    <row r="54" spans="1:17" x14ac:dyDescent="0.2">
      <c r="A54" s="84" t="s">
        <v>656</v>
      </c>
      <c r="B54" t="s">
        <v>114</v>
      </c>
      <c r="C54">
        <v>16</v>
      </c>
      <c r="D54" s="84" t="s">
        <v>10</v>
      </c>
      <c r="E54" s="87">
        <v>9</v>
      </c>
      <c r="F54" s="85" t="s">
        <v>104</v>
      </c>
      <c r="G54" s="85" t="s">
        <v>113</v>
      </c>
      <c r="H54" s="86">
        <v>18.862950000000001</v>
      </c>
      <c r="I54" s="86">
        <v>21.677350000000001</v>
      </c>
      <c r="J54" s="86">
        <v>16.048560000000002</v>
      </c>
      <c r="K54" s="86">
        <v>2.8143999999999991</v>
      </c>
      <c r="L54" s="86">
        <v>2.8143899999999995</v>
      </c>
      <c r="M54" s="85"/>
      <c r="N54" s="85"/>
      <c r="O54" s="86">
        <v>19.390160000000002</v>
      </c>
      <c r="P54" s="86">
        <v>19.058399999999999</v>
      </c>
      <c r="Q54" s="86">
        <v>19.721920000000001</v>
      </c>
    </row>
    <row r="55" spans="1:17" x14ac:dyDescent="0.2">
      <c r="A55" s="84" t="s">
        <v>657</v>
      </c>
      <c r="B55" t="s">
        <v>118</v>
      </c>
      <c r="C55">
        <v>17</v>
      </c>
      <c r="D55" s="84" t="s">
        <v>10</v>
      </c>
      <c r="E55" s="87">
        <v>8</v>
      </c>
      <c r="F55" s="85" t="s">
        <v>104</v>
      </c>
      <c r="G55" s="85" t="s">
        <v>117</v>
      </c>
      <c r="H55" s="86">
        <v>18.81052</v>
      </c>
      <c r="I55" s="86">
        <v>21.54569</v>
      </c>
      <c r="J55" s="86">
        <v>16.07535</v>
      </c>
      <c r="K55" s="86">
        <v>2.7351700000000001</v>
      </c>
      <c r="L55" s="86">
        <v>2.7351700000000001</v>
      </c>
      <c r="M55" s="85"/>
      <c r="N55" s="85"/>
      <c r="O55" s="86">
        <v>19.390160000000002</v>
      </c>
      <c r="P55" s="86">
        <v>19.058399999999999</v>
      </c>
      <c r="Q55" s="86">
        <v>19.721920000000001</v>
      </c>
    </row>
    <row r="56" spans="1:17" x14ac:dyDescent="0.2">
      <c r="A56" s="84" t="s">
        <v>658</v>
      </c>
      <c r="B56" t="s">
        <v>469</v>
      </c>
      <c r="C56">
        <v>1</v>
      </c>
      <c r="D56" s="84" t="s">
        <v>11</v>
      </c>
      <c r="E56" s="87">
        <v>1</v>
      </c>
      <c r="F56" s="85" t="s">
        <v>467</v>
      </c>
      <c r="G56" s="85" t="s">
        <v>468</v>
      </c>
      <c r="H56" s="86">
        <v>15.262280000000001</v>
      </c>
      <c r="I56" s="86">
        <v>17.845549999999999</v>
      </c>
      <c r="J56" s="86">
        <v>12.679009999999998</v>
      </c>
      <c r="K56" s="86">
        <v>2.5832699999999988</v>
      </c>
      <c r="L56" s="86">
        <v>2.5832700000000024</v>
      </c>
      <c r="M56" s="85"/>
      <c r="N56" s="85"/>
      <c r="O56" s="86">
        <v>19.390160000000002</v>
      </c>
      <c r="P56" s="86">
        <v>19.058399999999999</v>
      </c>
      <c r="Q56" s="86">
        <v>19.721920000000001</v>
      </c>
    </row>
    <row r="57" spans="1:17" x14ac:dyDescent="0.2">
      <c r="A57" s="84" t="s">
        <v>659</v>
      </c>
      <c r="B57" t="s">
        <v>473</v>
      </c>
      <c r="C57">
        <v>2</v>
      </c>
      <c r="D57" s="84" t="s">
        <v>11</v>
      </c>
      <c r="E57" s="87">
        <v>8</v>
      </c>
      <c r="F57" s="85" t="s">
        <v>467</v>
      </c>
      <c r="G57" s="85" t="s">
        <v>472</v>
      </c>
      <c r="H57" s="86">
        <v>18.715979999999998</v>
      </c>
      <c r="I57" s="86">
        <v>21.291599999999999</v>
      </c>
      <c r="J57" s="86">
        <v>16.140350000000002</v>
      </c>
      <c r="K57" s="86">
        <v>2.5756200000000007</v>
      </c>
      <c r="L57" s="86">
        <v>2.5756299999999968</v>
      </c>
      <c r="M57" s="85"/>
      <c r="N57" s="85"/>
      <c r="O57" s="86">
        <v>19.390160000000002</v>
      </c>
      <c r="P57" s="86">
        <v>19.058399999999999</v>
      </c>
      <c r="Q57" s="86">
        <v>19.721920000000001</v>
      </c>
    </row>
    <row r="58" spans="1:17" x14ac:dyDescent="0.2">
      <c r="A58" s="84" t="s">
        <v>660</v>
      </c>
      <c r="B58" t="s">
        <v>477</v>
      </c>
      <c r="C58">
        <v>3</v>
      </c>
      <c r="D58" s="84" t="s">
        <v>11</v>
      </c>
      <c r="E58" s="87">
        <v>11</v>
      </c>
      <c r="F58" s="85" t="s">
        <v>467</v>
      </c>
      <c r="G58" s="85" t="s">
        <v>476</v>
      </c>
      <c r="H58" s="86">
        <v>21.08164</v>
      </c>
      <c r="I58" s="86">
        <v>24.000330000000002</v>
      </c>
      <c r="J58" s="86">
        <v>18.162949999999999</v>
      </c>
      <c r="K58" s="86">
        <v>2.9186900000000016</v>
      </c>
      <c r="L58" s="86">
        <v>2.9186900000000016</v>
      </c>
      <c r="M58" s="85"/>
      <c r="N58" s="85"/>
      <c r="O58" s="86">
        <v>19.390160000000002</v>
      </c>
      <c r="P58" s="86">
        <v>19.058399999999999</v>
      </c>
      <c r="Q58" s="86">
        <v>19.721920000000001</v>
      </c>
    </row>
    <row r="59" spans="1:17" x14ac:dyDescent="0.2">
      <c r="A59" s="84" t="s">
        <v>661</v>
      </c>
      <c r="B59" t="s">
        <v>481</v>
      </c>
      <c r="C59">
        <v>4</v>
      </c>
      <c r="D59" s="84" t="s">
        <v>11</v>
      </c>
      <c r="E59" s="87">
        <v>2</v>
      </c>
      <c r="F59" s="85" t="s">
        <v>467</v>
      </c>
      <c r="G59" s="85" t="s">
        <v>480</v>
      </c>
      <c r="H59" s="86">
        <v>16.52261</v>
      </c>
      <c r="I59" s="86">
        <v>19.453970000000002</v>
      </c>
      <c r="J59" s="86">
        <v>13.591239999999999</v>
      </c>
      <c r="K59" s="86">
        <v>2.9313600000000015</v>
      </c>
      <c r="L59" s="86">
        <v>2.9313700000000011</v>
      </c>
      <c r="M59" s="85"/>
      <c r="N59" s="85"/>
      <c r="O59" s="86">
        <v>19.390160000000002</v>
      </c>
      <c r="P59" s="86">
        <v>19.058399999999999</v>
      </c>
      <c r="Q59" s="86">
        <v>19.721920000000001</v>
      </c>
    </row>
    <row r="60" spans="1:17" x14ac:dyDescent="0.2">
      <c r="A60" s="84" t="s">
        <v>662</v>
      </c>
      <c r="B60" t="s">
        <v>150</v>
      </c>
      <c r="C60">
        <v>5</v>
      </c>
      <c r="D60" s="84" t="s">
        <v>11</v>
      </c>
      <c r="E60" s="87">
        <v>5</v>
      </c>
      <c r="F60" s="85" t="s">
        <v>148</v>
      </c>
      <c r="G60" s="85" t="s">
        <v>149</v>
      </c>
      <c r="H60" s="86">
        <v>17.823240000000002</v>
      </c>
      <c r="I60" s="86">
        <v>21.108910000000002</v>
      </c>
      <c r="J60" s="86">
        <v>14.537569999999999</v>
      </c>
      <c r="K60" s="86">
        <v>3.2856699999999996</v>
      </c>
      <c r="L60" s="86">
        <v>3.2856700000000032</v>
      </c>
      <c r="M60" s="85"/>
      <c r="N60" s="85"/>
      <c r="O60" s="86">
        <v>19.390160000000002</v>
      </c>
      <c r="P60" s="86">
        <v>19.058399999999999</v>
      </c>
      <c r="Q60" s="86">
        <v>19.721920000000001</v>
      </c>
    </row>
    <row r="61" spans="1:17" x14ac:dyDescent="0.2">
      <c r="A61" s="84" t="s">
        <v>663</v>
      </c>
      <c r="B61" t="s">
        <v>154</v>
      </c>
      <c r="C61">
        <v>6</v>
      </c>
      <c r="D61" s="84" t="s">
        <v>11</v>
      </c>
      <c r="E61" s="87">
        <v>10</v>
      </c>
      <c r="F61" s="85" t="s">
        <v>148</v>
      </c>
      <c r="G61" s="85" t="s">
        <v>153</v>
      </c>
      <c r="H61" s="86">
        <v>19.76116</v>
      </c>
      <c r="I61" s="86">
        <v>24.008309999999998</v>
      </c>
      <c r="J61" s="86">
        <v>15.513999999999999</v>
      </c>
      <c r="K61" s="86">
        <v>4.2471499999999978</v>
      </c>
      <c r="L61" s="86">
        <v>4.2471600000000009</v>
      </c>
      <c r="M61" s="85"/>
      <c r="N61" s="85"/>
      <c r="O61" s="86">
        <v>19.390160000000002</v>
      </c>
      <c r="P61" s="86">
        <v>19.058399999999999</v>
      </c>
      <c r="Q61" s="86">
        <v>19.721920000000001</v>
      </c>
    </row>
    <row r="62" spans="1:17" x14ac:dyDescent="0.2">
      <c r="A62" s="84" t="s">
        <v>664</v>
      </c>
      <c r="B62" t="s">
        <v>158</v>
      </c>
      <c r="C62">
        <v>7</v>
      </c>
      <c r="D62" s="84" t="s">
        <v>11</v>
      </c>
      <c r="E62" s="87">
        <v>3</v>
      </c>
      <c r="F62" s="85" t="s">
        <v>148</v>
      </c>
      <c r="G62" s="85" t="s">
        <v>157</v>
      </c>
      <c r="H62" s="86">
        <v>17.040959999999998</v>
      </c>
      <c r="I62" s="86">
        <v>19.895820000000001</v>
      </c>
      <c r="J62" s="86">
        <v>14.186090000000002</v>
      </c>
      <c r="K62" s="86">
        <v>2.8548600000000022</v>
      </c>
      <c r="L62" s="86">
        <v>2.8548699999999965</v>
      </c>
      <c r="M62" s="85"/>
      <c r="N62" s="85"/>
      <c r="O62" s="86">
        <v>19.390160000000002</v>
      </c>
      <c r="P62" s="86">
        <v>19.058399999999999</v>
      </c>
      <c r="Q62" s="86">
        <v>19.721920000000001</v>
      </c>
    </row>
    <row r="63" spans="1:17" x14ac:dyDescent="0.2">
      <c r="A63" s="84" t="s">
        <v>665</v>
      </c>
      <c r="B63" t="s">
        <v>162</v>
      </c>
      <c r="C63">
        <v>8</v>
      </c>
      <c r="D63" s="84" t="s">
        <v>11</v>
      </c>
      <c r="E63" s="87">
        <v>13</v>
      </c>
      <c r="F63" s="85" t="s">
        <v>148</v>
      </c>
      <c r="G63" s="85" t="s">
        <v>161</v>
      </c>
      <c r="H63" s="86">
        <v>22.047979999999999</v>
      </c>
      <c r="I63" s="86">
        <v>25.593100000000003</v>
      </c>
      <c r="J63" s="86">
        <v>18.502859999999998</v>
      </c>
      <c r="K63" s="86">
        <v>3.5451200000000043</v>
      </c>
      <c r="L63" s="86">
        <v>3.5451200000000007</v>
      </c>
      <c r="M63" s="85"/>
      <c r="N63" s="85"/>
      <c r="O63" s="86">
        <v>19.390160000000002</v>
      </c>
      <c r="P63" s="86">
        <v>19.058399999999999</v>
      </c>
      <c r="Q63" s="86">
        <v>19.721920000000001</v>
      </c>
    </row>
    <row r="64" spans="1:17" x14ac:dyDescent="0.2">
      <c r="A64" s="84" t="s">
        <v>666</v>
      </c>
      <c r="B64" t="s">
        <v>166</v>
      </c>
      <c r="C64">
        <v>9</v>
      </c>
      <c r="D64" s="84" t="s">
        <v>11</v>
      </c>
      <c r="E64" s="87">
        <v>7</v>
      </c>
      <c r="F64" s="85" t="s">
        <v>148</v>
      </c>
      <c r="G64" s="85" t="s">
        <v>165</v>
      </c>
      <c r="H64" s="86">
        <v>18.512</v>
      </c>
      <c r="I64" s="86">
        <v>22.557959999999998</v>
      </c>
      <c r="J64" s="86">
        <v>14.46603</v>
      </c>
      <c r="K64" s="86">
        <v>4.0459599999999973</v>
      </c>
      <c r="L64" s="86">
        <v>4.0459700000000005</v>
      </c>
      <c r="M64" s="85"/>
      <c r="N64" s="85"/>
      <c r="O64" s="86">
        <v>19.390160000000002</v>
      </c>
      <c r="P64" s="86">
        <v>19.058399999999999</v>
      </c>
      <c r="Q64" s="86">
        <v>19.721920000000001</v>
      </c>
    </row>
    <row r="65" spans="1:17" x14ac:dyDescent="0.2">
      <c r="A65" s="84" t="s">
        <v>667</v>
      </c>
      <c r="B65" t="s">
        <v>170</v>
      </c>
      <c r="C65">
        <v>10</v>
      </c>
      <c r="D65" s="84" t="s">
        <v>11</v>
      </c>
      <c r="E65" s="87">
        <v>9</v>
      </c>
      <c r="F65" s="85" t="s">
        <v>148</v>
      </c>
      <c r="G65" s="85" t="s">
        <v>169</v>
      </c>
      <c r="H65" s="86">
        <v>18.87764</v>
      </c>
      <c r="I65" s="86">
        <v>23.04983</v>
      </c>
      <c r="J65" s="86">
        <v>14.70546</v>
      </c>
      <c r="K65" s="86">
        <v>4.1721900000000005</v>
      </c>
      <c r="L65" s="86">
        <v>4.1721799999999991</v>
      </c>
      <c r="M65" s="85"/>
      <c r="N65" s="85"/>
      <c r="O65" s="86">
        <v>19.390160000000002</v>
      </c>
      <c r="P65" s="86">
        <v>19.058399999999999</v>
      </c>
      <c r="Q65" s="86">
        <v>19.721920000000001</v>
      </c>
    </row>
    <row r="66" spans="1:17" x14ac:dyDescent="0.2">
      <c r="A66" s="84" t="s">
        <v>668</v>
      </c>
      <c r="B66" t="s">
        <v>174</v>
      </c>
      <c r="C66">
        <v>11</v>
      </c>
      <c r="D66" s="84" t="s">
        <v>11</v>
      </c>
      <c r="E66" s="87">
        <v>4</v>
      </c>
      <c r="F66" s="85" t="s">
        <v>148</v>
      </c>
      <c r="G66" s="85" t="s">
        <v>173</v>
      </c>
      <c r="H66" s="86">
        <v>17.254760000000001</v>
      </c>
      <c r="I66" s="86">
        <v>21.70825</v>
      </c>
      <c r="J66" s="86">
        <v>12.801270000000001</v>
      </c>
      <c r="K66" s="86">
        <v>4.4534899999999986</v>
      </c>
      <c r="L66" s="86">
        <v>4.4534900000000004</v>
      </c>
      <c r="M66" s="85"/>
      <c r="N66" s="85"/>
      <c r="O66" s="86">
        <v>19.390160000000002</v>
      </c>
      <c r="P66" s="86">
        <v>19.058399999999999</v>
      </c>
      <c r="Q66" s="86">
        <v>19.721920000000001</v>
      </c>
    </row>
    <row r="67" spans="1:17" x14ac:dyDescent="0.2">
      <c r="A67" s="84" t="s">
        <v>669</v>
      </c>
      <c r="B67" t="s">
        <v>178</v>
      </c>
      <c r="C67">
        <v>12</v>
      </c>
      <c r="D67" s="84" t="s">
        <v>11</v>
      </c>
      <c r="E67" s="87">
        <v>12</v>
      </c>
      <c r="F67" s="85" t="s">
        <v>148</v>
      </c>
      <c r="G67" s="85" t="s">
        <v>177</v>
      </c>
      <c r="H67" s="86">
        <v>21.146039999999999</v>
      </c>
      <c r="I67" s="86">
        <v>24.613979999999998</v>
      </c>
      <c r="J67" s="86">
        <v>17.67811</v>
      </c>
      <c r="K67" s="86">
        <v>3.4679399999999987</v>
      </c>
      <c r="L67" s="86">
        <v>3.4679299999999991</v>
      </c>
      <c r="M67" s="85"/>
      <c r="N67" s="85"/>
      <c r="O67" s="86">
        <v>19.390160000000002</v>
      </c>
      <c r="P67" s="86">
        <v>19.058399999999999</v>
      </c>
      <c r="Q67" s="86">
        <v>19.721920000000001</v>
      </c>
    </row>
    <row r="68" spans="1:17" x14ac:dyDescent="0.2">
      <c r="A68" s="84" t="s">
        <v>670</v>
      </c>
      <c r="B68" t="s">
        <v>182</v>
      </c>
      <c r="C68">
        <v>13</v>
      </c>
      <c r="D68" s="84" t="s">
        <v>11</v>
      </c>
      <c r="E68" s="87">
        <v>6</v>
      </c>
      <c r="F68" s="85" t="s">
        <v>148</v>
      </c>
      <c r="G68" s="85" t="s">
        <v>181</v>
      </c>
      <c r="H68" s="86">
        <v>17.95345</v>
      </c>
      <c r="I68" s="86">
        <v>21.536999999999999</v>
      </c>
      <c r="J68" s="86">
        <v>14.36989</v>
      </c>
      <c r="K68" s="86">
        <v>3.5835499999999989</v>
      </c>
      <c r="L68" s="86">
        <v>3.5835600000000003</v>
      </c>
      <c r="M68" s="85"/>
      <c r="N68" s="85"/>
      <c r="O68" s="86">
        <v>19.390160000000002</v>
      </c>
      <c r="P68" s="86">
        <v>19.058399999999999</v>
      </c>
      <c r="Q68" s="86">
        <v>19.721920000000001</v>
      </c>
    </row>
    <row r="69" spans="1:17" x14ac:dyDescent="0.2">
      <c r="A69" s="84" t="s">
        <v>671</v>
      </c>
      <c r="B69" t="s">
        <v>186</v>
      </c>
      <c r="C69">
        <v>14</v>
      </c>
      <c r="D69" s="84" t="s">
        <v>11</v>
      </c>
      <c r="E69" s="87">
        <v>14</v>
      </c>
      <c r="F69" s="85" t="s">
        <v>148</v>
      </c>
      <c r="G69" s="85" t="s">
        <v>185</v>
      </c>
      <c r="H69" s="86">
        <v>23.50956</v>
      </c>
      <c r="I69" s="86">
        <v>28.81493</v>
      </c>
      <c r="J69" s="86">
        <v>18.204180000000001</v>
      </c>
      <c r="K69" s="86">
        <v>5.3053699999999999</v>
      </c>
      <c r="L69" s="86">
        <v>5.3053799999999995</v>
      </c>
      <c r="M69" s="85"/>
      <c r="N69" s="85"/>
      <c r="O69" s="86">
        <v>19.390160000000002</v>
      </c>
      <c r="P69" s="86">
        <v>19.058399999999999</v>
      </c>
      <c r="Q69" s="86">
        <v>19.721920000000001</v>
      </c>
    </row>
    <row r="70" spans="1:17" x14ac:dyDescent="0.2">
      <c r="A70" s="84" t="s">
        <v>672</v>
      </c>
      <c r="B70" t="s">
        <v>391</v>
      </c>
      <c r="C70">
        <v>1</v>
      </c>
      <c r="D70" s="84" t="s">
        <v>2</v>
      </c>
      <c r="E70" s="87">
        <v>7</v>
      </c>
      <c r="F70" s="85" t="s">
        <v>389</v>
      </c>
      <c r="G70" s="85" t="s">
        <v>390</v>
      </c>
      <c r="H70" s="86">
        <v>23.141030000000001</v>
      </c>
      <c r="I70" s="86">
        <v>27.91281</v>
      </c>
      <c r="J70" s="86">
        <v>18.369250000000001</v>
      </c>
      <c r="K70" s="86">
        <v>4.7717799999999997</v>
      </c>
      <c r="L70" s="86">
        <v>4.7717799999999997</v>
      </c>
      <c r="M70" s="85"/>
      <c r="N70" s="85"/>
      <c r="O70" s="86">
        <v>19.390160000000002</v>
      </c>
      <c r="P70" s="86">
        <v>19.058399999999999</v>
      </c>
      <c r="Q70" s="86">
        <v>19.721920000000001</v>
      </c>
    </row>
    <row r="71" spans="1:17" x14ac:dyDescent="0.2">
      <c r="A71" s="84" t="s">
        <v>673</v>
      </c>
      <c r="B71" t="s">
        <v>411</v>
      </c>
      <c r="C71">
        <v>2</v>
      </c>
      <c r="D71" s="84" t="s">
        <v>2</v>
      </c>
      <c r="E71" s="87">
        <v>5</v>
      </c>
      <c r="F71" s="85" t="s">
        <v>389</v>
      </c>
      <c r="G71" s="85" t="s">
        <v>410</v>
      </c>
      <c r="H71" s="86">
        <v>22.01343</v>
      </c>
      <c r="I71" s="86">
        <v>25.488660000000003</v>
      </c>
      <c r="J71" s="86">
        <v>18.5382</v>
      </c>
      <c r="K71" s="86">
        <v>3.4752300000000034</v>
      </c>
      <c r="L71" s="86">
        <v>3.4752299999999998</v>
      </c>
      <c r="M71" s="85"/>
      <c r="N71" s="85"/>
      <c r="O71" s="86">
        <v>19.390160000000002</v>
      </c>
      <c r="P71" s="86">
        <v>19.058399999999999</v>
      </c>
      <c r="Q71" s="86">
        <v>19.721920000000001</v>
      </c>
    </row>
    <row r="72" spans="1:17" x14ac:dyDescent="0.2">
      <c r="A72" s="84" t="s">
        <v>674</v>
      </c>
      <c r="B72" t="s">
        <v>395</v>
      </c>
      <c r="C72">
        <v>3</v>
      </c>
      <c r="D72" s="84" t="s">
        <v>2</v>
      </c>
      <c r="E72" s="87">
        <v>8</v>
      </c>
      <c r="F72" s="85" t="s">
        <v>389</v>
      </c>
      <c r="G72" s="85" t="s">
        <v>394</v>
      </c>
      <c r="H72" s="86">
        <v>24.092289999999998</v>
      </c>
      <c r="I72" s="86">
        <v>27.275769999999998</v>
      </c>
      <c r="J72" s="86">
        <v>20.908809999999999</v>
      </c>
      <c r="K72" s="86">
        <v>3.1834799999999994</v>
      </c>
      <c r="L72" s="86">
        <v>3.1834799999999994</v>
      </c>
      <c r="M72" s="85"/>
      <c r="N72" s="85"/>
      <c r="O72" s="86">
        <v>19.390160000000002</v>
      </c>
      <c r="P72" s="86">
        <v>19.058399999999999</v>
      </c>
      <c r="Q72" s="86">
        <v>19.721920000000001</v>
      </c>
    </row>
    <row r="73" spans="1:17" x14ac:dyDescent="0.2">
      <c r="A73" s="84" t="s">
        <v>675</v>
      </c>
      <c r="B73" t="s">
        <v>399</v>
      </c>
      <c r="C73">
        <v>4</v>
      </c>
      <c r="D73" s="84" t="s">
        <v>2</v>
      </c>
      <c r="E73" s="87">
        <v>3</v>
      </c>
      <c r="F73" s="85" t="s">
        <v>389</v>
      </c>
      <c r="G73" s="85" t="s">
        <v>398</v>
      </c>
      <c r="H73" s="86">
        <v>21.6919</v>
      </c>
      <c r="I73" s="86">
        <v>24.567410000000002</v>
      </c>
      <c r="J73" s="86">
        <v>18.816400000000002</v>
      </c>
      <c r="K73" s="86">
        <v>2.875510000000002</v>
      </c>
      <c r="L73" s="86">
        <v>2.8754999999999988</v>
      </c>
      <c r="M73" s="85"/>
      <c r="N73" s="85"/>
      <c r="O73" s="86">
        <v>19.390160000000002</v>
      </c>
      <c r="P73" s="86">
        <v>19.058399999999999</v>
      </c>
      <c r="Q73" s="86">
        <v>19.721920000000001</v>
      </c>
    </row>
    <row r="74" spans="1:17" x14ac:dyDescent="0.2">
      <c r="A74" s="84" t="s">
        <v>676</v>
      </c>
      <c r="B74" t="s">
        <v>403</v>
      </c>
      <c r="C74">
        <v>5</v>
      </c>
      <c r="D74" s="84" t="s">
        <v>2</v>
      </c>
      <c r="E74" s="87">
        <v>4</v>
      </c>
      <c r="F74" s="85" t="s">
        <v>389</v>
      </c>
      <c r="G74" s="85" t="s">
        <v>402</v>
      </c>
      <c r="H74" s="86">
        <v>21.8643</v>
      </c>
      <c r="I74" s="86">
        <v>25.049569999999999</v>
      </c>
      <c r="J74" s="86">
        <v>18.679030000000001</v>
      </c>
      <c r="K74" s="86">
        <v>3.1852699999999992</v>
      </c>
      <c r="L74" s="86">
        <v>3.1852699999999992</v>
      </c>
      <c r="M74" s="85"/>
      <c r="N74" s="85"/>
      <c r="O74" s="86">
        <v>19.390160000000002</v>
      </c>
      <c r="P74" s="86">
        <v>19.058399999999999</v>
      </c>
      <c r="Q74" s="86">
        <v>19.721920000000001</v>
      </c>
    </row>
    <row r="75" spans="1:17" x14ac:dyDescent="0.2">
      <c r="A75" s="84" t="s">
        <v>677</v>
      </c>
      <c r="B75" t="s">
        <v>415</v>
      </c>
      <c r="C75">
        <v>6</v>
      </c>
      <c r="D75" s="84" t="s">
        <v>2</v>
      </c>
      <c r="E75" s="87">
        <v>1</v>
      </c>
      <c r="F75" s="85" t="s">
        <v>389</v>
      </c>
      <c r="G75" s="85" t="s">
        <v>414</v>
      </c>
      <c r="H75" s="86">
        <v>18.539459999999998</v>
      </c>
      <c r="I75" s="86">
        <v>23.238489999999999</v>
      </c>
      <c r="J75" s="86">
        <v>13.840440000000001</v>
      </c>
      <c r="K75" s="86">
        <v>4.6990300000000005</v>
      </c>
      <c r="L75" s="86">
        <v>4.6990199999999973</v>
      </c>
      <c r="M75" s="85"/>
      <c r="N75" s="85"/>
      <c r="O75" s="86">
        <v>19.390160000000002</v>
      </c>
      <c r="P75" s="86">
        <v>19.058399999999999</v>
      </c>
      <c r="Q75" s="86">
        <v>19.721920000000001</v>
      </c>
    </row>
    <row r="76" spans="1:17" x14ac:dyDescent="0.2">
      <c r="A76" s="84" t="s">
        <v>678</v>
      </c>
      <c r="B76" t="s">
        <v>407</v>
      </c>
      <c r="C76">
        <v>7</v>
      </c>
      <c r="D76" s="84" t="s">
        <v>2</v>
      </c>
      <c r="E76" s="87">
        <v>2</v>
      </c>
      <c r="F76" s="85" t="s">
        <v>389</v>
      </c>
      <c r="G76" s="85" t="s">
        <v>406</v>
      </c>
      <c r="H76" s="86">
        <v>20.75019</v>
      </c>
      <c r="I76" s="86">
        <v>24.32169</v>
      </c>
      <c r="J76" s="86">
        <v>17.178699999999999</v>
      </c>
      <c r="K76" s="86">
        <v>3.5715000000000003</v>
      </c>
      <c r="L76" s="86">
        <v>3.5714900000000007</v>
      </c>
      <c r="M76" s="85"/>
      <c r="N76" s="85"/>
      <c r="O76" s="86">
        <v>19.390160000000002</v>
      </c>
      <c r="P76" s="86">
        <v>19.058399999999999</v>
      </c>
      <c r="Q76" s="86">
        <v>19.721920000000001</v>
      </c>
    </row>
    <row r="77" spans="1:17" x14ac:dyDescent="0.2">
      <c r="A77" s="84" t="s">
        <v>679</v>
      </c>
      <c r="B77" t="s">
        <v>300</v>
      </c>
      <c r="C77">
        <v>8</v>
      </c>
      <c r="D77" s="84" t="s">
        <v>2</v>
      </c>
      <c r="E77" s="87">
        <v>6</v>
      </c>
      <c r="F77" s="85" t="s">
        <v>298</v>
      </c>
      <c r="G77" s="85" t="s">
        <v>299</v>
      </c>
      <c r="H77" s="86">
        <v>22.3995</v>
      </c>
      <c r="I77" s="86">
        <v>24.47242</v>
      </c>
      <c r="J77" s="86">
        <v>20.326589999999999</v>
      </c>
      <c r="K77" s="86">
        <v>2.0729199999999999</v>
      </c>
      <c r="L77" s="86">
        <v>2.0729100000000003</v>
      </c>
      <c r="M77" s="85"/>
      <c r="N77" s="85"/>
      <c r="O77" s="86">
        <v>19.390160000000002</v>
      </c>
      <c r="P77" s="86">
        <v>19.058399999999999</v>
      </c>
      <c r="Q77" s="86">
        <v>19.721920000000001</v>
      </c>
    </row>
    <row r="78" spans="1:17" x14ac:dyDescent="0.2">
      <c r="A78" s="84" t="s">
        <v>680</v>
      </c>
      <c r="B78" t="s">
        <v>304</v>
      </c>
      <c r="C78">
        <v>9</v>
      </c>
      <c r="D78" s="84" t="s">
        <v>2</v>
      </c>
      <c r="E78" s="87">
        <v>9</v>
      </c>
      <c r="F78" s="85" t="s">
        <v>298</v>
      </c>
      <c r="G78" s="85" t="s">
        <v>303</v>
      </c>
      <c r="H78" s="86">
        <v>24.218070000000001</v>
      </c>
      <c r="I78" s="86">
        <v>26.594630000000002</v>
      </c>
      <c r="J78" s="86">
        <v>21.84151</v>
      </c>
      <c r="K78" s="86">
        <v>2.3765600000000013</v>
      </c>
      <c r="L78" s="86">
        <v>2.3765600000000013</v>
      </c>
      <c r="M78" s="85"/>
      <c r="N78" s="85"/>
      <c r="O78" s="86">
        <v>19.390160000000002</v>
      </c>
      <c r="P78" s="86">
        <v>19.058399999999999</v>
      </c>
      <c r="Q78" s="86">
        <v>19.721920000000001</v>
      </c>
    </row>
    <row r="79" spans="1:17" x14ac:dyDescent="0.2">
      <c r="A79" s="84" t="s">
        <v>681</v>
      </c>
      <c r="B79" t="s">
        <v>124</v>
      </c>
      <c r="C79">
        <v>1</v>
      </c>
      <c r="D79" s="84" t="s">
        <v>3</v>
      </c>
      <c r="E79" s="87">
        <v>16</v>
      </c>
      <c r="F79" s="85" t="s">
        <v>122</v>
      </c>
      <c r="G79" s="85" t="s">
        <v>123</v>
      </c>
      <c r="H79" s="86">
        <v>24.699860000000001</v>
      </c>
      <c r="I79" s="86">
        <v>27.80856</v>
      </c>
      <c r="J79" s="86">
        <v>21.591160000000002</v>
      </c>
      <c r="K79" s="86">
        <v>3.1086999999999989</v>
      </c>
      <c r="L79" s="86">
        <v>3.1086999999999989</v>
      </c>
      <c r="M79" s="85"/>
      <c r="N79" s="85"/>
      <c r="O79" s="86">
        <v>19.390160000000002</v>
      </c>
      <c r="P79" s="86">
        <v>19.058399999999999</v>
      </c>
      <c r="Q79" s="86">
        <v>19.721920000000001</v>
      </c>
    </row>
    <row r="80" spans="1:17" x14ac:dyDescent="0.2">
      <c r="A80" s="84" t="s">
        <v>682</v>
      </c>
      <c r="B80" t="s">
        <v>128</v>
      </c>
      <c r="C80">
        <v>2</v>
      </c>
      <c r="D80" s="84" t="s">
        <v>3</v>
      </c>
      <c r="E80" s="87">
        <v>9</v>
      </c>
      <c r="F80" s="85" t="s">
        <v>122</v>
      </c>
      <c r="G80" s="85" t="s">
        <v>127</v>
      </c>
      <c r="H80" s="86">
        <v>21.367010000000001</v>
      </c>
      <c r="I80" s="86">
        <v>24.637519999999999</v>
      </c>
      <c r="J80" s="86">
        <v>18.096499999999999</v>
      </c>
      <c r="K80" s="86">
        <v>3.270509999999998</v>
      </c>
      <c r="L80" s="86">
        <v>3.2705100000000016</v>
      </c>
      <c r="M80" s="85"/>
      <c r="N80" s="85"/>
      <c r="O80" s="86">
        <v>19.390160000000002</v>
      </c>
      <c r="P80" s="86">
        <v>19.058399999999999</v>
      </c>
      <c r="Q80" s="86">
        <v>19.721920000000001</v>
      </c>
    </row>
    <row r="81" spans="1:17" x14ac:dyDescent="0.2">
      <c r="A81" s="84" t="s">
        <v>683</v>
      </c>
      <c r="B81" t="s">
        <v>132</v>
      </c>
      <c r="C81">
        <v>3</v>
      </c>
      <c r="D81" s="84" t="s">
        <v>3</v>
      </c>
      <c r="E81" s="87">
        <v>7</v>
      </c>
      <c r="F81" s="85" t="s">
        <v>122</v>
      </c>
      <c r="G81" s="85" t="s">
        <v>131</v>
      </c>
      <c r="H81" s="86">
        <v>21.083679999999998</v>
      </c>
      <c r="I81" s="86">
        <v>25.515029999999999</v>
      </c>
      <c r="J81" s="86">
        <v>16.652339999999999</v>
      </c>
      <c r="K81" s="86">
        <v>4.4313500000000019</v>
      </c>
      <c r="L81" s="86">
        <v>4.4313399999999987</v>
      </c>
      <c r="M81" s="85"/>
      <c r="N81" s="85"/>
      <c r="O81" s="86">
        <v>19.390160000000002</v>
      </c>
      <c r="P81" s="86">
        <v>19.058399999999999</v>
      </c>
      <c r="Q81" s="86">
        <v>19.721920000000001</v>
      </c>
    </row>
    <row r="82" spans="1:17" x14ac:dyDescent="0.2">
      <c r="A82" s="84" t="s">
        <v>684</v>
      </c>
      <c r="B82" t="s">
        <v>136</v>
      </c>
      <c r="C82">
        <v>4</v>
      </c>
      <c r="D82" s="84" t="s">
        <v>3</v>
      </c>
      <c r="E82" s="87">
        <v>12</v>
      </c>
      <c r="F82" s="85" t="s">
        <v>122</v>
      </c>
      <c r="G82" s="85" t="s">
        <v>135</v>
      </c>
      <c r="H82" s="86">
        <v>23.041640000000001</v>
      </c>
      <c r="I82" s="86">
        <v>26.637979999999999</v>
      </c>
      <c r="J82" s="86">
        <v>19.445309999999999</v>
      </c>
      <c r="K82" s="86">
        <v>3.5963399999999979</v>
      </c>
      <c r="L82" s="86">
        <v>3.5963300000000018</v>
      </c>
      <c r="M82" s="85"/>
      <c r="N82" s="85"/>
      <c r="O82" s="86">
        <v>19.390160000000002</v>
      </c>
      <c r="P82" s="86">
        <v>19.058399999999999</v>
      </c>
      <c r="Q82" s="86">
        <v>19.721920000000001</v>
      </c>
    </row>
    <row r="83" spans="1:17" x14ac:dyDescent="0.2">
      <c r="A83" s="84" t="s">
        <v>685</v>
      </c>
      <c r="B83" t="s">
        <v>140</v>
      </c>
      <c r="C83">
        <v>5</v>
      </c>
      <c r="D83" s="84" t="s">
        <v>3</v>
      </c>
      <c r="E83" s="87">
        <v>14</v>
      </c>
      <c r="F83" s="85" t="s">
        <v>122</v>
      </c>
      <c r="G83" s="85" t="s">
        <v>139</v>
      </c>
      <c r="H83" s="86">
        <v>24.150880000000001</v>
      </c>
      <c r="I83" s="86">
        <v>28.41825</v>
      </c>
      <c r="J83" s="86">
        <v>19.883509999999998</v>
      </c>
      <c r="K83" s="86">
        <v>4.2673699999999997</v>
      </c>
      <c r="L83" s="86">
        <v>4.2673700000000032</v>
      </c>
      <c r="M83" s="85"/>
      <c r="N83" s="85"/>
      <c r="O83" s="86">
        <v>19.390160000000002</v>
      </c>
      <c r="P83" s="86">
        <v>19.058399999999999</v>
      </c>
      <c r="Q83" s="86">
        <v>19.721920000000001</v>
      </c>
    </row>
    <row r="84" spans="1:17" x14ac:dyDescent="0.2">
      <c r="A84" s="84" t="s">
        <v>686</v>
      </c>
      <c r="B84" t="s">
        <v>144</v>
      </c>
      <c r="C84">
        <v>6</v>
      </c>
      <c r="D84" s="84" t="s">
        <v>3</v>
      </c>
      <c r="E84" s="87">
        <v>8</v>
      </c>
      <c r="F84" s="85" t="s">
        <v>122</v>
      </c>
      <c r="G84" s="85" t="s">
        <v>143</v>
      </c>
      <c r="H84" s="86">
        <v>21.173860000000001</v>
      </c>
      <c r="I84" s="86">
        <v>25.107059999999997</v>
      </c>
      <c r="J84" s="86">
        <v>17.240669999999998</v>
      </c>
      <c r="K84" s="86">
        <v>3.9331999999999958</v>
      </c>
      <c r="L84" s="86">
        <v>3.9331900000000033</v>
      </c>
      <c r="M84" s="85"/>
      <c r="N84" s="85"/>
      <c r="O84" s="86">
        <v>19.390160000000002</v>
      </c>
      <c r="P84" s="86">
        <v>19.058399999999999</v>
      </c>
      <c r="Q84" s="86">
        <v>19.721920000000001</v>
      </c>
    </row>
    <row r="85" spans="1:17" x14ac:dyDescent="0.2">
      <c r="A85" s="84" t="s">
        <v>687</v>
      </c>
      <c r="B85" t="s">
        <v>96</v>
      </c>
      <c r="C85">
        <v>7</v>
      </c>
      <c r="D85" s="84" t="s">
        <v>3</v>
      </c>
      <c r="E85" s="87">
        <v>13</v>
      </c>
      <c r="F85" s="85" t="s">
        <v>94</v>
      </c>
      <c r="G85" s="85" t="s">
        <v>95</v>
      </c>
      <c r="H85" s="86">
        <v>23.48011</v>
      </c>
      <c r="I85" s="86">
        <v>25.730360000000001</v>
      </c>
      <c r="J85" s="86">
        <v>21.229849999999999</v>
      </c>
      <c r="K85" s="86">
        <v>2.2502500000000012</v>
      </c>
      <c r="L85" s="86">
        <v>2.2502600000000008</v>
      </c>
      <c r="M85" s="85"/>
      <c r="N85" s="85"/>
      <c r="O85" s="86">
        <v>19.390160000000002</v>
      </c>
      <c r="P85" s="86">
        <v>19.058399999999999</v>
      </c>
      <c r="Q85" s="86">
        <v>19.721920000000001</v>
      </c>
    </row>
    <row r="86" spans="1:17" x14ac:dyDescent="0.2">
      <c r="A86" s="84" t="s">
        <v>688</v>
      </c>
      <c r="B86" t="s">
        <v>100</v>
      </c>
      <c r="C86">
        <v>8</v>
      </c>
      <c r="D86" s="84" t="s">
        <v>3</v>
      </c>
      <c r="E86" s="87">
        <v>15</v>
      </c>
      <c r="F86" s="85" t="s">
        <v>94</v>
      </c>
      <c r="G86" s="85" t="s">
        <v>99</v>
      </c>
      <c r="H86" s="86">
        <v>24.555520000000001</v>
      </c>
      <c r="I86" s="86">
        <v>26.769410000000001</v>
      </c>
      <c r="J86" s="86">
        <v>22.341630000000002</v>
      </c>
      <c r="K86" s="86">
        <v>2.2138899999999992</v>
      </c>
      <c r="L86" s="86">
        <v>2.2138899999999992</v>
      </c>
      <c r="M86" s="85"/>
      <c r="N86" s="85"/>
      <c r="O86" s="86">
        <v>19.390160000000002</v>
      </c>
      <c r="P86" s="86">
        <v>19.058399999999999</v>
      </c>
      <c r="Q86" s="86">
        <v>19.721920000000001</v>
      </c>
    </row>
    <row r="87" spans="1:17" x14ac:dyDescent="0.2">
      <c r="A87" s="84" t="s">
        <v>689</v>
      </c>
      <c r="B87" t="s">
        <v>455</v>
      </c>
      <c r="C87">
        <v>9</v>
      </c>
      <c r="D87" s="84" t="s">
        <v>3</v>
      </c>
      <c r="E87" s="87">
        <v>17</v>
      </c>
      <c r="F87" s="85" t="s">
        <v>453</v>
      </c>
      <c r="G87" s="85" t="s">
        <v>454</v>
      </c>
      <c r="H87" s="86">
        <v>25.162079999999996</v>
      </c>
      <c r="I87" s="86">
        <v>27.940100000000001</v>
      </c>
      <c r="J87" s="86">
        <v>22.384049999999998</v>
      </c>
      <c r="K87" s="86">
        <v>2.778020000000005</v>
      </c>
      <c r="L87" s="86">
        <v>2.7780299999999976</v>
      </c>
      <c r="M87" s="85"/>
      <c r="N87" s="85"/>
      <c r="O87" s="86">
        <v>19.390160000000002</v>
      </c>
      <c r="P87" s="86">
        <v>19.058399999999999</v>
      </c>
      <c r="Q87" s="86">
        <v>19.721920000000001</v>
      </c>
    </row>
    <row r="88" spans="1:17" x14ac:dyDescent="0.2">
      <c r="A88" s="84" t="s">
        <v>690</v>
      </c>
      <c r="B88" t="s">
        <v>459</v>
      </c>
      <c r="C88">
        <v>10</v>
      </c>
      <c r="D88" s="84" t="s">
        <v>3</v>
      </c>
      <c r="E88" s="87">
        <v>2</v>
      </c>
      <c r="F88" s="85" t="s">
        <v>453</v>
      </c>
      <c r="G88" s="85" t="s">
        <v>458</v>
      </c>
      <c r="H88" s="86">
        <v>18.03697</v>
      </c>
      <c r="I88" s="86">
        <v>20.656269999999999</v>
      </c>
      <c r="J88" s="86">
        <v>15.417680000000001</v>
      </c>
      <c r="K88" s="86">
        <v>2.6192999999999991</v>
      </c>
      <c r="L88" s="86">
        <v>2.6192899999999995</v>
      </c>
      <c r="M88" s="85"/>
      <c r="N88" s="85"/>
      <c r="O88" s="86">
        <v>19.390160000000002</v>
      </c>
      <c r="P88" s="86">
        <v>19.058399999999999</v>
      </c>
      <c r="Q88" s="86">
        <v>19.721920000000001</v>
      </c>
    </row>
    <row r="89" spans="1:17" x14ac:dyDescent="0.2">
      <c r="A89" s="84" t="s">
        <v>691</v>
      </c>
      <c r="B89" t="s">
        <v>463</v>
      </c>
      <c r="C89">
        <v>11</v>
      </c>
      <c r="D89" s="84" t="s">
        <v>3</v>
      </c>
      <c r="E89" s="87">
        <v>11</v>
      </c>
      <c r="F89" s="85" t="s">
        <v>453</v>
      </c>
      <c r="G89" s="85" t="s">
        <v>462</v>
      </c>
      <c r="H89" s="86">
        <v>22.960370000000001</v>
      </c>
      <c r="I89" s="86">
        <v>25.657499999999999</v>
      </c>
      <c r="J89" s="86">
        <v>20.26323</v>
      </c>
      <c r="K89" s="86">
        <v>2.6971299999999978</v>
      </c>
      <c r="L89" s="86">
        <v>2.697140000000001</v>
      </c>
      <c r="M89" s="85"/>
      <c r="N89" s="85"/>
      <c r="O89" s="86">
        <v>19.390160000000002</v>
      </c>
      <c r="P89" s="86">
        <v>19.058399999999999</v>
      </c>
      <c r="Q89" s="86">
        <v>19.721920000000001</v>
      </c>
    </row>
    <row r="90" spans="1:17" x14ac:dyDescent="0.2">
      <c r="A90" s="84" t="s">
        <v>692</v>
      </c>
      <c r="B90" t="s">
        <v>310</v>
      </c>
      <c r="C90">
        <v>12</v>
      </c>
      <c r="D90" s="84" t="s">
        <v>3</v>
      </c>
      <c r="E90" s="87">
        <v>1</v>
      </c>
      <c r="F90" s="85" t="s">
        <v>308</v>
      </c>
      <c r="G90" s="85" t="s">
        <v>309</v>
      </c>
      <c r="H90" s="86">
        <v>17.051849999999998</v>
      </c>
      <c r="I90" s="86">
        <v>18.885279999999998</v>
      </c>
      <c r="J90" s="86">
        <v>15.218419999999998</v>
      </c>
      <c r="K90" s="86">
        <v>1.8334299999999999</v>
      </c>
      <c r="L90" s="86">
        <v>1.8334299999999999</v>
      </c>
      <c r="M90" s="85"/>
      <c r="N90" s="85"/>
      <c r="O90" s="86">
        <v>19.390160000000002</v>
      </c>
      <c r="P90" s="86">
        <v>19.058399999999999</v>
      </c>
      <c r="Q90" s="86">
        <v>19.721920000000001</v>
      </c>
    </row>
    <row r="91" spans="1:17" x14ac:dyDescent="0.2">
      <c r="A91" s="84" t="s">
        <v>693</v>
      </c>
      <c r="B91" t="s">
        <v>314</v>
      </c>
      <c r="C91">
        <v>13</v>
      </c>
      <c r="D91" s="84" t="s">
        <v>3</v>
      </c>
      <c r="E91" s="87">
        <v>4</v>
      </c>
      <c r="F91" s="85" t="s">
        <v>308</v>
      </c>
      <c r="G91" s="85" t="s">
        <v>313</v>
      </c>
      <c r="H91" s="86">
        <v>18.668710000000001</v>
      </c>
      <c r="I91" s="86">
        <v>20.551159999999999</v>
      </c>
      <c r="J91" s="86">
        <v>16.786259999999999</v>
      </c>
      <c r="K91" s="86">
        <v>1.8824499999999986</v>
      </c>
      <c r="L91" s="86">
        <v>1.8824500000000022</v>
      </c>
      <c r="M91" s="85"/>
      <c r="N91" s="85"/>
      <c r="O91" s="86">
        <v>19.390160000000002</v>
      </c>
      <c r="P91" s="86">
        <v>19.058399999999999</v>
      </c>
      <c r="Q91" s="86">
        <v>19.721920000000001</v>
      </c>
    </row>
    <row r="92" spans="1:17" x14ac:dyDescent="0.2">
      <c r="A92" s="84" t="s">
        <v>694</v>
      </c>
      <c r="B92" t="s">
        <v>320</v>
      </c>
      <c r="C92">
        <v>14</v>
      </c>
      <c r="D92" s="84" t="s">
        <v>3</v>
      </c>
      <c r="E92" s="87">
        <v>5</v>
      </c>
      <c r="F92" s="85" t="s">
        <v>318</v>
      </c>
      <c r="G92" s="85" t="s">
        <v>319</v>
      </c>
      <c r="H92" s="86">
        <v>20.2288</v>
      </c>
      <c r="I92" s="86">
        <v>23.224339999999998</v>
      </c>
      <c r="J92" s="86">
        <v>17.233249999999998</v>
      </c>
      <c r="K92" s="86">
        <v>2.9955399999999983</v>
      </c>
      <c r="L92" s="86">
        <v>2.9955500000000015</v>
      </c>
      <c r="M92" s="85"/>
      <c r="N92" s="85"/>
      <c r="O92" s="86">
        <v>19.390160000000002</v>
      </c>
      <c r="P92" s="86">
        <v>19.058399999999999</v>
      </c>
      <c r="Q92" s="86">
        <v>19.721920000000001</v>
      </c>
    </row>
    <row r="93" spans="1:17" x14ac:dyDescent="0.2">
      <c r="A93" s="84" t="s">
        <v>695</v>
      </c>
      <c r="B93" t="s">
        <v>324</v>
      </c>
      <c r="C93">
        <v>15</v>
      </c>
      <c r="D93" s="84" t="s">
        <v>3</v>
      </c>
      <c r="E93" s="87">
        <v>10</v>
      </c>
      <c r="F93" s="85" t="s">
        <v>318</v>
      </c>
      <c r="G93" s="85" t="s">
        <v>323</v>
      </c>
      <c r="H93" s="86">
        <v>22.63936</v>
      </c>
      <c r="I93" s="86">
        <v>25.789729999999999</v>
      </c>
      <c r="J93" s="86">
        <v>19.488980000000002</v>
      </c>
      <c r="K93" s="86">
        <v>3.1503699999999988</v>
      </c>
      <c r="L93" s="86">
        <v>3.1503799999999984</v>
      </c>
      <c r="M93" s="85"/>
      <c r="N93" s="85"/>
      <c r="O93" s="86">
        <v>19.390160000000002</v>
      </c>
      <c r="P93" s="86">
        <v>19.058399999999999</v>
      </c>
      <c r="Q93" s="86">
        <v>19.721920000000001</v>
      </c>
    </row>
    <row r="94" spans="1:17" x14ac:dyDescent="0.2">
      <c r="A94" s="84" t="s">
        <v>696</v>
      </c>
      <c r="B94" t="s">
        <v>328</v>
      </c>
      <c r="C94">
        <v>16</v>
      </c>
      <c r="D94" s="84" t="s">
        <v>3</v>
      </c>
      <c r="E94" s="87">
        <v>6</v>
      </c>
      <c r="F94" s="85" t="s">
        <v>318</v>
      </c>
      <c r="G94" s="85" t="s">
        <v>327</v>
      </c>
      <c r="H94" s="86">
        <v>20.7318</v>
      </c>
      <c r="I94" s="86">
        <v>23.863859999999999</v>
      </c>
      <c r="J94" s="86">
        <v>17.599730000000001</v>
      </c>
      <c r="K94" s="86">
        <v>3.1320599999999992</v>
      </c>
      <c r="L94" s="86">
        <v>3.1320699999999988</v>
      </c>
      <c r="M94" s="85"/>
      <c r="N94" s="85"/>
      <c r="O94" s="86">
        <v>19.390160000000002</v>
      </c>
      <c r="P94" s="86">
        <v>19.058399999999999</v>
      </c>
      <c r="Q94" s="86">
        <v>19.721920000000001</v>
      </c>
    </row>
    <row r="95" spans="1:17" x14ac:dyDescent="0.2">
      <c r="A95" s="84" t="s">
        <v>697</v>
      </c>
      <c r="B95" t="s">
        <v>332</v>
      </c>
      <c r="C95">
        <v>17</v>
      </c>
      <c r="D95" s="84" t="s">
        <v>3</v>
      </c>
      <c r="E95" s="87">
        <v>3</v>
      </c>
      <c r="F95" s="85" t="s">
        <v>318</v>
      </c>
      <c r="G95" s="85" t="s">
        <v>331</v>
      </c>
      <c r="H95" s="86">
        <v>18.397320000000001</v>
      </c>
      <c r="I95" s="86">
        <v>21.062449999999998</v>
      </c>
      <c r="J95" s="86">
        <v>15.732189999999999</v>
      </c>
      <c r="K95" s="86">
        <v>2.6651299999999978</v>
      </c>
      <c r="L95" s="86">
        <v>2.6651300000000013</v>
      </c>
      <c r="M95" s="85"/>
      <c r="N95" s="85"/>
      <c r="O95" s="86">
        <v>19.390160000000002</v>
      </c>
      <c r="P95" s="86">
        <v>19.058399999999999</v>
      </c>
      <c r="Q95" s="86">
        <v>19.721920000000001</v>
      </c>
    </row>
    <row r="96" spans="1:17" x14ac:dyDescent="0.2">
      <c r="A96" s="20" t="s">
        <v>698</v>
      </c>
      <c r="B96" t="s">
        <v>86</v>
      </c>
      <c r="C96">
        <v>1</v>
      </c>
      <c r="D96" s="20" t="s">
        <v>9</v>
      </c>
      <c r="E96" s="88">
        <v>20</v>
      </c>
      <c r="F96" t="s">
        <v>84</v>
      </c>
      <c r="G96" t="s">
        <v>85</v>
      </c>
      <c r="H96" s="15">
        <v>10.61908</v>
      </c>
      <c r="I96" s="15">
        <v>12.207030000000001</v>
      </c>
      <c r="J96" s="22">
        <v>9.0311299999999992</v>
      </c>
      <c r="K96" s="22">
        <v>1.5879500000000011</v>
      </c>
      <c r="L96" s="22">
        <v>1.5879500000000011</v>
      </c>
      <c r="M96" s="9"/>
      <c r="O96" s="15">
        <v>9.3693600000000004</v>
      </c>
      <c r="P96" s="15">
        <v>9.1444700000000001</v>
      </c>
      <c r="Q96" s="15">
        <v>9.5942500000000006</v>
      </c>
    </row>
    <row r="97" spans="1:17" x14ac:dyDescent="0.2">
      <c r="A97" s="20" t="s">
        <v>699</v>
      </c>
      <c r="B97" t="s">
        <v>90</v>
      </c>
      <c r="C97">
        <v>2</v>
      </c>
      <c r="D97" s="20" t="s">
        <v>9</v>
      </c>
      <c r="E97" s="88">
        <v>4</v>
      </c>
      <c r="F97" t="s">
        <v>84</v>
      </c>
      <c r="G97" t="s">
        <v>89</v>
      </c>
      <c r="H97" s="15">
        <v>7.5102399999999996</v>
      </c>
      <c r="I97" s="15">
        <v>8.6258199999999992</v>
      </c>
      <c r="J97" s="22">
        <v>6.3946500000000004</v>
      </c>
      <c r="K97" s="22">
        <v>1.1155799999999996</v>
      </c>
      <c r="L97" s="22">
        <v>1.1155899999999992</v>
      </c>
      <c r="M97" s="9"/>
      <c r="O97" s="15">
        <v>9.3693600000000004</v>
      </c>
      <c r="P97" s="15">
        <v>9.1444700000000001</v>
      </c>
      <c r="Q97" s="15">
        <v>9.5942500000000006</v>
      </c>
    </row>
    <row r="98" spans="1:17" x14ac:dyDescent="0.2">
      <c r="A98" s="20" t="s">
        <v>700</v>
      </c>
      <c r="B98" t="s">
        <v>282</v>
      </c>
      <c r="C98">
        <v>3</v>
      </c>
      <c r="D98" s="20" t="s">
        <v>9</v>
      </c>
      <c r="E98" s="88">
        <v>3</v>
      </c>
      <c r="F98" t="s">
        <v>280</v>
      </c>
      <c r="G98" t="s">
        <v>281</v>
      </c>
      <c r="H98" s="15">
        <v>7.5077199999999999</v>
      </c>
      <c r="I98" s="15">
        <v>9.3979599999999994</v>
      </c>
      <c r="J98" s="22">
        <v>5.6174900000000001</v>
      </c>
      <c r="K98" s="22">
        <v>1.8902399999999995</v>
      </c>
      <c r="L98" s="22">
        <v>1.8902299999999999</v>
      </c>
      <c r="M98" s="9"/>
      <c r="O98" s="15">
        <v>9.3693600000000004</v>
      </c>
      <c r="P98" s="15">
        <v>9.1444700000000001</v>
      </c>
      <c r="Q98" s="15">
        <v>9.5942500000000006</v>
      </c>
    </row>
    <row r="99" spans="1:17" x14ac:dyDescent="0.2">
      <c r="A99" s="20" t="s">
        <v>701</v>
      </c>
      <c r="B99" t="s">
        <v>286</v>
      </c>
      <c r="C99">
        <v>4</v>
      </c>
      <c r="D99" s="20" t="s">
        <v>9</v>
      </c>
      <c r="E99" s="88">
        <v>10</v>
      </c>
      <c r="F99" t="s">
        <v>280</v>
      </c>
      <c r="G99" t="s">
        <v>285</v>
      </c>
      <c r="H99" s="15">
        <v>8.3699099999999991</v>
      </c>
      <c r="I99" s="15">
        <v>10.19631</v>
      </c>
      <c r="J99" s="22">
        <v>6.54352</v>
      </c>
      <c r="K99" s="22">
        <v>1.8264000000000014</v>
      </c>
      <c r="L99" s="22">
        <v>1.8263899999999991</v>
      </c>
      <c r="M99" s="9"/>
      <c r="O99" s="15">
        <v>9.3693600000000004</v>
      </c>
      <c r="P99" s="15">
        <v>9.1444700000000001</v>
      </c>
      <c r="Q99" s="15">
        <v>9.5942500000000006</v>
      </c>
    </row>
    <row r="100" spans="1:17" x14ac:dyDescent="0.2">
      <c r="A100" s="20" t="s">
        <v>702</v>
      </c>
      <c r="B100" t="s">
        <v>290</v>
      </c>
      <c r="C100">
        <v>5</v>
      </c>
      <c r="D100" s="20" t="s">
        <v>9</v>
      </c>
      <c r="E100" s="88">
        <v>13</v>
      </c>
      <c r="F100" t="s">
        <v>280</v>
      </c>
      <c r="G100" t="s">
        <v>289</v>
      </c>
      <c r="H100" s="15">
        <v>9.0084400000000002</v>
      </c>
      <c r="I100" s="15">
        <v>10.98593</v>
      </c>
      <c r="J100" s="22">
        <v>7.0309499999999998</v>
      </c>
      <c r="K100" s="22">
        <v>1.9774899999999995</v>
      </c>
      <c r="L100" s="22">
        <v>1.9774900000000004</v>
      </c>
      <c r="M100" s="9"/>
      <c r="O100" s="15">
        <v>9.3693600000000004</v>
      </c>
      <c r="P100" s="15">
        <v>9.1444700000000001</v>
      </c>
      <c r="Q100" s="15">
        <v>9.5942500000000006</v>
      </c>
    </row>
    <row r="101" spans="1:17" x14ac:dyDescent="0.2">
      <c r="A101" s="20" t="s">
        <v>703</v>
      </c>
      <c r="B101" t="s">
        <v>294</v>
      </c>
      <c r="C101">
        <v>6</v>
      </c>
      <c r="D101" s="20" t="s">
        <v>9</v>
      </c>
      <c r="E101" s="88">
        <v>2</v>
      </c>
      <c r="F101" t="s">
        <v>280</v>
      </c>
      <c r="G101" t="s">
        <v>293</v>
      </c>
      <c r="H101" s="15">
        <v>7.2404800000000007</v>
      </c>
      <c r="I101" s="15">
        <v>8.8810099999999998</v>
      </c>
      <c r="J101" s="22">
        <v>5.5999599999999994</v>
      </c>
      <c r="K101" s="22">
        <v>1.6405299999999992</v>
      </c>
      <c r="L101" s="22">
        <v>1.6405200000000013</v>
      </c>
      <c r="M101" s="9"/>
      <c r="O101" s="15">
        <v>9.3693600000000004</v>
      </c>
      <c r="P101" s="15">
        <v>9.1444700000000001</v>
      </c>
      <c r="Q101" s="15">
        <v>9.5942500000000006</v>
      </c>
    </row>
    <row r="102" spans="1:17" x14ac:dyDescent="0.2">
      <c r="A102" s="20" t="s">
        <v>704</v>
      </c>
      <c r="B102" t="s">
        <v>228</v>
      </c>
      <c r="C102">
        <v>7</v>
      </c>
      <c r="D102" s="20" t="s">
        <v>9</v>
      </c>
      <c r="E102" s="88">
        <v>14</v>
      </c>
      <c r="F102" t="s">
        <v>226</v>
      </c>
      <c r="G102" t="s">
        <v>227</v>
      </c>
      <c r="H102" s="15">
        <v>9.0889300000000013</v>
      </c>
      <c r="I102" s="15">
        <v>10.5806</v>
      </c>
      <c r="J102" s="22">
        <v>7.5972600000000003</v>
      </c>
      <c r="K102" s="22">
        <v>1.4916699999999992</v>
      </c>
      <c r="L102" s="22">
        <v>1.4916700000000009</v>
      </c>
      <c r="M102" s="9"/>
      <c r="O102" s="15">
        <v>9.3693600000000004</v>
      </c>
      <c r="P102" s="15">
        <v>9.1444700000000001</v>
      </c>
      <c r="Q102" s="15">
        <v>9.5942500000000006</v>
      </c>
    </row>
    <row r="103" spans="1:17" x14ac:dyDescent="0.2">
      <c r="A103" s="20" t="s">
        <v>705</v>
      </c>
      <c r="B103" t="s">
        <v>232</v>
      </c>
      <c r="C103">
        <v>8</v>
      </c>
      <c r="D103" s="20" t="s">
        <v>9</v>
      </c>
      <c r="E103" s="88">
        <v>9</v>
      </c>
      <c r="F103" t="s">
        <v>226</v>
      </c>
      <c r="G103" t="s">
        <v>231</v>
      </c>
      <c r="H103" s="15">
        <v>8.3445</v>
      </c>
      <c r="I103" s="15">
        <v>9.7286999999999999</v>
      </c>
      <c r="J103" s="22">
        <v>6.9602899999999996</v>
      </c>
      <c r="K103" s="22">
        <v>1.3841999999999999</v>
      </c>
      <c r="L103" s="22">
        <v>1.3842100000000004</v>
      </c>
      <c r="M103" s="9"/>
      <c r="O103" s="15">
        <v>9.3693600000000004</v>
      </c>
      <c r="P103" s="15">
        <v>9.1444700000000001</v>
      </c>
      <c r="Q103" s="15">
        <v>9.5942500000000006</v>
      </c>
    </row>
    <row r="104" spans="1:17" x14ac:dyDescent="0.2">
      <c r="A104" s="20" t="s">
        <v>706</v>
      </c>
      <c r="B104" t="s">
        <v>236</v>
      </c>
      <c r="C104">
        <v>9</v>
      </c>
      <c r="D104" s="20" t="s">
        <v>9</v>
      </c>
      <c r="E104" s="88">
        <v>16</v>
      </c>
      <c r="F104" t="s">
        <v>226</v>
      </c>
      <c r="G104" t="s">
        <v>235</v>
      </c>
      <c r="H104" s="15">
        <v>9.5780799999999999</v>
      </c>
      <c r="I104" s="15">
        <v>12.004710000000001</v>
      </c>
      <c r="J104" s="22">
        <v>7.1514600000000002</v>
      </c>
      <c r="K104" s="22">
        <v>2.4266300000000012</v>
      </c>
      <c r="L104" s="22">
        <v>2.4266199999999998</v>
      </c>
      <c r="M104" s="9"/>
      <c r="O104" s="15">
        <v>9.3693600000000004</v>
      </c>
      <c r="P104" s="15">
        <v>9.1444700000000001</v>
      </c>
      <c r="Q104" s="15">
        <v>9.5942500000000006</v>
      </c>
    </row>
    <row r="105" spans="1:17" x14ac:dyDescent="0.2">
      <c r="A105" s="20" t="s">
        <v>707</v>
      </c>
      <c r="B105" t="s">
        <v>240</v>
      </c>
      <c r="C105">
        <v>10</v>
      </c>
      <c r="D105" s="20" t="s">
        <v>9</v>
      </c>
      <c r="E105" s="88">
        <v>5</v>
      </c>
      <c r="F105" t="s">
        <v>226</v>
      </c>
      <c r="G105" t="s">
        <v>239</v>
      </c>
      <c r="H105" s="15">
        <v>7.8267199999999999</v>
      </c>
      <c r="I105" s="15">
        <v>9.7336900000000011</v>
      </c>
      <c r="J105" s="22">
        <v>5.9197600000000001</v>
      </c>
      <c r="K105" s="22">
        <v>1.9069700000000012</v>
      </c>
      <c r="L105" s="22">
        <v>1.9069599999999998</v>
      </c>
      <c r="M105" s="9"/>
      <c r="O105" s="15">
        <v>9.3693600000000004</v>
      </c>
      <c r="P105" s="15">
        <v>9.1444700000000001</v>
      </c>
      <c r="Q105" s="15">
        <v>9.5942500000000006</v>
      </c>
    </row>
    <row r="106" spans="1:17" x14ac:dyDescent="0.2">
      <c r="A106" s="20" t="s">
        <v>708</v>
      </c>
      <c r="B106" t="s">
        <v>246</v>
      </c>
      <c r="C106">
        <v>11</v>
      </c>
      <c r="D106" s="20" t="s">
        <v>9</v>
      </c>
      <c r="E106" s="88">
        <v>6</v>
      </c>
      <c r="F106" t="s">
        <v>244</v>
      </c>
      <c r="G106" t="s">
        <v>245</v>
      </c>
      <c r="H106" s="15">
        <v>7.9127900000000002</v>
      </c>
      <c r="I106" s="15">
        <v>9.4998100000000001</v>
      </c>
      <c r="J106" s="22">
        <v>6.3257700000000003</v>
      </c>
      <c r="K106" s="22">
        <v>1.5870199999999999</v>
      </c>
      <c r="L106" s="22">
        <v>1.5870199999999999</v>
      </c>
      <c r="M106" s="9"/>
      <c r="O106" s="15">
        <v>9.3693600000000004</v>
      </c>
      <c r="P106" s="15">
        <v>9.1444700000000001</v>
      </c>
      <c r="Q106" s="15">
        <v>9.5942500000000006</v>
      </c>
    </row>
    <row r="107" spans="1:17" x14ac:dyDescent="0.2">
      <c r="A107" s="20" t="s">
        <v>709</v>
      </c>
      <c r="B107" t="s">
        <v>250</v>
      </c>
      <c r="C107">
        <v>12</v>
      </c>
      <c r="D107" s="20" t="s">
        <v>9</v>
      </c>
      <c r="E107" s="88">
        <v>22</v>
      </c>
      <c r="F107" t="s">
        <v>244</v>
      </c>
      <c r="G107" t="s">
        <v>249</v>
      </c>
      <c r="H107" s="15">
        <v>11.645809999999999</v>
      </c>
      <c r="I107" s="15">
        <v>14.41779</v>
      </c>
      <c r="J107" s="22">
        <v>8.8738200000000003</v>
      </c>
      <c r="K107" s="22">
        <v>2.771980000000001</v>
      </c>
      <c r="L107" s="22">
        <v>2.7719899999999988</v>
      </c>
      <c r="M107" s="9"/>
      <c r="O107" s="15">
        <v>9.3693600000000004</v>
      </c>
      <c r="P107" s="15">
        <v>9.1444700000000001</v>
      </c>
      <c r="Q107" s="15">
        <v>9.5942500000000006</v>
      </c>
    </row>
    <row r="108" spans="1:17" x14ac:dyDescent="0.2">
      <c r="A108" s="20" t="s">
        <v>710</v>
      </c>
      <c r="B108" t="s">
        <v>254</v>
      </c>
      <c r="C108">
        <v>13</v>
      </c>
      <c r="D108" s="20" t="s">
        <v>9</v>
      </c>
      <c r="E108" s="88">
        <v>1</v>
      </c>
      <c r="F108" t="s">
        <v>244</v>
      </c>
      <c r="G108" t="s">
        <v>253</v>
      </c>
      <c r="H108" s="15">
        <v>7.0108699999999997</v>
      </c>
      <c r="I108" s="15">
        <v>8.4291499999999999</v>
      </c>
      <c r="J108" s="22">
        <v>5.5926</v>
      </c>
      <c r="K108" s="22">
        <v>1.4182800000000002</v>
      </c>
      <c r="L108" s="22">
        <v>1.4182699999999997</v>
      </c>
      <c r="M108" s="9"/>
      <c r="O108" s="15">
        <v>9.3693600000000004</v>
      </c>
      <c r="P108" s="15">
        <v>9.1444700000000001</v>
      </c>
      <c r="Q108" s="15">
        <v>9.5942500000000006</v>
      </c>
    </row>
    <row r="109" spans="1:17" x14ac:dyDescent="0.2">
      <c r="A109" s="20" t="s">
        <v>711</v>
      </c>
      <c r="B109" t="s">
        <v>260</v>
      </c>
      <c r="C109">
        <v>14</v>
      </c>
      <c r="D109" s="20" t="s">
        <v>9</v>
      </c>
      <c r="E109" s="88">
        <v>17</v>
      </c>
      <c r="F109" t="s">
        <v>258</v>
      </c>
      <c r="G109" t="s">
        <v>259</v>
      </c>
      <c r="H109" s="15">
        <v>9.6099800000000002</v>
      </c>
      <c r="I109" s="15">
        <v>11.678130000000001</v>
      </c>
      <c r="J109" s="22">
        <v>7.5418399999999997</v>
      </c>
      <c r="K109" s="22">
        <v>2.068150000000001</v>
      </c>
      <c r="L109" s="22">
        <v>2.0681400000000005</v>
      </c>
      <c r="M109" s="9"/>
      <c r="O109" s="15">
        <v>9.3693600000000004</v>
      </c>
      <c r="P109" s="15">
        <v>9.1444700000000001</v>
      </c>
      <c r="Q109" s="15">
        <v>9.5942500000000006</v>
      </c>
    </row>
    <row r="110" spans="1:17" x14ac:dyDescent="0.2">
      <c r="A110" s="20" t="s">
        <v>712</v>
      </c>
      <c r="B110" t="s">
        <v>264</v>
      </c>
      <c r="C110">
        <v>15</v>
      </c>
      <c r="D110" s="20" t="s">
        <v>9</v>
      </c>
      <c r="E110" s="88">
        <v>11</v>
      </c>
      <c r="F110" t="s">
        <v>258</v>
      </c>
      <c r="G110" t="s">
        <v>263</v>
      </c>
      <c r="H110" s="15">
        <v>8.4632700000000014</v>
      </c>
      <c r="I110" s="15">
        <v>10.45801</v>
      </c>
      <c r="J110" s="22">
        <v>6.4685300000000003</v>
      </c>
      <c r="K110" s="22">
        <v>1.9947399999999984</v>
      </c>
      <c r="L110" s="22">
        <v>1.9947400000000011</v>
      </c>
      <c r="M110" s="9"/>
      <c r="O110" s="15">
        <v>9.3693600000000004</v>
      </c>
      <c r="P110" s="15">
        <v>9.1444700000000001</v>
      </c>
      <c r="Q110" s="15">
        <v>9.5942500000000006</v>
      </c>
    </row>
    <row r="111" spans="1:17" x14ac:dyDescent="0.2">
      <c r="A111" s="20" t="s">
        <v>713</v>
      </c>
      <c r="B111" t="s">
        <v>268</v>
      </c>
      <c r="C111">
        <v>16</v>
      </c>
      <c r="D111" s="20" t="s">
        <v>9</v>
      </c>
      <c r="E111" s="88">
        <v>19</v>
      </c>
      <c r="F111" t="s">
        <v>258</v>
      </c>
      <c r="G111" t="s">
        <v>267</v>
      </c>
      <c r="H111" s="15">
        <v>10.21754</v>
      </c>
      <c r="I111" s="15">
        <v>12.317629999999999</v>
      </c>
      <c r="J111" s="22">
        <v>8.1174599999999995</v>
      </c>
      <c r="K111" s="22">
        <v>2.1000899999999998</v>
      </c>
      <c r="L111" s="22">
        <v>2.1000800000000002</v>
      </c>
      <c r="M111" s="9"/>
      <c r="O111" s="15">
        <v>9.3693600000000004</v>
      </c>
      <c r="P111" s="15">
        <v>9.1444700000000001</v>
      </c>
      <c r="Q111" s="15">
        <v>9.5942500000000006</v>
      </c>
    </row>
    <row r="112" spans="1:17" x14ac:dyDescent="0.2">
      <c r="A112" s="20" t="s">
        <v>714</v>
      </c>
      <c r="B112" t="s">
        <v>272</v>
      </c>
      <c r="C112">
        <v>17</v>
      </c>
      <c r="D112" s="20" t="s">
        <v>9</v>
      </c>
      <c r="E112" s="88">
        <v>8</v>
      </c>
      <c r="F112" t="s">
        <v>258</v>
      </c>
      <c r="G112" t="s">
        <v>271</v>
      </c>
      <c r="H112" s="15">
        <v>8.2611299999999996</v>
      </c>
      <c r="I112" s="15">
        <v>9.9907899999999987</v>
      </c>
      <c r="J112" s="22">
        <v>6.53146</v>
      </c>
      <c r="K112" s="22">
        <v>1.7296599999999991</v>
      </c>
      <c r="L112" s="22">
        <v>1.7296699999999996</v>
      </c>
      <c r="M112" s="9"/>
      <c r="O112" s="15">
        <v>9.3693600000000004</v>
      </c>
      <c r="P112" s="15">
        <v>9.1444700000000001</v>
      </c>
      <c r="Q112" s="15">
        <v>9.5942500000000006</v>
      </c>
    </row>
    <row r="113" spans="1:17" x14ac:dyDescent="0.2">
      <c r="A113" s="20" t="s">
        <v>715</v>
      </c>
      <c r="B113" t="s">
        <v>276</v>
      </c>
      <c r="C113">
        <v>18</v>
      </c>
      <c r="D113" s="20" t="s">
        <v>9</v>
      </c>
      <c r="E113" s="88">
        <v>7</v>
      </c>
      <c r="F113" t="s">
        <v>258</v>
      </c>
      <c r="G113" t="s">
        <v>275</v>
      </c>
      <c r="H113" s="15">
        <v>7.9234799999999996</v>
      </c>
      <c r="I113" s="15">
        <v>9.8364399999999996</v>
      </c>
      <c r="J113" s="22">
        <v>6.0105199999999996</v>
      </c>
      <c r="K113" s="22">
        <v>1.91296</v>
      </c>
      <c r="L113" s="22">
        <v>1.91296</v>
      </c>
      <c r="M113" s="9"/>
      <c r="O113" s="15">
        <v>9.3693600000000004</v>
      </c>
      <c r="P113" s="15">
        <v>9.1444700000000001</v>
      </c>
      <c r="Q113" s="15">
        <v>9.5942500000000006</v>
      </c>
    </row>
    <row r="114" spans="1:17" x14ac:dyDescent="0.2">
      <c r="A114" s="20" t="s">
        <v>716</v>
      </c>
      <c r="B114" t="s">
        <v>487</v>
      </c>
      <c r="C114">
        <v>19</v>
      </c>
      <c r="D114" s="20" t="s">
        <v>9</v>
      </c>
      <c r="E114" s="88">
        <v>18</v>
      </c>
      <c r="F114" t="s">
        <v>485</v>
      </c>
      <c r="G114" t="s">
        <v>486</v>
      </c>
      <c r="H114" s="15">
        <v>9.7961299999999998</v>
      </c>
      <c r="I114" s="15">
        <v>11.59511</v>
      </c>
      <c r="J114" s="22">
        <v>7.9971399999999999</v>
      </c>
      <c r="K114" s="22">
        <v>1.7989800000000002</v>
      </c>
      <c r="L114" s="22">
        <v>1.7989899999999999</v>
      </c>
      <c r="M114" s="9"/>
      <c r="O114" s="15">
        <v>9.3693600000000004</v>
      </c>
      <c r="P114" s="15">
        <v>9.1444700000000001</v>
      </c>
      <c r="Q114" s="15">
        <v>9.5942500000000006</v>
      </c>
    </row>
    <row r="115" spans="1:17" x14ac:dyDescent="0.2">
      <c r="A115" s="20" t="s">
        <v>717</v>
      </c>
      <c r="B115" t="s">
        <v>491</v>
      </c>
      <c r="C115">
        <v>20</v>
      </c>
      <c r="D115" s="20" t="s">
        <v>9</v>
      </c>
      <c r="E115" s="88">
        <v>15</v>
      </c>
      <c r="F115" t="s">
        <v>485</v>
      </c>
      <c r="G115" t="s">
        <v>490</v>
      </c>
      <c r="H115" s="15">
        <v>9.4489800000000006</v>
      </c>
      <c r="I115" s="15">
        <v>11.212540000000001</v>
      </c>
      <c r="J115" s="22">
        <v>7.6854099999999992</v>
      </c>
      <c r="K115" s="22">
        <v>1.76356</v>
      </c>
      <c r="L115" s="22">
        <v>1.7635700000000014</v>
      </c>
      <c r="M115" s="9"/>
      <c r="O115" s="15">
        <v>9.3693600000000004</v>
      </c>
      <c r="P115" s="15">
        <v>9.1444700000000001</v>
      </c>
      <c r="Q115" s="15">
        <v>9.5942500000000006</v>
      </c>
    </row>
    <row r="116" spans="1:17" x14ac:dyDescent="0.2">
      <c r="A116" s="20" t="s">
        <v>718</v>
      </c>
      <c r="B116" t="s">
        <v>495</v>
      </c>
      <c r="C116">
        <v>21</v>
      </c>
      <c r="D116" s="20" t="s">
        <v>9</v>
      </c>
      <c r="E116" s="88">
        <v>12</v>
      </c>
      <c r="F116" t="s">
        <v>485</v>
      </c>
      <c r="G116" t="s">
        <v>494</v>
      </c>
      <c r="H116" s="15">
        <v>8.7828600000000012</v>
      </c>
      <c r="I116" s="15">
        <v>11.04011</v>
      </c>
      <c r="J116" s="22">
        <v>6.5256099999999995</v>
      </c>
      <c r="K116" s="22">
        <v>2.2572499999999991</v>
      </c>
      <c r="L116" s="22">
        <v>2.2572500000000018</v>
      </c>
      <c r="M116" s="9"/>
      <c r="O116" s="15">
        <v>9.3693600000000004</v>
      </c>
      <c r="P116" s="15">
        <v>9.1444700000000001</v>
      </c>
      <c r="Q116" s="15">
        <v>9.5942500000000006</v>
      </c>
    </row>
    <row r="117" spans="1:17" x14ac:dyDescent="0.2">
      <c r="A117" s="20" t="s">
        <v>719</v>
      </c>
      <c r="B117" t="s">
        <v>499</v>
      </c>
      <c r="C117">
        <v>22</v>
      </c>
      <c r="D117" s="20" t="s">
        <v>9</v>
      </c>
      <c r="E117" s="88">
        <v>21</v>
      </c>
      <c r="F117" t="s">
        <v>485</v>
      </c>
      <c r="G117" t="s">
        <v>498</v>
      </c>
      <c r="H117" s="15">
        <v>11.189069999999999</v>
      </c>
      <c r="I117" s="15">
        <v>13.483839999999999</v>
      </c>
      <c r="J117" s="22">
        <v>8.8942899999999998</v>
      </c>
      <c r="K117" s="22">
        <v>2.2947699999999998</v>
      </c>
      <c r="L117" s="22">
        <v>2.2947799999999994</v>
      </c>
      <c r="M117" s="9"/>
      <c r="O117" s="15">
        <v>9.3693600000000004</v>
      </c>
      <c r="P117" s="15">
        <v>9.1444700000000001</v>
      </c>
      <c r="Q117" s="15">
        <v>9.5942500000000006</v>
      </c>
    </row>
    <row r="118" spans="1:17" x14ac:dyDescent="0.2">
      <c r="A118" s="20" t="s">
        <v>720</v>
      </c>
      <c r="B118" t="s">
        <v>373</v>
      </c>
      <c r="C118">
        <v>1</v>
      </c>
      <c r="D118" s="20" t="s">
        <v>0</v>
      </c>
      <c r="E118" s="88">
        <v>2</v>
      </c>
      <c r="F118" t="s">
        <v>0</v>
      </c>
      <c r="G118" t="s">
        <v>372</v>
      </c>
      <c r="H118" s="15">
        <v>7.9487600000000009</v>
      </c>
      <c r="I118" s="15">
        <v>9.2600800000000003</v>
      </c>
      <c r="J118" s="22">
        <v>6.6374399999999998</v>
      </c>
      <c r="K118" s="22">
        <v>1.3113199999999994</v>
      </c>
      <c r="L118" s="22">
        <v>1.3113200000000012</v>
      </c>
      <c r="M118" s="9"/>
      <c r="O118" s="15">
        <v>9.3693600000000004</v>
      </c>
      <c r="P118" s="15">
        <v>9.1444700000000001</v>
      </c>
      <c r="Q118" s="15">
        <v>9.5942500000000006</v>
      </c>
    </row>
    <row r="119" spans="1:17" x14ac:dyDescent="0.2">
      <c r="A119" s="20" t="s">
        <v>721</v>
      </c>
      <c r="B119" t="s">
        <v>377</v>
      </c>
      <c r="C119">
        <v>2</v>
      </c>
      <c r="D119" s="20" t="s">
        <v>0</v>
      </c>
      <c r="E119" s="88">
        <v>3</v>
      </c>
      <c r="F119" t="s">
        <v>0</v>
      </c>
      <c r="G119" t="s">
        <v>376</v>
      </c>
      <c r="H119" s="15">
        <v>8.1086599999999986</v>
      </c>
      <c r="I119" s="15">
        <v>9.5430399999999995</v>
      </c>
      <c r="J119" s="22">
        <v>6.6742800000000004</v>
      </c>
      <c r="K119" s="22">
        <v>1.4343800000000009</v>
      </c>
      <c r="L119" s="22">
        <v>1.4343799999999982</v>
      </c>
      <c r="M119" s="9"/>
      <c r="O119" s="15">
        <v>9.3693600000000004</v>
      </c>
      <c r="P119" s="15">
        <v>9.1444700000000001</v>
      </c>
      <c r="Q119" s="15">
        <v>9.5942500000000006</v>
      </c>
    </row>
    <row r="120" spans="1:17" x14ac:dyDescent="0.2">
      <c r="A120" s="20" t="s">
        <v>722</v>
      </c>
      <c r="B120" t="s">
        <v>381</v>
      </c>
      <c r="C120">
        <v>3</v>
      </c>
      <c r="D120" s="20" t="s">
        <v>0</v>
      </c>
      <c r="E120" s="88">
        <v>1</v>
      </c>
      <c r="F120" t="s">
        <v>0</v>
      </c>
      <c r="G120" t="s">
        <v>380</v>
      </c>
      <c r="H120" s="15">
        <v>7.6935799999999999</v>
      </c>
      <c r="I120" s="15">
        <v>9.4967100000000002</v>
      </c>
      <c r="J120" s="22">
        <v>5.8904499999999995</v>
      </c>
      <c r="K120" s="22">
        <v>1.8031300000000003</v>
      </c>
      <c r="L120" s="22">
        <v>1.8031300000000003</v>
      </c>
      <c r="M120" s="9"/>
      <c r="O120" s="15">
        <v>9.3693600000000004</v>
      </c>
      <c r="P120" s="15">
        <v>9.1444700000000001</v>
      </c>
      <c r="Q120" s="15">
        <v>9.5942500000000006</v>
      </c>
    </row>
    <row r="121" spans="1:17" x14ac:dyDescent="0.2">
      <c r="A121" s="20" t="s">
        <v>723</v>
      </c>
      <c r="B121" t="s">
        <v>385</v>
      </c>
      <c r="C121">
        <v>4</v>
      </c>
      <c r="D121" s="20" t="s">
        <v>0</v>
      </c>
      <c r="E121" s="88">
        <v>4</v>
      </c>
      <c r="F121" t="s">
        <v>0</v>
      </c>
      <c r="G121" t="s">
        <v>384</v>
      </c>
      <c r="H121" s="15">
        <v>8.2322000000000006</v>
      </c>
      <c r="I121" s="15">
        <v>10.1257</v>
      </c>
      <c r="J121" s="22">
        <v>6.3387099999999998</v>
      </c>
      <c r="K121" s="22">
        <v>1.8934999999999995</v>
      </c>
      <c r="L121" s="22">
        <v>1.8934900000000008</v>
      </c>
      <c r="M121" s="9"/>
      <c r="O121" s="15">
        <v>9.3693600000000004</v>
      </c>
      <c r="P121" s="15">
        <v>9.1444700000000001</v>
      </c>
      <c r="Q121" s="15">
        <v>9.5942500000000006</v>
      </c>
    </row>
    <row r="122" spans="1:17" x14ac:dyDescent="0.2">
      <c r="A122" s="20" t="s">
        <v>724</v>
      </c>
      <c r="B122" t="s">
        <v>218</v>
      </c>
      <c r="C122">
        <v>1</v>
      </c>
      <c r="D122" s="20" t="s">
        <v>1</v>
      </c>
      <c r="E122" s="88">
        <v>4</v>
      </c>
      <c r="F122" t="s">
        <v>216</v>
      </c>
      <c r="G122" t="s">
        <v>217</v>
      </c>
      <c r="H122" s="15">
        <v>8.2915799999999997</v>
      </c>
      <c r="I122" s="15">
        <v>9.4733300000000007</v>
      </c>
      <c r="J122" s="22">
        <v>7.10982</v>
      </c>
      <c r="K122" s="22">
        <v>1.181750000000001</v>
      </c>
      <c r="L122" s="22">
        <v>1.1817599999999997</v>
      </c>
      <c r="M122" s="9"/>
      <c r="O122" s="15">
        <v>9.3693600000000004</v>
      </c>
      <c r="P122" s="15">
        <v>9.1444700000000001</v>
      </c>
      <c r="Q122" s="15">
        <v>9.5942500000000006</v>
      </c>
    </row>
    <row r="123" spans="1:17" x14ac:dyDescent="0.2">
      <c r="A123" s="20" t="s">
        <v>725</v>
      </c>
      <c r="B123" t="s">
        <v>222</v>
      </c>
      <c r="C123">
        <v>2</v>
      </c>
      <c r="D123" s="20" t="s">
        <v>1</v>
      </c>
      <c r="E123" s="88">
        <v>7</v>
      </c>
      <c r="F123" t="s">
        <v>216</v>
      </c>
      <c r="G123" t="s">
        <v>221</v>
      </c>
      <c r="H123" s="15">
        <v>8.9474</v>
      </c>
      <c r="I123" s="15">
        <v>10.25217</v>
      </c>
      <c r="J123" s="22">
        <v>7.64262</v>
      </c>
      <c r="K123" s="22">
        <v>1.3047699999999995</v>
      </c>
      <c r="L123" s="22">
        <v>1.3047800000000001</v>
      </c>
      <c r="M123" s="9"/>
      <c r="O123" s="15">
        <v>9.3693600000000004</v>
      </c>
      <c r="P123" s="15">
        <v>9.1444700000000001</v>
      </c>
      <c r="Q123" s="15">
        <v>9.5942500000000006</v>
      </c>
    </row>
    <row r="124" spans="1:17" x14ac:dyDescent="0.2">
      <c r="A124" s="20" t="s">
        <v>726</v>
      </c>
      <c r="B124" t="s">
        <v>360</v>
      </c>
      <c r="C124">
        <v>3</v>
      </c>
      <c r="D124" s="20" t="s">
        <v>1</v>
      </c>
      <c r="E124" s="88">
        <v>3</v>
      </c>
      <c r="F124" t="s">
        <v>358</v>
      </c>
      <c r="G124" t="s">
        <v>359</v>
      </c>
      <c r="H124" s="15">
        <v>8.0768499999999985</v>
      </c>
      <c r="I124" s="15">
        <v>9.9535900000000002</v>
      </c>
      <c r="J124" s="22">
        <v>6.2000999999999999</v>
      </c>
      <c r="K124" s="22">
        <v>1.8767400000000016</v>
      </c>
      <c r="L124" s="22">
        <v>1.8767499999999986</v>
      </c>
      <c r="M124" s="9"/>
      <c r="O124" s="15">
        <v>9.3693600000000004</v>
      </c>
      <c r="P124" s="15">
        <v>9.1444700000000001</v>
      </c>
      <c r="Q124" s="15">
        <v>9.5942500000000006</v>
      </c>
    </row>
    <row r="125" spans="1:17" x14ac:dyDescent="0.2">
      <c r="A125" s="20" t="s">
        <v>727</v>
      </c>
      <c r="B125" t="s">
        <v>364</v>
      </c>
      <c r="C125">
        <v>4</v>
      </c>
      <c r="D125" s="20" t="s">
        <v>1</v>
      </c>
      <c r="E125" s="88">
        <v>5</v>
      </c>
      <c r="F125" t="s">
        <v>358</v>
      </c>
      <c r="G125" t="s">
        <v>363</v>
      </c>
      <c r="H125" s="15">
        <v>8.4661000000000008</v>
      </c>
      <c r="I125" s="15">
        <v>10.153169999999999</v>
      </c>
      <c r="J125" s="22">
        <v>6.7790299999999997</v>
      </c>
      <c r="K125" s="22">
        <v>1.6870699999999985</v>
      </c>
      <c r="L125" s="22">
        <v>1.6870700000000012</v>
      </c>
      <c r="M125" s="9"/>
      <c r="O125" s="15">
        <v>9.3693600000000004</v>
      </c>
      <c r="P125" s="15">
        <v>9.1444700000000001</v>
      </c>
      <c r="Q125" s="15">
        <v>9.5942500000000006</v>
      </c>
    </row>
    <row r="126" spans="1:17" x14ac:dyDescent="0.2">
      <c r="A126" s="20" t="s">
        <v>728</v>
      </c>
      <c r="B126" t="s">
        <v>368</v>
      </c>
      <c r="C126">
        <v>5</v>
      </c>
      <c r="D126" s="20" t="s">
        <v>1</v>
      </c>
      <c r="E126" s="88">
        <v>6</v>
      </c>
      <c r="F126" t="s">
        <v>358</v>
      </c>
      <c r="G126" t="s">
        <v>367</v>
      </c>
      <c r="H126" s="15">
        <v>8.8013300000000001</v>
      </c>
      <c r="I126" s="15">
        <v>10.407969999999999</v>
      </c>
      <c r="J126" s="22">
        <v>7.1946800000000009</v>
      </c>
      <c r="K126" s="22">
        <v>1.6066399999999987</v>
      </c>
      <c r="L126" s="22">
        <v>1.6066499999999992</v>
      </c>
      <c r="M126" s="9"/>
      <c r="O126" s="15">
        <v>9.3693600000000004</v>
      </c>
      <c r="P126" s="15">
        <v>9.1444700000000001</v>
      </c>
      <c r="Q126" s="15">
        <v>9.5942500000000006</v>
      </c>
    </row>
    <row r="127" spans="1:17" x14ac:dyDescent="0.2">
      <c r="A127" s="20" t="s">
        <v>729</v>
      </c>
      <c r="B127" t="s">
        <v>192</v>
      </c>
      <c r="C127">
        <v>6</v>
      </c>
      <c r="D127" s="20" t="s">
        <v>1</v>
      </c>
      <c r="E127" s="88">
        <v>2</v>
      </c>
      <c r="F127" t="s">
        <v>190</v>
      </c>
      <c r="G127" t="s">
        <v>191</v>
      </c>
      <c r="H127" s="15">
        <v>7.2683399999999994</v>
      </c>
      <c r="I127" s="15">
        <v>8.8146299999999993</v>
      </c>
      <c r="J127" s="22">
        <v>5.7220599999999999</v>
      </c>
      <c r="K127" s="22">
        <v>1.5462899999999999</v>
      </c>
      <c r="L127" s="22">
        <v>1.5462799999999994</v>
      </c>
      <c r="M127" s="9"/>
      <c r="O127" s="15">
        <v>9.3693600000000004</v>
      </c>
      <c r="P127" s="15">
        <v>9.1444700000000001</v>
      </c>
      <c r="Q127" s="15">
        <v>9.5942500000000006</v>
      </c>
    </row>
    <row r="128" spans="1:17" x14ac:dyDescent="0.2">
      <c r="A128" s="20" t="s">
        <v>730</v>
      </c>
      <c r="B128" t="s">
        <v>196</v>
      </c>
      <c r="C128">
        <v>7</v>
      </c>
      <c r="D128" s="20" t="s">
        <v>1</v>
      </c>
      <c r="E128" s="88">
        <v>1</v>
      </c>
      <c r="F128" t="s">
        <v>190</v>
      </c>
      <c r="G128" t="s">
        <v>195</v>
      </c>
      <c r="H128" s="15">
        <v>7.1150199999999995</v>
      </c>
      <c r="I128" s="15">
        <v>9.0952999999999999</v>
      </c>
      <c r="J128" s="22">
        <v>5.1347499999999995</v>
      </c>
      <c r="K128" s="22">
        <v>1.9802800000000005</v>
      </c>
      <c r="L128" s="22">
        <v>1.98027</v>
      </c>
      <c r="M128" s="9"/>
      <c r="O128" s="15">
        <v>9.3693600000000004</v>
      </c>
      <c r="P128" s="15">
        <v>9.1444700000000001</v>
      </c>
      <c r="Q128" s="15">
        <v>9.5942500000000006</v>
      </c>
    </row>
    <row r="129" spans="1:17" x14ac:dyDescent="0.2">
      <c r="A129" s="20" t="s">
        <v>731</v>
      </c>
      <c r="B129" t="s">
        <v>200</v>
      </c>
      <c r="C129">
        <v>8</v>
      </c>
      <c r="D129" s="20" t="s">
        <v>1</v>
      </c>
      <c r="E129" s="88">
        <v>11</v>
      </c>
      <c r="F129" t="s">
        <v>190</v>
      </c>
      <c r="G129" t="s">
        <v>199</v>
      </c>
      <c r="H129" s="15">
        <v>12.01225</v>
      </c>
      <c r="I129" s="15">
        <v>14.647320000000001</v>
      </c>
      <c r="J129" s="22">
        <v>9.377180000000001</v>
      </c>
      <c r="K129" s="22">
        <v>2.6350700000000007</v>
      </c>
      <c r="L129" s="22">
        <v>2.6350699999999989</v>
      </c>
      <c r="M129" s="9"/>
      <c r="O129" s="15">
        <v>9.3693600000000004</v>
      </c>
      <c r="P129" s="15">
        <v>9.1444700000000001</v>
      </c>
      <c r="Q129" s="15">
        <v>9.5942500000000006</v>
      </c>
    </row>
    <row r="130" spans="1:17" x14ac:dyDescent="0.2">
      <c r="A130" s="20" t="s">
        <v>732</v>
      </c>
      <c r="B130" t="s">
        <v>204</v>
      </c>
      <c r="C130">
        <v>9</v>
      </c>
      <c r="D130" s="20" t="s">
        <v>1</v>
      </c>
      <c r="E130" s="88">
        <v>8</v>
      </c>
      <c r="F130" t="s">
        <v>190</v>
      </c>
      <c r="G130" t="s">
        <v>203</v>
      </c>
      <c r="H130" s="15">
        <v>9.3193099999999998</v>
      </c>
      <c r="I130" s="15">
        <v>11.241819999999999</v>
      </c>
      <c r="J130" s="22">
        <v>7.3968099999999994</v>
      </c>
      <c r="K130" s="22">
        <v>1.9225099999999991</v>
      </c>
      <c r="L130" s="22">
        <v>1.9225000000000003</v>
      </c>
      <c r="M130" s="9"/>
      <c r="O130" s="15">
        <v>9.3693600000000004</v>
      </c>
      <c r="P130" s="15">
        <v>9.1444700000000001</v>
      </c>
      <c r="Q130" s="15">
        <v>9.5942500000000006</v>
      </c>
    </row>
    <row r="131" spans="1:17" x14ac:dyDescent="0.2">
      <c r="A131" s="20" t="s">
        <v>733</v>
      </c>
      <c r="B131" t="s">
        <v>208</v>
      </c>
      <c r="C131">
        <v>10</v>
      </c>
      <c r="D131" s="20" t="s">
        <v>1</v>
      </c>
      <c r="E131" s="88">
        <v>10</v>
      </c>
      <c r="F131" t="s">
        <v>190</v>
      </c>
      <c r="G131" t="s">
        <v>207</v>
      </c>
      <c r="H131" s="15">
        <v>11.92573</v>
      </c>
      <c r="I131" s="15">
        <v>14.873220000000002</v>
      </c>
      <c r="J131" s="22">
        <v>8.9782399999999996</v>
      </c>
      <c r="K131" s="22">
        <v>2.9474900000000019</v>
      </c>
      <c r="L131" s="22">
        <v>2.9474900000000002</v>
      </c>
      <c r="M131" s="9"/>
      <c r="O131" s="15">
        <v>9.3693600000000004</v>
      </c>
      <c r="P131" s="15">
        <v>9.1444700000000001</v>
      </c>
      <c r="Q131" s="15">
        <v>9.5942500000000006</v>
      </c>
    </row>
    <row r="132" spans="1:17" x14ac:dyDescent="0.2">
      <c r="A132" s="20" t="s">
        <v>734</v>
      </c>
      <c r="B132" t="s">
        <v>212</v>
      </c>
      <c r="C132">
        <v>11</v>
      </c>
      <c r="D132" s="20" t="s">
        <v>1</v>
      </c>
      <c r="E132" s="88">
        <v>9</v>
      </c>
      <c r="F132" t="s">
        <v>190</v>
      </c>
      <c r="G132" t="s">
        <v>211</v>
      </c>
      <c r="H132" s="15">
        <v>9.848510000000001</v>
      </c>
      <c r="I132" s="15">
        <v>12.6478</v>
      </c>
      <c r="J132" s="22">
        <v>7.0492100000000004</v>
      </c>
      <c r="K132" s="22">
        <v>2.7992899999999992</v>
      </c>
      <c r="L132" s="22">
        <v>2.7993000000000006</v>
      </c>
      <c r="M132" s="9"/>
      <c r="O132" s="15">
        <v>9.3693600000000004</v>
      </c>
      <c r="P132" s="15">
        <v>9.1444700000000001</v>
      </c>
      <c r="Q132" s="15">
        <v>9.5942500000000006</v>
      </c>
    </row>
    <row r="133" spans="1:17" x14ac:dyDescent="0.2">
      <c r="A133" s="20" t="s">
        <v>735</v>
      </c>
      <c r="B133" t="s">
        <v>421</v>
      </c>
      <c r="C133">
        <v>1</v>
      </c>
      <c r="D133" s="20" t="s">
        <v>10</v>
      </c>
      <c r="E133" s="88">
        <v>9</v>
      </c>
      <c r="F133" t="s">
        <v>419</v>
      </c>
      <c r="G133" t="s">
        <v>420</v>
      </c>
      <c r="H133" s="15">
        <v>10.035779999999999</v>
      </c>
      <c r="I133" s="15">
        <v>12.50717</v>
      </c>
      <c r="J133" s="22">
        <v>7.5644</v>
      </c>
      <c r="K133" s="22">
        <v>2.4713900000000013</v>
      </c>
      <c r="L133" s="22">
        <v>2.471379999999999</v>
      </c>
      <c r="M133" s="9"/>
      <c r="O133" s="15">
        <v>9.3693600000000004</v>
      </c>
      <c r="P133" s="15">
        <v>9.1444700000000001</v>
      </c>
      <c r="Q133" s="15">
        <v>9.5942500000000006</v>
      </c>
    </row>
    <row r="134" spans="1:17" x14ac:dyDescent="0.2">
      <c r="A134" s="20" t="s">
        <v>736</v>
      </c>
      <c r="B134" t="s">
        <v>425</v>
      </c>
      <c r="C134">
        <v>2</v>
      </c>
      <c r="D134" s="20" t="s">
        <v>10</v>
      </c>
      <c r="E134" s="88">
        <v>7</v>
      </c>
      <c r="F134" t="s">
        <v>419</v>
      </c>
      <c r="G134" t="s">
        <v>424</v>
      </c>
      <c r="H134" s="15">
        <v>9.5997299999999992</v>
      </c>
      <c r="I134" s="15">
        <v>11.979529999999999</v>
      </c>
      <c r="J134" s="22">
        <v>7.2199299999999997</v>
      </c>
      <c r="K134" s="22">
        <v>2.3797999999999995</v>
      </c>
      <c r="L134" s="22">
        <v>2.3797999999999995</v>
      </c>
      <c r="M134" s="9"/>
      <c r="O134" s="15">
        <v>9.3693600000000004</v>
      </c>
      <c r="P134" s="15">
        <v>9.1444700000000001</v>
      </c>
      <c r="Q134" s="15">
        <v>9.5942500000000006</v>
      </c>
    </row>
    <row r="135" spans="1:17" x14ac:dyDescent="0.2">
      <c r="A135" s="20" t="s">
        <v>737</v>
      </c>
      <c r="B135" t="s">
        <v>429</v>
      </c>
      <c r="C135">
        <v>3</v>
      </c>
      <c r="D135" s="20" t="s">
        <v>10</v>
      </c>
      <c r="E135" s="88">
        <v>4</v>
      </c>
      <c r="F135" t="s">
        <v>419</v>
      </c>
      <c r="G135" t="s">
        <v>428</v>
      </c>
      <c r="H135" s="15">
        <v>9.2299299999999995</v>
      </c>
      <c r="I135" s="15">
        <v>11.523389999999999</v>
      </c>
      <c r="J135" s="22">
        <v>6.9364600000000003</v>
      </c>
      <c r="K135" s="22">
        <v>2.2934599999999996</v>
      </c>
      <c r="L135" s="22">
        <v>2.2934699999999992</v>
      </c>
      <c r="M135" s="9"/>
      <c r="O135" s="15">
        <v>9.3693600000000004</v>
      </c>
      <c r="P135" s="15">
        <v>9.1444700000000001</v>
      </c>
      <c r="Q135" s="15">
        <v>9.5942500000000006</v>
      </c>
    </row>
    <row r="136" spans="1:17" x14ac:dyDescent="0.2">
      <c r="A136" s="20" t="s">
        <v>738</v>
      </c>
      <c r="B136" t="s">
        <v>433</v>
      </c>
      <c r="C136">
        <v>4</v>
      </c>
      <c r="D136" s="20" t="s">
        <v>10</v>
      </c>
      <c r="E136" s="88">
        <v>6</v>
      </c>
      <c r="F136" t="s">
        <v>419</v>
      </c>
      <c r="G136" t="s">
        <v>432</v>
      </c>
      <c r="H136" s="15">
        <v>9.3907799999999995</v>
      </c>
      <c r="I136" s="15">
        <v>12.326189999999999</v>
      </c>
      <c r="J136" s="22">
        <v>6.4553700000000003</v>
      </c>
      <c r="K136" s="22">
        <v>2.9354099999999992</v>
      </c>
      <c r="L136" s="22">
        <v>2.9354099999999992</v>
      </c>
      <c r="M136" s="9"/>
      <c r="O136" s="15">
        <v>9.3693600000000004</v>
      </c>
      <c r="P136" s="15">
        <v>9.1444700000000001</v>
      </c>
      <c r="Q136" s="15">
        <v>9.5942500000000006</v>
      </c>
    </row>
    <row r="137" spans="1:17" x14ac:dyDescent="0.2">
      <c r="A137" s="20" t="s">
        <v>739</v>
      </c>
      <c r="B137" t="s">
        <v>437</v>
      </c>
      <c r="C137">
        <v>5</v>
      </c>
      <c r="D137" s="20" t="s">
        <v>10</v>
      </c>
      <c r="E137" s="88">
        <v>5</v>
      </c>
      <c r="F137" t="s">
        <v>419</v>
      </c>
      <c r="G137" t="s">
        <v>436</v>
      </c>
      <c r="H137" s="15">
        <v>9.2671100000000006</v>
      </c>
      <c r="I137" s="15">
        <v>12.04434</v>
      </c>
      <c r="J137" s="22">
        <v>6.4898800000000003</v>
      </c>
      <c r="K137" s="22">
        <v>2.7772299999999994</v>
      </c>
      <c r="L137" s="22">
        <v>2.7772300000000003</v>
      </c>
      <c r="M137" s="9"/>
      <c r="O137" s="15">
        <v>9.3693600000000004</v>
      </c>
      <c r="P137" s="15">
        <v>9.1444700000000001</v>
      </c>
      <c r="Q137" s="15">
        <v>9.5942500000000006</v>
      </c>
    </row>
    <row r="138" spans="1:17" x14ac:dyDescent="0.2">
      <c r="A138" s="20" t="s">
        <v>740</v>
      </c>
      <c r="B138" t="s">
        <v>441</v>
      </c>
      <c r="C138">
        <v>6</v>
      </c>
      <c r="D138" s="20" t="s">
        <v>10</v>
      </c>
      <c r="E138" s="88">
        <v>1</v>
      </c>
      <c r="F138" t="s">
        <v>419</v>
      </c>
      <c r="G138" t="s">
        <v>440</v>
      </c>
      <c r="H138" s="15">
        <v>7.8663499999999997</v>
      </c>
      <c r="I138" s="15">
        <v>9.9885000000000002</v>
      </c>
      <c r="J138" s="22">
        <v>5.7442100000000007</v>
      </c>
      <c r="K138" s="22">
        <v>2.1221500000000004</v>
      </c>
      <c r="L138" s="22">
        <v>2.122139999999999</v>
      </c>
      <c r="M138" s="9"/>
      <c r="O138" s="15">
        <v>9.3693600000000004</v>
      </c>
      <c r="P138" s="15">
        <v>9.1444700000000001</v>
      </c>
      <c r="Q138" s="15">
        <v>9.5942500000000006</v>
      </c>
    </row>
    <row r="139" spans="1:17" x14ac:dyDescent="0.2">
      <c r="A139" s="20" t="s">
        <v>741</v>
      </c>
      <c r="B139" t="s">
        <v>445</v>
      </c>
      <c r="C139">
        <v>7</v>
      </c>
      <c r="D139" s="20" t="s">
        <v>10</v>
      </c>
      <c r="E139" s="88">
        <v>17</v>
      </c>
      <c r="F139" t="s">
        <v>419</v>
      </c>
      <c r="G139" t="s">
        <v>444</v>
      </c>
      <c r="H139" s="15">
        <v>12.449669999999999</v>
      </c>
      <c r="I139" s="15">
        <v>15.750900000000001</v>
      </c>
      <c r="J139" s="22">
        <v>9.1484500000000004</v>
      </c>
      <c r="K139" s="22">
        <v>3.3012300000000021</v>
      </c>
      <c r="L139" s="22">
        <v>3.3012199999999989</v>
      </c>
      <c r="M139" s="9"/>
      <c r="O139" s="15">
        <v>9.3693600000000004</v>
      </c>
      <c r="P139" s="15">
        <v>9.1444700000000001</v>
      </c>
      <c r="Q139" s="15">
        <v>9.5942500000000006</v>
      </c>
    </row>
    <row r="140" spans="1:17" x14ac:dyDescent="0.2">
      <c r="A140" s="20" t="s">
        <v>742</v>
      </c>
      <c r="B140" t="s">
        <v>449</v>
      </c>
      <c r="C140">
        <v>8</v>
      </c>
      <c r="D140" s="20" t="s">
        <v>10</v>
      </c>
      <c r="E140" s="88">
        <v>3</v>
      </c>
      <c r="F140" t="s">
        <v>419</v>
      </c>
      <c r="G140" t="s">
        <v>448</v>
      </c>
      <c r="H140" s="15">
        <v>8.3465899999999991</v>
      </c>
      <c r="I140" s="15">
        <v>10.667359999999999</v>
      </c>
      <c r="J140" s="22">
        <v>6.0258099999999999</v>
      </c>
      <c r="K140" s="22">
        <v>2.3207699999999996</v>
      </c>
      <c r="L140" s="22">
        <v>2.3207799999999992</v>
      </c>
      <c r="M140" s="9"/>
      <c r="O140" s="15">
        <v>9.3693600000000004</v>
      </c>
      <c r="P140" s="15">
        <v>9.1444700000000001</v>
      </c>
      <c r="Q140" s="15">
        <v>9.5942500000000006</v>
      </c>
    </row>
    <row r="141" spans="1:17" x14ac:dyDescent="0.2">
      <c r="A141" s="20" t="s">
        <v>743</v>
      </c>
      <c r="B141" t="s">
        <v>338</v>
      </c>
      <c r="C141">
        <v>9</v>
      </c>
      <c r="D141" s="20" t="s">
        <v>10</v>
      </c>
      <c r="E141" s="88">
        <v>16</v>
      </c>
      <c r="F141" t="s">
        <v>336</v>
      </c>
      <c r="G141" t="s">
        <v>337</v>
      </c>
      <c r="H141" s="15">
        <v>12.0463</v>
      </c>
      <c r="I141" s="15">
        <v>13.797690000000001</v>
      </c>
      <c r="J141" s="22">
        <v>10.29491</v>
      </c>
      <c r="K141" s="22">
        <v>1.7513900000000007</v>
      </c>
      <c r="L141" s="22">
        <v>1.7513900000000007</v>
      </c>
      <c r="M141" s="9"/>
      <c r="O141" s="15">
        <v>9.3693600000000004</v>
      </c>
      <c r="P141" s="15">
        <v>9.1444700000000001</v>
      </c>
      <c r="Q141" s="15">
        <v>9.5942500000000006</v>
      </c>
    </row>
    <row r="142" spans="1:17" x14ac:dyDescent="0.2">
      <c r="A142" s="20" t="s">
        <v>744</v>
      </c>
      <c r="B142" t="s">
        <v>342</v>
      </c>
      <c r="C142">
        <v>10</v>
      </c>
      <c r="D142" s="20" t="s">
        <v>10</v>
      </c>
      <c r="E142" s="88">
        <v>2</v>
      </c>
      <c r="F142" t="s">
        <v>336</v>
      </c>
      <c r="G142" t="s">
        <v>341</v>
      </c>
      <c r="H142" s="15">
        <v>8.2995900000000002</v>
      </c>
      <c r="I142" s="15">
        <v>10.08568</v>
      </c>
      <c r="J142" s="22">
        <v>6.5135100000000001</v>
      </c>
      <c r="K142" s="22">
        <v>1.7860899999999997</v>
      </c>
      <c r="L142" s="22">
        <v>1.7860800000000001</v>
      </c>
      <c r="M142" s="9"/>
      <c r="O142" s="15">
        <v>9.3693600000000004</v>
      </c>
      <c r="P142" s="15">
        <v>9.1444700000000001</v>
      </c>
      <c r="Q142" s="15">
        <v>9.5942500000000006</v>
      </c>
    </row>
    <row r="143" spans="1:17" x14ac:dyDescent="0.2">
      <c r="A143" s="20" t="s">
        <v>745</v>
      </c>
      <c r="B143" t="s">
        <v>346</v>
      </c>
      <c r="C143">
        <v>11</v>
      </c>
      <c r="D143" s="20" t="s">
        <v>10</v>
      </c>
      <c r="E143" s="88">
        <v>12</v>
      </c>
      <c r="F143" t="s">
        <v>336</v>
      </c>
      <c r="G143" t="s">
        <v>345</v>
      </c>
      <c r="H143" s="15">
        <v>10.57268</v>
      </c>
      <c r="I143" s="15">
        <v>12.936819999999999</v>
      </c>
      <c r="J143" s="22">
        <v>8.2085400000000011</v>
      </c>
      <c r="K143" s="22">
        <v>2.364139999999999</v>
      </c>
      <c r="L143" s="22">
        <v>2.364139999999999</v>
      </c>
      <c r="M143" s="9"/>
      <c r="O143" s="15">
        <v>9.3693600000000004</v>
      </c>
      <c r="P143" s="15">
        <v>9.1444700000000001</v>
      </c>
      <c r="Q143" s="15">
        <v>9.5942500000000006</v>
      </c>
    </row>
    <row r="144" spans="1:17" x14ac:dyDescent="0.2">
      <c r="A144" s="20" t="s">
        <v>746</v>
      </c>
      <c r="B144" t="s">
        <v>350</v>
      </c>
      <c r="C144">
        <v>12</v>
      </c>
      <c r="D144" s="20" t="s">
        <v>10</v>
      </c>
      <c r="E144" s="88">
        <v>13</v>
      </c>
      <c r="F144" t="s">
        <v>336</v>
      </c>
      <c r="G144" t="s">
        <v>349</v>
      </c>
      <c r="H144" s="15">
        <v>11.32574</v>
      </c>
      <c r="I144" s="15">
        <v>13.46869</v>
      </c>
      <c r="J144" s="22">
        <v>9.1827799999999993</v>
      </c>
      <c r="K144" s="22">
        <v>2.1429500000000008</v>
      </c>
      <c r="L144" s="22">
        <v>2.1429600000000004</v>
      </c>
      <c r="M144" s="9"/>
      <c r="O144" s="15">
        <v>9.3693600000000004</v>
      </c>
      <c r="P144" s="15">
        <v>9.1444700000000001</v>
      </c>
      <c r="Q144" s="15">
        <v>9.5942500000000006</v>
      </c>
    </row>
    <row r="145" spans="1:17" x14ac:dyDescent="0.2">
      <c r="A145" s="20" t="s">
        <v>747</v>
      </c>
      <c r="B145" t="s">
        <v>354</v>
      </c>
      <c r="C145">
        <v>13</v>
      </c>
      <c r="D145" s="20" t="s">
        <v>10</v>
      </c>
      <c r="E145" s="88">
        <v>11</v>
      </c>
      <c r="F145" t="s">
        <v>336</v>
      </c>
      <c r="G145" t="s">
        <v>353</v>
      </c>
      <c r="H145" s="15">
        <v>10.108459999999999</v>
      </c>
      <c r="I145" s="15">
        <v>12.55481</v>
      </c>
      <c r="J145" s="22">
        <v>7.6621199999999998</v>
      </c>
      <c r="K145" s="22">
        <v>2.4463500000000007</v>
      </c>
      <c r="L145" s="22">
        <v>2.4463399999999993</v>
      </c>
      <c r="M145" s="9"/>
      <c r="O145" s="15">
        <v>9.3693600000000004</v>
      </c>
      <c r="P145" s="15">
        <v>9.1444700000000001</v>
      </c>
      <c r="Q145" s="15">
        <v>9.5942500000000006</v>
      </c>
    </row>
    <row r="146" spans="1:17" x14ac:dyDescent="0.2">
      <c r="A146" s="20" t="s">
        <v>748</v>
      </c>
      <c r="B146" t="s">
        <v>106</v>
      </c>
      <c r="C146">
        <v>14</v>
      </c>
      <c r="D146" s="20" t="s">
        <v>10</v>
      </c>
      <c r="E146" s="88">
        <v>15</v>
      </c>
      <c r="F146" t="s">
        <v>104</v>
      </c>
      <c r="G146" t="s">
        <v>105</v>
      </c>
      <c r="H146" s="15">
        <v>12.027089999999999</v>
      </c>
      <c r="I146" s="15">
        <v>14.11936</v>
      </c>
      <c r="J146" s="22">
        <v>9.9348299999999998</v>
      </c>
      <c r="K146" s="22">
        <v>2.092270000000001</v>
      </c>
      <c r="L146" s="22">
        <v>2.0922599999999996</v>
      </c>
      <c r="M146" s="9"/>
      <c r="O146" s="15">
        <v>9.3693600000000004</v>
      </c>
      <c r="P146" s="15">
        <v>9.1444700000000001</v>
      </c>
      <c r="Q146" s="15">
        <v>9.5942500000000006</v>
      </c>
    </row>
    <row r="147" spans="1:17" x14ac:dyDescent="0.2">
      <c r="A147" s="20" t="s">
        <v>749</v>
      </c>
      <c r="B147" t="s">
        <v>110</v>
      </c>
      <c r="C147">
        <v>15</v>
      </c>
      <c r="D147" s="20" t="s">
        <v>10</v>
      </c>
      <c r="E147" s="88">
        <v>14</v>
      </c>
      <c r="F147" t="s">
        <v>104</v>
      </c>
      <c r="G147" t="s">
        <v>109</v>
      </c>
      <c r="H147" s="15">
        <v>11.76436</v>
      </c>
      <c r="I147" s="15">
        <v>14.46139</v>
      </c>
      <c r="J147" s="22">
        <v>9.0673199999999987</v>
      </c>
      <c r="K147" s="22">
        <v>2.6970299999999998</v>
      </c>
      <c r="L147" s="22">
        <v>2.6970400000000012</v>
      </c>
      <c r="M147" s="9"/>
      <c r="O147" s="15">
        <v>9.3693600000000004</v>
      </c>
      <c r="P147" s="15">
        <v>9.1444700000000001</v>
      </c>
      <c r="Q147" s="15">
        <v>9.5942500000000006</v>
      </c>
    </row>
    <row r="148" spans="1:17" x14ac:dyDescent="0.2">
      <c r="A148" s="20" t="s">
        <v>750</v>
      </c>
      <c r="B148" t="s">
        <v>114</v>
      </c>
      <c r="C148">
        <v>16</v>
      </c>
      <c r="D148" s="20" t="s">
        <v>10</v>
      </c>
      <c r="E148" s="88">
        <v>8</v>
      </c>
      <c r="F148" t="s">
        <v>104</v>
      </c>
      <c r="G148" t="s">
        <v>113</v>
      </c>
      <c r="H148" s="15">
        <v>9.6055500000000009</v>
      </c>
      <c r="I148" s="15">
        <v>11.16001</v>
      </c>
      <c r="J148" s="22">
        <v>8.0510900000000003</v>
      </c>
      <c r="K148" s="22">
        <v>1.5544599999999988</v>
      </c>
      <c r="L148" s="22">
        <v>1.5544600000000006</v>
      </c>
      <c r="M148" s="9"/>
      <c r="O148" s="15">
        <v>9.3693600000000004</v>
      </c>
      <c r="P148" s="15">
        <v>9.1444700000000001</v>
      </c>
      <c r="Q148" s="15">
        <v>9.5942500000000006</v>
      </c>
    </row>
    <row r="149" spans="1:17" x14ac:dyDescent="0.2">
      <c r="A149" s="20" t="s">
        <v>751</v>
      </c>
      <c r="B149" t="s">
        <v>118</v>
      </c>
      <c r="C149">
        <v>17</v>
      </c>
      <c r="D149" s="20" t="s">
        <v>10</v>
      </c>
      <c r="E149" s="88">
        <v>10</v>
      </c>
      <c r="F149" t="s">
        <v>104</v>
      </c>
      <c r="G149" t="s">
        <v>117</v>
      </c>
      <c r="H149" s="15">
        <v>10.08296</v>
      </c>
      <c r="I149" s="15">
        <v>12.00536</v>
      </c>
      <c r="J149" s="22">
        <v>8.1605600000000003</v>
      </c>
      <c r="K149" s="22">
        <v>1.9223999999999997</v>
      </c>
      <c r="L149" s="22">
        <v>1.9223999999999997</v>
      </c>
      <c r="M149" s="9"/>
      <c r="O149" s="15">
        <v>9.3693600000000004</v>
      </c>
      <c r="P149" s="15">
        <v>9.1444700000000001</v>
      </c>
      <c r="Q149" s="15">
        <v>9.5942500000000006</v>
      </c>
    </row>
    <row r="150" spans="1:17" x14ac:dyDescent="0.2">
      <c r="A150" s="20" t="s">
        <v>752</v>
      </c>
      <c r="B150" t="s">
        <v>469</v>
      </c>
      <c r="C150">
        <v>1</v>
      </c>
      <c r="D150" s="20" t="s">
        <v>11</v>
      </c>
      <c r="E150" s="88">
        <v>7</v>
      </c>
      <c r="F150" t="s">
        <v>467</v>
      </c>
      <c r="G150" t="s">
        <v>468</v>
      </c>
      <c r="H150" s="15">
        <v>8.1421799999999998</v>
      </c>
      <c r="I150" s="15">
        <v>9.8958899999999996</v>
      </c>
      <c r="J150" s="22">
        <v>6.3884699999999999</v>
      </c>
      <c r="K150" s="22">
        <v>1.7537099999999999</v>
      </c>
      <c r="L150" s="22">
        <v>1.7537099999999999</v>
      </c>
      <c r="M150" s="9"/>
      <c r="O150" s="15">
        <v>9.3693600000000004</v>
      </c>
      <c r="P150" s="15">
        <v>9.1444700000000001</v>
      </c>
      <c r="Q150" s="15">
        <v>9.5942500000000006</v>
      </c>
    </row>
    <row r="151" spans="1:17" x14ac:dyDescent="0.2">
      <c r="A151" s="20" t="s">
        <v>753</v>
      </c>
      <c r="B151" t="s">
        <v>473</v>
      </c>
      <c r="C151">
        <v>2</v>
      </c>
      <c r="D151" s="20" t="s">
        <v>11</v>
      </c>
      <c r="E151" s="88">
        <v>9</v>
      </c>
      <c r="F151" t="s">
        <v>467</v>
      </c>
      <c r="G151" t="s">
        <v>472</v>
      </c>
      <c r="H151" s="15">
        <v>8.8900199999999998</v>
      </c>
      <c r="I151" s="15">
        <v>10.717930000000001</v>
      </c>
      <c r="J151" s="22">
        <v>7.0621100000000006</v>
      </c>
      <c r="K151" s="22">
        <v>1.827910000000001</v>
      </c>
      <c r="L151" s="22">
        <v>1.8279099999999993</v>
      </c>
      <c r="M151" s="9"/>
      <c r="O151" s="15">
        <v>9.3693600000000004</v>
      </c>
      <c r="P151" s="15">
        <v>9.1444700000000001</v>
      </c>
      <c r="Q151" s="15">
        <v>9.5942500000000006</v>
      </c>
    </row>
    <row r="152" spans="1:17" x14ac:dyDescent="0.2">
      <c r="A152" s="20" t="s">
        <v>754</v>
      </c>
      <c r="B152" t="s">
        <v>477</v>
      </c>
      <c r="C152">
        <v>3</v>
      </c>
      <c r="D152" s="20" t="s">
        <v>11</v>
      </c>
      <c r="E152" s="88">
        <v>12</v>
      </c>
      <c r="F152" t="s">
        <v>467</v>
      </c>
      <c r="G152" t="s">
        <v>476</v>
      </c>
      <c r="H152" s="15">
        <v>10.75454</v>
      </c>
      <c r="I152" s="15">
        <v>12.57607</v>
      </c>
      <c r="J152" s="22">
        <v>8.9330099999999995</v>
      </c>
      <c r="K152" s="22">
        <v>1.8215299999999992</v>
      </c>
      <c r="L152" s="22">
        <v>1.821530000000001</v>
      </c>
      <c r="M152" s="9"/>
      <c r="O152" s="15">
        <v>9.3693600000000004</v>
      </c>
      <c r="P152" s="15">
        <v>9.1444700000000001</v>
      </c>
      <c r="Q152" s="15">
        <v>9.5942500000000006</v>
      </c>
    </row>
    <row r="153" spans="1:17" x14ac:dyDescent="0.2">
      <c r="A153" s="20" t="s">
        <v>755</v>
      </c>
      <c r="B153" t="s">
        <v>481</v>
      </c>
      <c r="C153">
        <v>4</v>
      </c>
      <c r="D153" s="20" t="s">
        <v>11</v>
      </c>
      <c r="E153" s="88">
        <v>1</v>
      </c>
      <c r="F153" t="s">
        <v>467</v>
      </c>
      <c r="G153" t="s">
        <v>480</v>
      </c>
      <c r="H153" s="15">
        <v>6.9739700000000004</v>
      </c>
      <c r="I153" s="15">
        <v>9.0732800000000005</v>
      </c>
      <c r="J153" s="22">
        <v>4.8746700000000001</v>
      </c>
      <c r="K153" s="22">
        <v>2.09931</v>
      </c>
      <c r="L153" s="22">
        <v>2.0993000000000004</v>
      </c>
      <c r="M153" s="9"/>
      <c r="O153" s="15">
        <v>9.3693600000000004</v>
      </c>
      <c r="P153" s="15">
        <v>9.1444700000000001</v>
      </c>
      <c r="Q153" s="15">
        <v>9.5942500000000006</v>
      </c>
    </row>
    <row r="154" spans="1:17" x14ac:dyDescent="0.2">
      <c r="A154" s="20" t="s">
        <v>756</v>
      </c>
      <c r="B154" t="s">
        <v>150</v>
      </c>
      <c r="C154">
        <v>5</v>
      </c>
      <c r="D154" s="20" t="s">
        <v>11</v>
      </c>
      <c r="E154" s="88">
        <v>6</v>
      </c>
      <c r="F154" t="s">
        <v>148</v>
      </c>
      <c r="G154" t="s">
        <v>149</v>
      </c>
      <c r="H154" s="15">
        <v>7.7575900000000004</v>
      </c>
      <c r="I154" s="15">
        <v>9.5685699999999994</v>
      </c>
      <c r="J154" s="22">
        <v>5.9466099999999997</v>
      </c>
      <c r="K154" s="22">
        <v>1.8109799999999989</v>
      </c>
      <c r="L154" s="22">
        <v>1.8109800000000007</v>
      </c>
      <c r="M154" s="9"/>
      <c r="O154" s="15">
        <v>9.3693600000000004</v>
      </c>
      <c r="P154" s="15">
        <v>9.1444700000000001</v>
      </c>
      <c r="Q154" s="15">
        <v>9.5942500000000006</v>
      </c>
    </row>
    <row r="155" spans="1:17" x14ac:dyDescent="0.2">
      <c r="A155" s="20" t="s">
        <v>757</v>
      </c>
      <c r="B155" t="s">
        <v>154</v>
      </c>
      <c r="C155">
        <v>6</v>
      </c>
      <c r="D155" s="20" t="s">
        <v>11</v>
      </c>
      <c r="E155" s="88">
        <v>11</v>
      </c>
      <c r="F155" t="s">
        <v>148</v>
      </c>
      <c r="G155" t="s">
        <v>153</v>
      </c>
      <c r="H155" s="15">
        <v>10.474269999999999</v>
      </c>
      <c r="I155" s="15">
        <v>13.892950000000001</v>
      </c>
      <c r="J155" s="22">
        <v>7.05558</v>
      </c>
      <c r="K155" s="22">
        <v>3.4186800000000019</v>
      </c>
      <c r="L155" s="22">
        <v>3.4186899999999989</v>
      </c>
      <c r="M155" s="9"/>
      <c r="O155" s="15">
        <v>9.3693600000000004</v>
      </c>
      <c r="P155" s="15">
        <v>9.1444700000000001</v>
      </c>
      <c r="Q155" s="15">
        <v>9.5942500000000006</v>
      </c>
    </row>
    <row r="156" spans="1:17" x14ac:dyDescent="0.2">
      <c r="A156" s="20" t="s">
        <v>758</v>
      </c>
      <c r="B156" t="s">
        <v>158</v>
      </c>
      <c r="C156">
        <v>7</v>
      </c>
      <c r="D156" s="20" t="s">
        <v>11</v>
      </c>
      <c r="E156" s="88">
        <v>3</v>
      </c>
      <c r="F156" t="s">
        <v>148</v>
      </c>
      <c r="G156" t="s">
        <v>157</v>
      </c>
      <c r="H156" s="15">
        <v>7.4162000000000008</v>
      </c>
      <c r="I156" s="15">
        <v>9.4646999999999988</v>
      </c>
      <c r="J156" s="22">
        <v>5.3677000000000001</v>
      </c>
      <c r="K156" s="22">
        <v>2.048499999999998</v>
      </c>
      <c r="L156" s="22">
        <v>2.0485000000000007</v>
      </c>
      <c r="M156" s="9"/>
      <c r="O156" s="15">
        <v>9.3693600000000004</v>
      </c>
      <c r="P156" s="15">
        <v>9.1444700000000001</v>
      </c>
      <c r="Q156" s="15">
        <v>9.5942500000000006</v>
      </c>
    </row>
    <row r="157" spans="1:17" x14ac:dyDescent="0.2">
      <c r="A157" s="20" t="s">
        <v>759</v>
      </c>
      <c r="B157" t="s">
        <v>162</v>
      </c>
      <c r="C157">
        <v>8</v>
      </c>
      <c r="D157" s="20" t="s">
        <v>11</v>
      </c>
      <c r="E157" s="88">
        <v>8</v>
      </c>
      <c r="F157" t="s">
        <v>148</v>
      </c>
      <c r="G157" t="s">
        <v>161</v>
      </c>
      <c r="H157" s="15">
        <v>8.7793200000000002</v>
      </c>
      <c r="I157" s="15">
        <v>10.787040000000001</v>
      </c>
      <c r="J157" s="22">
        <v>6.7715999999999994</v>
      </c>
      <c r="K157" s="22">
        <v>2.0077200000000008</v>
      </c>
      <c r="L157" s="22">
        <v>2.0077200000000008</v>
      </c>
      <c r="M157" s="9"/>
      <c r="O157" s="15">
        <v>9.3693600000000004</v>
      </c>
      <c r="P157" s="15">
        <v>9.1444700000000001</v>
      </c>
      <c r="Q157" s="15">
        <v>9.5942500000000006</v>
      </c>
    </row>
    <row r="158" spans="1:17" x14ac:dyDescent="0.2">
      <c r="A158" s="20" t="s">
        <v>760</v>
      </c>
      <c r="B158" t="s">
        <v>166</v>
      </c>
      <c r="C158">
        <v>9</v>
      </c>
      <c r="D158" s="20" t="s">
        <v>11</v>
      </c>
      <c r="E158" s="88">
        <v>5</v>
      </c>
      <c r="F158" t="s">
        <v>148</v>
      </c>
      <c r="G158" t="s">
        <v>165</v>
      </c>
      <c r="H158" s="15">
        <v>7.7401899999999992</v>
      </c>
      <c r="I158" s="15">
        <v>10.35342</v>
      </c>
      <c r="J158" s="22">
        <v>5.12697</v>
      </c>
      <c r="K158" s="22">
        <v>2.6132300000000006</v>
      </c>
      <c r="L158" s="22">
        <v>2.6132199999999992</v>
      </c>
      <c r="M158" s="9"/>
      <c r="O158" s="15">
        <v>9.3693600000000004</v>
      </c>
      <c r="P158" s="15">
        <v>9.1444700000000001</v>
      </c>
      <c r="Q158" s="15">
        <v>9.5942500000000006</v>
      </c>
    </row>
    <row r="159" spans="1:17" x14ac:dyDescent="0.2">
      <c r="A159" s="20" t="s">
        <v>761</v>
      </c>
      <c r="B159" t="s">
        <v>170</v>
      </c>
      <c r="C159">
        <v>10</v>
      </c>
      <c r="D159" s="20" t="s">
        <v>11</v>
      </c>
      <c r="E159" s="88">
        <v>4</v>
      </c>
      <c r="F159" t="s">
        <v>148</v>
      </c>
      <c r="G159" t="s">
        <v>169</v>
      </c>
      <c r="H159" s="15">
        <v>7.4787400000000002</v>
      </c>
      <c r="I159" s="15">
        <v>9.8747699999999998</v>
      </c>
      <c r="J159" s="22">
        <v>5.0827099999999996</v>
      </c>
      <c r="K159" s="22">
        <v>2.3960299999999997</v>
      </c>
      <c r="L159" s="22">
        <v>2.3960300000000005</v>
      </c>
      <c r="M159" s="9"/>
      <c r="O159" s="15">
        <v>9.3693600000000004</v>
      </c>
      <c r="P159" s="15">
        <v>9.1444700000000001</v>
      </c>
      <c r="Q159" s="15">
        <v>9.5942500000000006</v>
      </c>
    </row>
    <row r="160" spans="1:17" x14ac:dyDescent="0.2">
      <c r="A160" s="20" t="s">
        <v>762</v>
      </c>
      <c r="B160" t="s">
        <v>174</v>
      </c>
      <c r="C160">
        <v>11</v>
      </c>
      <c r="D160" s="20" t="s">
        <v>11</v>
      </c>
      <c r="E160" s="88">
        <v>2</v>
      </c>
      <c r="F160" t="s">
        <v>148</v>
      </c>
      <c r="G160" t="s">
        <v>173</v>
      </c>
      <c r="H160" s="15">
        <v>7.3547199999999995</v>
      </c>
      <c r="I160" s="15">
        <v>9.5491400000000013</v>
      </c>
      <c r="J160" s="22">
        <v>5.1603000000000003</v>
      </c>
      <c r="K160" s="22">
        <v>2.1944200000000018</v>
      </c>
      <c r="L160" s="22">
        <v>2.1944199999999991</v>
      </c>
      <c r="M160" s="9"/>
      <c r="O160" s="15">
        <v>9.3693600000000004</v>
      </c>
      <c r="P160" s="15">
        <v>9.1444700000000001</v>
      </c>
      <c r="Q160" s="15">
        <v>9.5942500000000006</v>
      </c>
    </row>
    <row r="161" spans="1:17" x14ac:dyDescent="0.2">
      <c r="A161" s="20" t="s">
        <v>763</v>
      </c>
      <c r="B161" t="s">
        <v>178</v>
      </c>
      <c r="C161">
        <v>12</v>
      </c>
      <c r="D161" s="20" t="s">
        <v>11</v>
      </c>
      <c r="E161" s="88">
        <v>13</v>
      </c>
      <c r="F161" t="s">
        <v>148</v>
      </c>
      <c r="G161" t="s">
        <v>177</v>
      </c>
      <c r="H161" s="15">
        <v>10.86951</v>
      </c>
      <c r="I161" s="15">
        <v>13.607540000000002</v>
      </c>
      <c r="J161" s="22">
        <v>8.1314700000000002</v>
      </c>
      <c r="K161" s="22">
        <v>2.738030000000002</v>
      </c>
      <c r="L161" s="22">
        <v>2.7380399999999998</v>
      </c>
      <c r="M161" s="9"/>
      <c r="O161" s="15">
        <v>9.3693600000000004</v>
      </c>
      <c r="P161" s="15">
        <v>9.1444700000000001</v>
      </c>
      <c r="Q161" s="15">
        <v>9.5942500000000006</v>
      </c>
    </row>
    <row r="162" spans="1:17" x14ac:dyDescent="0.2">
      <c r="A162" s="20" t="s">
        <v>764</v>
      </c>
      <c r="B162" t="s">
        <v>182</v>
      </c>
      <c r="C162">
        <v>13</v>
      </c>
      <c r="D162" s="20" t="s">
        <v>11</v>
      </c>
      <c r="E162" s="88">
        <v>10</v>
      </c>
      <c r="F162" t="s">
        <v>148</v>
      </c>
      <c r="G162" t="s">
        <v>181</v>
      </c>
      <c r="H162" s="15">
        <v>10.346489999999999</v>
      </c>
      <c r="I162" s="15">
        <v>13.250249999999999</v>
      </c>
      <c r="J162" s="22">
        <v>7.4427400000000006</v>
      </c>
      <c r="K162" s="22">
        <v>2.9037600000000001</v>
      </c>
      <c r="L162" s="22">
        <v>2.9037499999999987</v>
      </c>
      <c r="M162" s="9"/>
      <c r="O162" s="15">
        <v>9.3693600000000004</v>
      </c>
      <c r="P162" s="15">
        <v>9.1444700000000001</v>
      </c>
      <c r="Q162" s="15">
        <v>9.5942500000000006</v>
      </c>
    </row>
    <row r="163" spans="1:17" x14ac:dyDescent="0.2">
      <c r="A163" s="20" t="s">
        <v>765</v>
      </c>
      <c r="B163" t="s">
        <v>186</v>
      </c>
      <c r="C163">
        <v>14</v>
      </c>
      <c r="D163" s="20" t="s">
        <v>11</v>
      </c>
      <c r="E163" s="88">
        <v>14</v>
      </c>
      <c r="F163" t="s">
        <v>148</v>
      </c>
      <c r="G163" t="s">
        <v>185</v>
      </c>
      <c r="H163" s="15">
        <v>11.76707</v>
      </c>
      <c r="I163" s="15">
        <v>14.936430000000001</v>
      </c>
      <c r="J163" s="22">
        <v>8.5977200000000007</v>
      </c>
      <c r="K163" s="22">
        <v>3.1693600000000011</v>
      </c>
      <c r="L163" s="22">
        <v>3.1693499999999997</v>
      </c>
      <c r="M163" s="9"/>
      <c r="O163" s="15">
        <v>9.3693600000000004</v>
      </c>
      <c r="P163" s="15">
        <v>9.1444700000000001</v>
      </c>
      <c r="Q163" s="15">
        <v>9.5942500000000006</v>
      </c>
    </row>
    <row r="164" spans="1:17" x14ac:dyDescent="0.2">
      <c r="A164" s="20" t="s">
        <v>766</v>
      </c>
      <c r="B164" t="s">
        <v>391</v>
      </c>
      <c r="C164">
        <v>1</v>
      </c>
      <c r="D164" s="20" t="s">
        <v>2</v>
      </c>
      <c r="E164" s="88">
        <v>9</v>
      </c>
      <c r="F164" t="s">
        <v>389</v>
      </c>
      <c r="G164" t="s">
        <v>390</v>
      </c>
      <c r="H164" s="15">
        <v>11.572950000000001</v>
      </c>
      <c r="I164" s="15">
        <v>14.1008</v>
      </c>
      <c r="J164" s="22">
        <v>9.0450900000000001</v>
      </c>
      <c r="K164" s="22">
        <v>2.527849999999999</v>
      </c>
      <c r="L164" s="22">
        <v>2.5278600000000004</v>
      </c>
      <c r="M164" s="9"/>
      <c r="O164" s="15">
        <v>9.3693600000000004</v>
      </c>
      <c r="P164" s="15">
        <v>9.1444700000000001</v>
      </c>
      <c r="Q164" s="15">
        <v>9.5942500000000006</v>
      </c>
    </row>
    <row r="165" spans="1:17" x14ac:dyDescent="0.2">
      <c r="A165" s="20" t="s">
        <v>767</v>
      </c>
      <c r="B165" t="s">
        <v>411</v>
      </c>
      <c r="C165">
        <v>2</v>
      </c>
      <c r="D165" s="20" t="s">
        <v>2</v>
      </c>
      <c r="E165" s="88">
        <v>2</v>
      </c>
      <c r="F165" t="s">
        <v>389</v>
      </c>
      <c r="G165" t="s">
        <v>410</v>
      </c>
      <c r="H165" s="15">
        <v>8.9569700000000001</v>
      </c>
      <c r="I165" s="15">
        <v>11.60824</v>
      </c>
      <c r="J165" s="22">
        <v>6.3056999999999999</v>
      </c>
      <c r="K165" s="22">
        <v>2.6512700000000002</v>
      </c>
      <c r="L165" s="22">
        <v>2.6512700000000002</v>
      </c>
      <c r="M165" s="9"/>
      <c r="O165" s="15">
        <v>9.3693600000000004</v>
      </c>
      <c r="P165" s="15">
        <v>9.1444700000000001</v>
      </c>
      <c r="Q165" s="15">
        <v>9.5942500000000006</v>
      </c>
    </row>
    <row r="166" spans="1:17" x14ac:dyDescent="0.2">
      <c r="A166" s="20" t="s">
        <v>768</v>
      </c>
      <c r="B166" t="s">
        <v>395</v>
      </c>
      <c r="C166">
        <v>3</v>
      </c>
      <c r="D166" s="20" t="s">
        <v>2</v>
      </c>
      <c r="E166" s="88">
        <v>3</v>
      </c>
      <c r="F166" t="s">
        <v>389</v>
      </c>
      <c r="G166" t="s">
        <v>394</v>
      </c>
      <c r="H166" s="15">
        <v>10.677070000000001</v>
      </c>
      <c r="I166" s="15">
        <v>13.289690000000002</v>
      </c>
      <c r="J166" s="22">
        <v>8.064449999999999</v>
      </c>
      <c r="K166" s="22">
        <v>2.6126200000000015</v>
      </c>
      <c r="L166" s="22">
        <v>2.6126200000000015</v>
      </c>
      <c r="M166" s="9"/>
      <c r="O166" s="15">
        <v>9.3693600000000004</v>
      </c>
      <c r="P166" s="15">
        <v>9.1444700000000001</v>
      </c>
      <c r="Q166" s="15">
        <v>9.5942500000000006</v>
      </c>
    </row>
    <row r="167" spans="1:17" x14ac:dyDescent="0.2">
      <c r="A167" s="20" t="s">
        <v>769</v>
      </c>
      <c r="B167" t="s">
        <v>399</v>
      </c>
      <c r="C167">
        <v>4</v>
      </c>
      <c r="D167" s="20" t="s">
        <v>2</v>
      </c>
      <c r="E167" s="88">
        <v>6</v>
      </c>
      <c r="F167" t="s">
        <v>389</v>
      </c>
      <c r="G167" t="s">
        <v>398</v>
      </c>
      <c r="H167" s="15">
        <v>10.867100000000001</v>
      </c>
      <c r="I167" s="15">
        <v>12.88847</v>
      </c>
      <c r="J167" s="22">
        <v>8.8457299999999996</v>
      </c>
      <c r="K167" s="22">
        <v>2.0213699999999992</v>
      </c>
      <c r="L167" s="22">
        <v>2.021370000000001</v>
      </c>
      <c r="M167" s="9"/>
      <c r="O167" s="15">
        <v>9.3693600000000004</v>
      </c>
      <c r="P167" s="15">
        <v>9.1444700000000001</v>
      </c>
      <c r="Q167" s="15">
        <v>9.5942500000000006</v>
      </c>
    </row>
    <row r="168" spans="1:17" x14ac:dyDescent="0.2">
      <c r="A168" s="20" t="s">
        <v>770</v>
      </c>
      <c r="B168" t="s">
        <v>403</v>
      </c>
      <c r="C168">
        <v>5</v>
      </c>
      <c r="D168" s="20" t="s">
        <v>2</v>
      </c>
      <c r="E168" s="88">
        <v>1</v>
      </c>
      <c r="F168" t="s">
        <v>389</v>
      </c>
      <c r="G168" t="s">
        <v>402</v>
      </c>
      <c r="H168" s="15">
        <v>8.8852899999999995</v>
      </c>
      <c r="I168" s="15">
        <v>10.508330000000001</v>
      </c>
      <c r="J168" s="22">
        <v>7.2622599999999995</v>
      </c>
      <c r="K168" s="22">
        <v>1.6230400000000014</v>
      </c>
      <c r="L168" s="22">
        <v>1.62303</v>
      </c>
      <c r="M168" s="9"/>
      <c r="O168" s="15">
        <v>9.3693600000000004</v>
      </c>
      <c r="P168" s="15">
        <v>9.1444700000000001</v>
      </c>
      <c r="Q168" s="15">
        <v>9.5942500000000006</v>
      </c>
    </row>
    <row r="169" spans="1:17" x14ac:dyDescent="0.2">
      <c r="A169" s="20" t="s">
        <v>771</v>
      </c>
      <c r="B169" t="s">
        <v>415</v>
      </c>
      <c r="C169">
        <v>6</v>
      </c>
      <c r="D169" s="20" t="s">
        <v>2</v>
      </c>
      <c r="E169" s="88">
        <v>5</v>
      </c>
      <c r="F169" t="s">
        <v>389</v>
      </c>
      <c r="G169" t="s">
        <v>414</v>
      </c>
      <c r="H169" s="15">
        <v>10.70415</v>
      </c>
      <c r="I169" s="15">
        <v>13.58615</v>
      </c>
      <c r="J169" s="22">
        <v>7.8221399999999992</v>
      </c>
      <c r="K169" s="22">
        <v>2.8819999999999997</v>
      </c>
      <c r="L169" s="22">
        <v>2.8820100000000011</v>
      </c>
      <c r="M169" s="9"/>
      <c r="O169" s="15">
        <v>9.3693600000000004</v>
      </c>
      <c r="P169" s="15">
        <v>9.1444700000000001</v>
      </c>
      <c r="Q169" s="15">
        <v>9.5942500000000006</v>
      </c>
    </row>
    <row r="170" spans="1:17" x14ac:dyDescent="0.2">
      <c r="A170" s="20" t="s">
        <v>772</v>
      </c>
      <c r="B170" t="s">
        <v>407</v>
      </c>
      <c r="C170">
        <v>7</v>
      </c>
      <c r="D170" s="20" t="s">
        <v>2</v>
      </c>
      <c r="E170" s="88">
        <v>8</v>
      </c>
      <c r="F170" t="s">
        <v>389</v>
      </c>
      <c r="G170" t="s">
        <v>406</v>
      </c>
      <c r="H170" s="15">
        <v>11.55688</v>
      </c>
      <c r="I170" s="15">
        <v>14.36599</v>
      </c>
      <c r="J170" s="22">
        <v>8.7477599999999995</v>
      </c>
      <c r="K170" s="22">
        <v>2.8091100000000004</v>
      </c>
      <c r="L170" s="22">
        <v>2.8091200000000001</v>
      </c>
      <c r="M170" s="9"/>
      <c r="O170" s="15">
        <v>9.3693600000000004</v>
      </c>
      <c r="P170" s="15">
        <v>9.1444700000000001</v>
      </c>
      <c r="Q170" s="15">
        <v>9.5942500000000006</v>
      </c>
    </row>
    <row r="171" spans="1:17" x14ac:dyDescent="0.2">
      <c r="A171" s="20" t="s">
        <v>773</v>
      </c>
      <c r="B171" t="s">
        <v>300</v>
      </c>
      <c r="C171">
        <v>8</v>
      </c>
      <c r="D171" s="20" t="s">
        <v>2</v>
      </c>
      <c r="E171" s="88">
        <v>7</v>
      </c>
      <c r="F171" t="s">
        <v>298</v>
      </c>
      <c r="G171" t="s">
        <v>299</v>
      </c>
      <c r="H171" s="15">
        <v>10.91262</v>
      </c>
      <c r="I171" s="15">
        <v>12.484349999999999</v>
      </c>
      <c r="J171" s="22">
        <v>9.3409000000000013</v>
      </c>
      <c r="K171" s="22">
        <v>1.5717299999999987</v>
      </c>
      <c r="L171" s="22">
        <v>1.5717199999999991</v>
      </c>
      <c r="M171" s="9"/>
      <c r="O171" s="15">
        <v>9.3693600000000004</v>
      </c>
      <c r="P171" s="15">
        <v>9.1444700000000001</v>
      </c>
      <c r="Q171" s="15">
        <v>9.5942500000000006</v>
      </c>
    </row>
    <row r="172" spans="1:17" x14ac:dyDescent="0.2">
      <c r="A172" s="20" t="s">
        <v>774</v>
      </c>
      <c r="B172" t="s">
        <v>304</v>
      </c>
      <c r="C172">
        <v>9</v>
      </c>
      <c r="D172" s="20" t="s">
        <v>2</v>
      </c>
      <c r="E172" s="88">
        <v>4</v>
      </c>
      <c r="F172" t="s">
        <v>298</v>
      </c>
      <c r="G172" t="s">
        <v>303</v>
      </c>
      <c r="H172" s="15">
        <v>10.67853</v>
      </c>
      <c r="I172" s="15">
        <v>12.50149</v>
      </c>
      <c r="J172" s="22">
        <v>8.8555700000000002</v>
      </c>
      <c r="K172" s="22">
        <v>1.8229600000000001</v>
      </c>
      <c r="L172" s="22">
        <v>1.8229600000000001</v>
      </c>
      <c r="M172" s="9"/>
      <c r="O172" s="15">
        <v>9.3693600000000004</v>
      </c>
      <c r="P172" s="15">
        <v>9.1444700000000001</v>
      </c>
      <c r="Q172" s="15">
        <v>9.5942500000000006</v>
      </c>
    </row>
    <row r="173" spans="1:17" x14ac:dyDescent="0.2">
      <c r="A173" s="20" t="s">
        <v>775</v>
      </c>
      <c r="B173" t="s">
        <v>124</v>
      </c>
      <c r="C173">
        <v>1</v>
      </c>
      <c r="D173" s="20" t="s">
        <v>3</v>
      </c>
      <c r="E173" s="88">
        <v>16</v>
      </c>
      <c r="F173" t="s">
        <v>122</v>
      </c>
      <c r="G173" t="s">
        <v>123</v>
      </c>
      <c r="H173" s="15">
        <v>12.332360000000001</v>
      </c>
      <c r="I173" s="15">
        <v>14.673389999999999</v>
      </c>
      <c r="J173" s="22">
        <v>9.9913399999999992</v>
      </c>
      <c r="K173" s="22">
        <v>2.3410299999999982</v>
      </c>
      <c r="L173" s="22">
        <v>2.3410200000000021</v>
      </c>
      <c r="M173" s="9"/>
      <c r="O173" s="15">
        <v>9.3693600000000004</v>
      </c>
      <c r="P173" s="15">
        <v>9.1444700000000001</v>
      </c>
      <c r="Q173" s="15">
        <v>9.5942500000000006</v>
      </c>
    </row>
    <row r="174" spans="1:17" x14ac:dyDescent="0.2">
      <c r="A174" s="20" t="s">
        <v>776</v>
      </c>
      <c r="B174" t="s">
        <v>128</v>
      </c>
      <c r="C174">
        <v>2</v>
      </c>
      <c r="D174" s="20" t="s">
        <v>3</v>
      </c>
      <c r="E174" s="88">
        <v>11</v>
      </c>
      <c r="F174" t="s">
        <v>122</v>
      </c>
      <c r="G174" t="s">
        <v>127</v>
      </c>
      <c r="H174" s="15">
        <v>9.8331</v>
      </c>
      <c r="I174" s="15">
        <v>11.98761</v>
      </c>
      <c r="J174" s="22">
        <v>7.6785900000000007</v>
      </c>
      <c r="K174" s="22">
        <v>2.1545100000000001</v>
      </c>
      <c r="L174" s="22">
        <v>2.1545099999999993</v>
      </c>
      <c r="M174" s="9"/>
      <c r="O174" s="15">
        <v>9.3693600000000004</v>
      </c>
      <c r="P174" s="15">
        <v>9.1444700000000001</v>
      </c>
      <c r="Q174" s="15">
        <v>9.5942500000000006</v>
      </c>
    </row>
    <row r="175" spans="1:17" x14ac:dyDescent="0.2">
      <c r="A175" s="20" t="s">
        <v>777</v>
      </c>
      <c r="B175" t="s">
        <v>132</v>
      </c>
      <c r="C175">
        <v>3</v>
      </c>
      <c r="D175" s="20" t="s">
        <v>3</v>
      </c>
      <c r="E175" s="88">
        <v>14</v>
      </c>
      <c r="F175" t="s">
        <v>122</v>
      </c>
      <c r="G175" t="s">
        <v>131</v>
      </c>
      <c r="H175" s="15">
        <v>10.702920000000001</v>
      </c>
      <c r="I175" s="15">
        <v>14.092270000000001</v>
      </c>
      <c r="J175" s="22">
        <v>7.3135699999999995</v>
      </c>
      <c r="K175" s="22">
        <v>3.3893500000000003</v>
      </c>
      <c r="L175" s="22">
        <v>3.3893500000000012</v>
      </c>
      <c r="M175" s="9"/>
      <c r="O175" s="15">
        <v>9.3693600000000004</v>
      </c>
      <c r="P175" s="15">
        <v>9.1444700000000001</v>
      </c>
      <c r="Q175" s="15">
        <v>9.5942500000000006</v>
      </c>
    </row>
    <row r="176" spans="1:17" x14ac:dyDescent="0.2">
      <c r="A176" s="20" t="s">
        <v>778</v>
      </c>
      <c r="B176" t="s">
        <v>136</v>
      </c>
      <c r="C176">
        <v>4</v>
      </c>
      <c r="D176" s="20" t="s">
        <v>3</v>
      </c>
      <c r="E176" s="88">
        <v>12</v>
      </c>
      <c r="F176" t="s">
        <v>122</v>
      </c>
      <c r="G176" t="s">
        <v>135</v>
      </c>
      <c r="H176" s="15">
        <v>10.38856</v>
      </c>
      <c r="I176" s="15">
        <v>13.00027</v>
      </c>
      <c r="J176" s="22">
        <v>7.77684</v>
      </c>
      <c r="K176" s="22">
        <v>2.6117100000000004</v>
      </c>
      <c r="L176" s="22">
        <v>2.61172</v>
      </c>
      <c r="M176" s="9"/>
      <c r="O176" s="15">
        <v>9.3693600000000004</v>
      </c>
      <c r="P176" s="15">
        <v>9.1444700000000001</v>
      </c>
      <c r="Q176" s="15">
        <v>9.5942500000000006</v>
      </c>
    </row>
    <row r="177" spans="1:17" x14ac:dyDescent="0.2">
      <c r="A177" s="20" t="s">
        <v>779</v>
      </c>
      <c r="B177" t="s">
        <v>140</v>
      </c>
      <c r="C177">
        <v>5</v>
      </c>
      <c r="D177" s="20" t="s">
        <v>3</v>
      </c>
      <c r="E177" s="88">
        <v>17</v>
      </c>
      <c r="F177" t="s">
        <v>122</v>
      </c>
      <c r="G177" t="s">
        <v>139</v>
      </c>
      <c r="H177" s="15">
        <v>12.367880000000001</v>
      </c>
      <c r="I177" s="15">
        <v>15.221019999999999</v>
      </c>
      <c r="J177" s="22">
        <v>9.5147300000000001</v>
      </c>
      <c r="K177" s="22">
        <v>2.853139999999998</v>
      </c>
      <c r="L177" s="22">
        <v>2.8531500000000012</v>
      </c>
      <c r="M177" s="9"/>
      <c r="O177" s="15">
        <v>9.3693600000000004</v>
      </c>
      <c r="P177" s="15">
        <v>9.1444700000000001</v>
      </c>
      <c r="Q177" s="15">
        <v>9.5942500000000006</v>
      </c>
    </row>
    <row r="178" spans="1:17" x14ac:dyDescent="0.2">
      <c r="A178" s="20" t="s">
        <v>780</v>
      </c>
      <c r="B178" t="s">
        <v>144</v>
      </c>
      <c r="C178">
        <v>6</v>
      </c>
      <c r="D178" s="20" t="s">
        <v>3</v>
      </c>
      <c r="E178" s="88">
        <v>10</v>
      </c>
      <c r="F178" t="s">
        <v>122</v>
      </c>
      <c r="G178" t="s">
        <v>143</v>
      </c>
      <c r="H178" s="15">
        <v>9.6093600000000006</v>
      </c>
      <c r="I178" s="15">
        <v>11.99489</v>
      </c>
      <c r="J178" s="22">
        <v>7.2238300000000004</v>
      </c>
      <c r="K178" s="22">
        <v>2.3855299999999993</v>
      </c>
      <c r="L178" s="22">
        <v>2.3855300000000002</v>
      </c>
      <c r="M178" s="9"/>
      <c r="O178" s="15">
        <v>9.3693600000000004</v>
      </c>
      <c r="P178" s="15">
        <v>9.1444700000000001</v>
      </c>
      <c r="Q178" s="15">
        <v>9.5942500000000006</v>
      </c>
    </row>
    <row r="179" spans="1:17" x14ac:dyDescent="0.2">
      <c r="A179" s="20" t="s">
        <v>781</v>
      </c>
      <c r="B179" t="s">
        <v>96</v>
      </c>
      <c r="C179">
        <v>7</v>
      </c>
      <c r="D179" s="20" t="s">
        <v>3</v>
      </c>
      <c r="E179" s="88">
        <v>13</v>
      </c>
      <c r="F179" t="s">
        <v>94</v>
      </c>
      <c r="G179" t="s">
        <v>95</v>
      </c>
      <c r="H179" s="15">
        <v>10.54618</v>
      </c>
      <c r="I179" s="15">
        <v>11.960899999999999</v>
      </c>
      <c r="J179" s="22">
        <v>9.1314700000000002</v>
      </c>
      <c r="K179" s="22">
        <v>1.4147199999999991</v>
      </c>
      <c r="L179" s="22">
        <v>1.4147099999999995</v>
      </c>
      <c r="M179" s="9"/>
      <c r="O179" s="15">
        <v>9.3693600000000004</v>
      </c>
      <c r="P179" s="15">
        <v>9.1444700000000001</v>
      </c>
      <c r="Q179" s="15">
        <v>9.5942500000000006</v>
      </c>
    </row>
    <row r="180" spans="1:17" x14ac:dyDescent="0.2">
      <c r="A180" s="20" t="s">
        <v>782</v>
      </c>
      <c r="B180" t="s">
        <v>100</v>
      </c>
      <c r="C180">
        <v>8</v>
      </c>
      <c r="D180" s="20" t="s">
        <v>3</v>
      </c>
      <c r="E180" s="88">
        <v>6</v>
      </c>
      <c r="F180" t="s">
        <v>94</v>
      </c>
      <c r="G180" t="s">
        <v>99</v>
      </c>
      <c r="H180" s="15">
        <v>8.9556899999999988</v>
      </c>
      <c r="I180" s="15">
        <v>10.31732</v>
      </c>
      <c r="J180" s="22">
        <v>7.5940499999999993</v>
      </c>
      <c r="K180" s="22">
        <v>1.3616300000000017</v>
      </c>
      <c r="L180" s="22">
        <v>1.3616399999999995</v>
      </c>
      <c r="M180" s="9"/>
      <c r="O180" s="15">
        <v>9.3693600000000004</v>
      </c>
      <c r="P180" s="15">
        <v>9.1444700000000001</v>
      </c>
      <c r="Q180" s="15">
        <v>9.5942500000000006</v>
      </c>
    </row>
    <row r="181" spans="1:17" x14ac:dyDescent="0.2">
      <c r="A181" s="20" t="s">
        <v>783</v>
      </c>
      <c r="B181" t="s">
        <v>455</v>
      </c>
      <c r="C181">
        <v>9</v>
      </c>
      <c r="D181" s="20" t="s">
        <v>3</v>
      </c>
      <c r="E181" s="88">
        <v>15</v>
      </c>
      <c r="F181" t="s">
        <v>453</v>
      </c>
      <c r="G181" t="s">
        <v>454</v>
      </c>
      <c r="H181" s="15">
        <v>11.625630000000001</v>
      </c>
      <c r="I181" s="15">
        <v>13.727959999999999</v>
      </c>
      <c r="J181" s="22">
        <v>9.5232899999999994</v>
      </c>
      <c r="K181" s="22">
        <v>2.1023299999999985</v>
      </c>
      <c r="L181" s="22">
        <v>2.1023400000000017</v>
      </c>
      <c r="M181" s="9"/>
      <c r="O181" s="15">
        <v>9.3693600000000004</v>
      </c>
      <c r="P181" s="15">
        <v>9.1444700000000001</v>
      </c>
      <c r="Q181" s="15">
        <v>9.5942500000000006</v>
      </c>
    </row>
    <row r="182" spans="1:17" x14ac:dyDescent="0.2">
      <c r="A182" s="20" t="s">
        <v>784</v>
      </c>
      <c r="B182" t="s">
        <v>459</v>
      </c>
      <c r="C182">
        <v>10</v>
      </c>
      <c r="D182" s="20" t="s">
        <v>3</v>
      </c>
      <c r="E182" s="88">
        <v>4</v>
      </c>
      <c r="F182" t="s">
        <v>453</v>
      </c>
      <c r="G182" t="s">
        <v>458</v>
      </c>
      <c r="H182" s="15">
        <v>8.6165400000000005</v>
      </c>
      <c r="I182" s="15">
        <v>10.21125</v>
      </c>
      <c r="J182" s="22">
        <v>7.0218299999999996</v>
      </c>
      <c r="K182" s="22">
        <v>1.5947099999999992</v>
      </c>
      <c r="L182" s="22">
        <v>1.594710000000001</v>
      </c>
      <c r="M182" s="9"/>
      <c r="O182" s="15">
        <v>9.3693600000000004</v>
      </c>
      <c r="P182" s="15">
        <v>9.1444700000000001</v>
      </c>
      <c r="Q182" s="15">
        <v>9.5942500000000006</v>
      </c>
    </row>
    <row r="183" spans="1:17" x14ac:dyDescent="0.2">
      <c r="A183" s="20" t="s">
        <v>785</v>
      </c>
      <c r="B183" t="s">
        <v>463</v>
      </c>
      <c r="C183">
        <v>11</v>
      </c>
      <c r="D183" s="20" t="s">
        <v>3</v>
      </c>
      <c r="E183" s="88">
        <v>8</v>
      </c>
      <c r="F183" t="s">
        <v>453</v>
      </c>
      <c r="G183" t="s">
        <v>462</v>
      </c>
      <c r="H183" s="15">
        <v>9.26173</v>
      </c>
      <c r="I183" s="15">
        <v>10.94318</v>
      </c>
      <c r="J183" s="22">
        <v>7.5802800000000001</v>
      </c>
      <c r="K183" s="22">
        <v>1.6814499999999999</v>
      </c>
      <c r="L183" s="22">
        <v>1.6814499999999999</v>
      </c>
      <c r="M183" s="9"/>
      <c r="O183" s="15">
        <v>9.3693600000000004</v>
      </c>
      <c r="P183" s="15">
        <v>9.1444700000000001</v>
      </c>
      <c r="Q183" s="15">
        <v>9.5942500000000006</v>
      </c>
    </row>
    <row r="184" spans="1:17" x14ac:dyDescent="0.2">
      <c r="A184" s="20" t="s">
        <v>786</v>
      </c>
      <c r="B184" t="s">
        <v>310</v>
      </c>
      <c r="C184">
        <v>12</v>
      </c>
      <c r="D184" s="20" t="s">
        <v>3</v>
      </c>
      <c r="E184" s="88">
        <v>1</v>
      </c>
      <c r="F184" t="s">
        <v>308</v>
      </c>
      <c r="G184" t="s">
        <v>309</v>
      </c>
      <c r="H184" s="15">
        <v>7.6985799999999998</v>
      </c>
      <c r="I184" s="15">
        <v>9.0916200000000007</v>
      </c>
      <c r="J184" s="22">
        <v>6.3055299999999992</v>
      </c>
      <c r="K184" s="22">
        <v>1.3930400000000009</v>
      </c>
      <c r="L184" s="22">
        <v>1.3930500000000006</v>
      </c>
      <c r="M184" s="9"/>
      <c r="O184" s="15">
        <v>9.3693600000000004</v>
      </c>
      <c r="P184" s="15">
        <v>9.1444700000000001</v>
      </c>
      <c r="Q184" s="15">
        <v>9.5942500000000006</v>
      </c>
    </row>
    <row r="185" spans="1:17" x14ac:dyDescent="0.2">
      <c r="A185" s="20" t="s">
        <v>787</v>
      </c>
      <c r="B185" t="s">
        <v>314</v>
      </c>
      <c r="C185">
        <v>13</v>
      </c>
      <c r="D185" s="20" t="s">
        <v>3</v>
      </c>
      <c r="E185" s="88">
        <v>3</v>
      </c>
      <c r="F185" t="s">
        <v>308</v>
      </c>
      <c r="G185" t="s">
        <v>313</v>
      </c>
      <c r="H185" s="15">
        <v>8.4901</v>
      </c>
      <c r="I185" s="15">
        <v>9.9541000000000004</v>
      </c>
      <c r="J185" s="22">
        <v>7.0261000000000005</v>
      </c>
      <c r="K185" s="22">
        <v>1.4640000000000004</v>
      </c>
      <c r="L185" s="22">
        <v>1.4639999999999995</v>
      </c>
      <c r="M185" s="9"/>
      <c r="O185" s="15">
        <v>9.3693600000000004</v>
      </c>
      <c r="P185" s="15">
        <v>9.1444700000000001</v>
      </c>
      <c r="Q185" s="15">
        <v>9.5942500000000006</v>
      </c>
    </row>
    <row r="186" spans="1:17" x14ac:dyDescent="0.2">
      <c r="A186" s="20" t="s">
        <v>788</v>
      </c>
      <c r="B186" t="s">
        <v>320</v>
      </c>
      <c r="C186">
        <v>14</v>
      </c>
      <c r="D186" s="20" t="s">
        <v>3</v>
      </c>
      <c r="E186" s="88">
        <v>2</v>
      </c>
      <c r="F186" t="s">
        <v>318</v>
      </c>
      <c r="G186" t="s">
        <v>319</v>
      </c>
      <c r="H186" s="15">
        <v>8.2783999999999995</v>
      </c>
      <c r="I186" s="15">
        <v>9.9775600000000004</v>
      </c>
      <c r="J186" s="22">
        <v>6.57925</v>
      </c>
      <c r="K186" s="22">
        <v>1.6991600000000009</v>
      </c>
      <c r="L186" s="22">
        <v>1.6991499999999995</v>
      </c>
      <c r="M186" s="9"/>
      <c r="O186" s="15">
        <v>9.3693600000000004</v>
      </c>
      <c r="P186" s="15">
        <v>9.1444700000000001</v>
      </c>
      <c r="Q186" s="15">
        <v>9.5942500000000006</v>
      </c>
    </row>
    <row r="187" spans="1:17" x14ac:dyDescent="0.2">
      <c r="A187" s="20" t="s">
        <v>789</v>
      </c>
      <c r="B187" t="s">
        <v>324</v>
      </c>
      <c r="C187">
        <v>15</v>
      </c>
      <c r="D187" s="20" t="s">
        <v>3</v>
      </c>
      <c r="E187" s="88">
        <v>5</v>
      </c>
      <c r="F187" t="s">
        <v>318</v>
      </c>
      <c r="G187" t="s">
        <v>323</v>
      </c>
      <c r="H187" s="15">
        <v>8.6571499999999997</v>
      </c>
      <c r="I187" s="15">
        <v>10.75681</v>
      </c>
      <c r="J187" s="22">
        <v>6.55748</v>
      </c>
      <c r="K187" s="22">
        <v>2.0996600000000001</v>
      </c>
      <c r="L187" s="22">
        <v>2.0996699999999997</v>
      </c>
      <c r="M187" s="9"/>
      <c r="O187" s="15">
        <v>9.3693600000000004</v>
      </c>
      <c r="P187" s="15">
        <v>9.1444700000000001</v>
      </c>
      <c r="Q187" s="15">
        <v>9.5942500000000006</v>
      </c>
    </row>
    <row r="188" spans="1:17" x14ac:dyDescent="0.2">
      <c r="A188" s="20" t="s">
        <v>790</v>
      </c>
      <c r="B188" t="s">
        <v>328</v>
      </c>
      <c r="C188">
        <v>16</v>
      </c>
      <c r="D188" s="20" t="s">
        <v>3</v>
      </c>
      <c r="E188" s="88">
        <v>9</v>
      </c>
      <c r="F188" t="s">
        <v>318</v>
      </c>
      <c r="G188" t="s">
        <v>327</v>
      </c>
      <c r="H188" s="15">
        <v>9.48109</v>
      </c>
      <c r="I188" s="15">
        <v>11.536480000000001</v>
      </c>
      <c r="J188" s="22">
        <v>7.4257100000000005</v>
      </c>
      <c r="K188" s="22">
        <v>2.0553900000000009</v>
      </c>
      <c r="L188" s="22">
        <v>2.0553799999999995</v>
      </c>
      <c r="M188" s="9"/>
      <c r="O188" s="15">
        <v>9.3693600000000004</v>
      </c>
      <c r="P188" s="15">
        <v>9.1444700000000001</v>
      </c>
      <c r="Q188" s="15">
        <v>9.5942500000000006</v>
      </c>
    </row>
    <row r="189" spans="1:17" x14ac:dyDescent="0.2">
      <c r="A189" s="20" t="s">
        <v>791</v>
      </c>
      <c r="B189" t="s">
        <v>332</v>
      </c>
      <c r="C189">
        <v>17</v>
      </c>
      <c r="D189" s="20" t="s">
        <v>3</v>
      </c>
      <c r="E189" s="88">
        <v>7</v>
      </c>
      <c r="F189" t="s">
        <v>318</v>
      </c>
      <c r="G189" t="s">
        <v>331</v>
      </c>
      <c r="H189" s="15">
        <v>9.1583199999999998</v>
      </c>
      <c r="I189" s="15">
        <v>11.40432</v>
      </c>
      <c r="J189" s="22">
        <v>6.9123299999999999</v>
      </c>
      <c r="K189" s="22">
        <v>2.2460000000000004</v>
      </c>
      <c r="L189" s="22">
        <v>2.2459899999999999</v>
      </c>
      <c r="M189" s="9"/>
      <c r="O189" s="15">
        <v>9.3693600000000004</v>
      </c>
      <c r="P189" s="15">
        <v>9.1444700000000001</v>
      </c>
      <c r="Q189" s="15">
        <v>9.5942500000000006</v>
      </c>
    </row>
    <row r="190" spans="1:17" x14ac:dyDescent="0.2">
      <c r="A190" s="84" t="s">
        <v>792</v>
      </c>
      <c r="B190" t="s">
        <v>86</v>
      </c>
      <c r="C190">
        <v>1</v>
      </c>
      <c r="D190" s="84" t="s">
        <v>9</v>
      </c>
      <c r="E190" s="87">
        <v>21</v>
      </c>
      <c r="F190" s="85" t="s">
        <v>84</v>
      </c>
      <c r="G190" s="85" t="s">
        <v>85</v>
      </c>
      <c r="H190" s="86">
        <v>15.49403</v>
      </c>
      <c r="I190" s="86">
        <v>17.39452</v>
      </c>
      <c r="J190" s="86">
        <v>13.593549999999999</v>
      </c>
      <c r="K190" s="86">
        <v>1.9004899999999996</v>
      </c>
      <c r="L190" s="86">
        <v>1.9004800000000017</v>
      </c>
      <c r="M190" s="85"/>
      <c r="N190" s="85"/>
      <c r="O190" s="86">
        <v>13.711970000000001</v>
      </c>
      <c r="P190" s="86">
        <v>13.441559999999999</v>
      </c>
      <c r="Q190" s="86">
        <v>13.98237</v>
      </c>
    </row>
    <row r="191" spans="1:17" x14ac:dyDescent="0.2">
      <c r="A191" s="84" t="s">
        <v>793</v>
      </c>
      <c r="B191" t="s">
        <v>90</v>
      </c>
      <c r="C191">
        <v>2</v>
      </c>
      <c r="D191" s="84" t="s">
        <v>9</v>
      </c>
      <c r="E191" s="87">
        <v>11</v>
      </c>
      <c r="F191" s="85" t="s">
        <v>84</v>
      </c>
      <c r="G191" s="85" t="s">
        <v>89</v>
      </c>
      <c r="H191" s="86">
        <v>12.28633</v>
      </c>
      <c r="I191" s="86">
        <v>13.77345</v>
      </c>
      <c r="J191" s="86">
        <v>10.799209999999999</v>
      </c>
      <c r="K191" s="86">
        <v>1.4871200000000009</v>
      </c>
      <c r="L191" s="86">
        <v>1.4871200000000009</v>
      </c>
      <c r="M191" s="85"/>
      <c r="N191" s="85"/>
      <c r="O191" s="86">
        <v>13.711970000000001</v>
      </c>
      <c r="P191" s="86">
        <v>13.441559999999999</v>
      </c>
      <c r="Q191" s="86">
        <v>13.98237</v>
      </c>
    </row>
    <row r="192" spans="1:17" x14ac:dyDescent="0.2">
      <c r="A192" s="84" t="s">
        <v>794</v>
      </c>
      <c r="B192" t="s">
        <v>282</v>
      </c>
      <c r="C192">
        <v>3</v>
      </c>
      <c r="D192" s="84" t="s">
        <v>9</v>
      </c>
      <c r="E192" s="87">
        <v>7</v>
      </c>
      <c r="F192" s="85" t="s">
        <v>280</v>
      </c>
      <c r="G192" s="85" t="s">
        <v>281</v>
      </c>
      <c r="H192" s="86">
        <v>11.708549999999999</v>
      </c>
      <c r="I192" s="86">
        <v>13.914809999999999</v>
      </c>
      <c r="J192" s="86">
        <v>9.5022899999999986</v>
      </c>
      <c r="K192" s="86">
        <v>2.2062600000000003</v>
      </c>
      <c r="L192" s="86">
        <v>2.2062600000000003</v>
      </c>
      <c r="M192" s="85"/>
      <c r="N192" s="85"/>
      <c r="O192" s="86">
        <v>13.711970000000001</v>
      </c>
      <c r="P192" s="86">
        <v>13.441559999999999</v>
      </c>
      <c r="Q192" s="86">
        <v>13.98237</v>
      </c>
    </row>
    <row r="193" spans="1:17" x14ac:dyDescent="0.2">
      <c r="A193" s="84" t="s">
        <v>795</v>
      </c>
      <c r="B193" t="s">
        <v>286</v>
      </c>
      <c r="C193">
        <v>4</v>
      </c>
      <c r="D193" s="84" t="s">
        <v>9</v>
      </c>
      <c r="E193" s="87">
        <v>16</v>
      </c>
      <c r="F193" s="85" t="s">
        <v>280</v>
      </c>
      <c r="G193" s="85" t="s">
        <v>285</v>
      </c>
      <c r="H193" s="86">
        <v>13.264100000000001</v>
      </c>
      <c r="I193" s="86">
        <v>15.54579</v>
      </c>
      <c r="J193" s="86">
        <v>10.9824</v>
      </c>
      <c r="K193" s="86">
        <v>2.2816899999999993</v>
      </c>
      <c r="L193" s="86">
        <v>2.2817000000000007</v>
      </c>
      <c r="M193" s="85"/>
      <c r="N193" s="85"/>
      <c r="O193" s="86">
        <v>13.711970000000001</v>
      </c>
      <c r="P193" s="86">
        <v>13.441559999999999</v>
      </c>
      <c r="Q193" s="86">
        <v>13.98237</v>
      </c>
    </row>
    <row r="194" spans="1:17" x14ac:dyDescent="0.2">
      <c r="A194" s="84" t="s">
        <v>796</v>
      </c>
      <c r="B194" t="s">
        <v>290</v>
      </c>
      <c r="C194">
        <v>5</v>
      </c>
      <c r="D194" s="84" t="s">
        <v>9</v>
      </c>
      <c r="E194" s="87">
        <v>14</v>
      </c>
      <c r="F194" s="85" t="s">
        <v>280</v>
      </c>
      <c r="G194" s="85" t="s">
        <v>289</v>
      </c>
      <c r="H194" s="86">
        <v>12.933949999999999</v>
      </c>
      <c r="I194" s="86">
        <v>15.487110000000001</v>
      </c>
      <c r="J194" s="86">
        <v>10.380799999999999</v>
      </c>
      <c r="K194" s="86">
        <v>2.5531600000000019</v>
      </c>
      <c r="L194" s="86">
        <v>2.5531500000000005</v>
      </c>
      <c r="M194" s="85"/>
      <c r="N194" s="85"/>
      <c r="O194" s="86">
        <v>13.711970000000001</v>
      </c>
      <c r="P194" s="86">
        <v>13.441559999999999</v>
      </c>
      <c r="Q194" s="86">
        <v>13.98237</v>
      </c>
    </row>
    <row r="195" spans="1:17" x14ac:dyDescent="0.2">
      <c r="A195" s="84" t="s">
        <v>797</v>
      </c>
      <c r="B195" t="s">
        <v>294</v>
      </c>
      <c r="C195">
        <v>6</v>
      </c>
      <c r="D195" s="84" t="s">
        <v>9</v>
      </c>
      <c r="E195" s="87">
        <v>4</v>
      </c>
      <c r="F195" s="85" t="s">
        <v>280</v>
      </c>
      <c r="G195" s="85" t="s">
        <v>293</v>
      </c>
      <c r="H195" s="86">
        <v>11.007530000000001</v>
      </c>
      <c r="I195" s="86">
        <v>13.078319999999998</v>
      </c>
      <c r="J195" s="86">
        <v>8.93675</v>
      </c>
      <c r="K195" s="86">
        <v>2.070789999999997</v>
      </c>
      <c r="L195" s="86">
        <v>2.070780000000001</v>
      </c>
      <c r="M195" s="85"/>
      <c r="N195" s="85"/>
      <c r="O195" s="86">
        <v>13.711970000000001</v>
      </c>
      <c r="P195" s="86">
        <v>13.441559999999999</v>
      </c>
      <c r="Q195" s="86">
        <v>13.98237</v>
      </c>
    </row>
    <row r="196" spans="1:17" x14ac:dyDescent="0.2">
      <c r="A196" s="84" t="s">
        <v>798</v>
      </c>
      <c r="B196" t="s">
        <v>228</v>
      </c>
      <c r="C196">
        <v>7</v>
      </c>
      <c r="D196" s="84" t="s">
        <v>9</v>
      </c>
      <c r="E196" s="87">
        <v>1</v>
      </c>
      <c r="F196" s="85" t="s">
        <v>226</v>
      </c>
      <c r="G196" s="85" t="s">
        <v>227</v>
      </c>
      <c r="H196" s="86">
        <v>10.467930000000001</v>
      </c>
      <c r="I196" s="86">
        <v>12.673390000000001</v>
      </c>
      <c r="J196" s="86">
        <v>8.2624700000000004</v>
      </c>
      <c r="K196" s="86">
        <v>2.2054600000000004</v>
      </c>
      <c r="L196" s="86">
        <v>2.2054600000000004</v>
      </c>
      <c r="M196" s="85"/>
      <c r="N196" s="85"/>
      <c r="O196" s="86">
        <v>13.711970000000001</v>
      </c>
      <c r="P196" s="86">
        <v>13.441559999999999</v>
      </c>
      <c r="Q196" s="86">
        <v>13.98237</v>
      </c>
    </row>
    <row r="197" spans="1:17" x14ac:dyDescent="0.2">
      <c r="A197" s="84" t="s">
        <v>799</v>
      </c>
      <c r="B197" t="s">
        <v>232</v>
      </c>
      <c r="C197">
        <v>8</v>
      </c>
      <c r="D197" s="84" t="s">
        <v>9</v>
      </c>
      <c r="E197" s="87">
        <v>9</v>
      </c>
      <c r="F197" s="85" t="s">
        <v>226</v>
      </c>
      <c r="G197" s="85" t="s">
        <v>231</v>
      </c>
      <c r="H197" s="86">
        <v>11.814810000000001</v>
      </c>
      <c r="I197" s="86">
        <v>13.85548</v>
      </c>
      <c r="J197" s="86">
        <v>9.7741400000000009</v>
      </c>
      <c r="K197" s="86">
        <v>2.0406699999999987</v>
      </c>
      <c r="L197" s="86">
        <v>2.0406700000000004</v>
      </c>
      <c r="M197" s="85"/>
      <c r="N197" s="85"/>
      <c r="O197" s="86">
        <v>13.711970000000001</v>
      </c>
      <c r="P197" s="86">
        <v>13.441559999999999</v>
      </c>
      <c r="Q197" s="86">
        <v>13.98237</v>
      </c>
    </row>
    <row r="198" spans="1:17" x14ac:dyDescent="0.2">
      <c r="A198" s="84" t="s">
        <v>800</v>
      </c>
      <c r="B198" t="s">
        <v>236</v>
      </c>
      <c r="C198">
        <v>9</v>
      </c>
      <c r="D198" s="84" t="s">
        <v>9</v>
      </c>
      <c r="E198" s="87">
        <v>20</v>
      </c>
      <c r="F198" s="85" t="s">
        <v>226</v>
      </c>
      <c r="G198" s="85" t="s">
        <v>235</v>
      </c>
      <c r="H198" s="86">
        <v>15.234960000000001</v>
      </c>
      <c r="I198" s="86">
        <v>17.85267</v>
      </c>
      <c r="J198" s="86">
        <v>12.61726</v>
      </c>
      <c r="K198" s="86">
        <v>2.6177099999999989</v>
      </c>
      <c r="L198" s="86">
        <v>2.617700000000001</v>
      </c>
      <c r="M198" s="85"/>
      <c r="N198" s="85"/>
      <c r="O198" s="86">
        <v>13.711970000000001</v>
      </c>
      <c r="P198" s="86">
        <v>13.441559999999999</v>
      </c>
      <c r="Q198" s="86">
        <v>13.98237</v>
      </c>
    </row>
    <row r="199" spans="1:17" x14ac:dyDescent="0.2">
      <c r="A199" s="84" t="s">
        <v>801</v>
      </c>
      <c r="B199" t="s">
        <v>240</v>
      </c>
      <c r="C199">
        <v>10</v>
      </c>
      <c r="D199" s="84" t="s">
        <v>9</v>
      </c>
      <c r="E199" s="87">
        <v>2</v>
      </c>
      <c r="F199" s="85" t="s">
        <v>226</v>
      </c>
      <c r="G199" s="85" t="s">
        <v>239</v>
      </c>
      <c r="H199" s="86">
        <v>10.482850000000001</v>
      </c>
      <c r="I199" s="86">
        <v>12.733000000000001</v>
      </c>
      <c r="J199" s="86">
        <v>8.2326999999999995</v>
      </c>
      <c r="K199" s="86">
        <v>2.2501499999999997</v>
      </c>
      <c r="L199" s="86">
        <v>2.2501500000000014</v>
      </c>
      <c r="M199" s="85"/>
      <c r="N199" s="85"/>
      <c r="O199" s="86">
        <v>13.711970000000001</v>
      </c>
      <c r="P199" s="86">
        <v>13.441559999999999</v>
      </c>
      <c r="Q199" s="86">
        <v>13.98237</v>
      </c>
    </row>
    <row r="200" spans="1:17" x14ac:dyDescent="0.2">
      <c r="A200" s="84" t="s">
        <v>802</v>
      </c>
      <c r="B200" t="s">
        <v>246</v>
      </c>
      <c r="C200">
        <v>11</v>
      </c>
      <c r="D200" s="84" t="s">
        <v>9</v>
      </c>
      <c r="E200" s="87">
        <v>13</v>
      </c>
      <c r="F200" s="85" t="s">
        <v>244</v>
      </c>
      <c r="G200" s="85" t="s">
        <v>245</v>
      </c>
      <c r="H200" s="86">
        <v>12.76544</v>
      </c>
      <c r="I200" s="86">
        <v>14.878679999999999</v>
      </c>
      <c r="J200" s="86">
        <v>10.652200000000001</v>
      </c>
      <c r="K200" s="86">
        <v>2.1132399999999993</v>
      </c>
      <c r="L200" s="86">
        <v>2.1132399999999993</v>
      </c>
      <c r="M200" s="85"/>
      <c r="N200" s="85"/>
      <c r="O200" s="86">
        <v>13.711970000000001</v>
      </c>
      <c r="P200" s="86">
        <v>13.441559999999999</v>
      </c>
      <c r="Q200" s="86">
        <v>13.98237</v>
      </c>
    </row>
    <row r="201" spans="1:17" x14ac:dyDescent="0.2">
      <c r="A201" s="84" t="s">
        <v>803</v>
      </c>
      <c r="B201" t="s">
        <v>250</v>
      </c>
      <c r="C201">
        <v>12</v>
      </c>
      <c r="D201" s="84" t="s">
        <v>9</v>
      </c>
      <c r="E201" s="87">
        <v>22</v>
      </c>
      <c r="F201" s="85" t="s">
        <v>244</v>
      </c>
      <c r="G201" s="85" t="s">
        <v>249</v>
      </c>
      <c r="H201" s="86">
        <v>16.065170000000002</v>
      </c>
      <c r="I201" s="86">
        <v>18.110290000000003</v>
      </c>
      <c r="J201" s="86">
        <v>14.020050000000001</v>
      </c>
      <c r="K201" s="86">
        <v>2.0451200000000007</v>
      </c>
      <c r="L201" s="86">
        <v>2.0451200000000007</v>
      </c>
      <c r="M201" s="85"/>
      <c r="N201" s="85"/>
      <c r="O201" s="86">
        <v>13.711970000000001</v>
      </c>
      <c r="P201" s="86">
        <v>13.441559999999999</v>
      </c>
      <c r="Q201" s="86">
        <v>13.98237</v>
      </c>
    </row>
    <row r="202" spans="1:17" x14ac:dyDescent="0.2">
      <c r="A202" s="84" t="s">
        <v>804</v>
      </c>
      <c r="B202" t="s">
        <v>254</v>
      </c>
      <c r="C202">
        <v>13</v>
      </c>
      <c r="D202" s="84" t="s">
        <v>9</v>
      </c>
      <c r="E202" s="87">
        <v>8</v>
      </c>
      <c r="F202" s="85" t="s">
        <v>244</v>
      </c>
      <c r="G202" s="85" t="s">
        <v>253</v>
      </c>
      <c r="H202" s="86">
        <v>11.78871</v>
      </c>
      <c r="I202" s="86">
        <v>13.834489999999999</v>
      </c>
      <c r="J202" s="86">
        <v>9.7429400000000008</v>
      </c>
      <c r="K202" s="86">
        <v>2.0457799999999988</v>
      </c>
      <c r="L202" s="86">
        <v>2.0457699999999992</v>
      </c>
      <c r="M202" s="85"/>
      <c r="N202" s="85"/>
      <c r="O202" s="86">
        <v>13.711970000000001</v>
      </c>
      <c r="P202" s="86">
        <v>13.441559999999999</v>
      </c>
      <c r="Q202" s="86">
        <v>13.98237</v>
      </c>
    </row>
    <row r="203" spans="1:17" x14ac:dyDescent="0.2">
      <c r="A203" s="84" t="s">
        <v>805</v>
      </c>
      <c r="B203" t="s">
        <v>260</v>
      </c>
      <c r="C203">
        <v>14</v>
      </c>
      <c r="D203" s="84" t="s">
        <v>9</v>
      </c>
      <c r="E203" s="87">
        <v>19</v>
      </c>
      <c r="F203" s="85" t="s">
        <v>258</v>
      </c>
      <c r="G203" s="85" t="s">
        <v>259</v>
      </c>
      <c r="H203" s="86">
        <v>14.9421</v>
      </c>
      <c r="I203" s="86">
        <v>18.196090000000002</v>
      </c>
      <c r="J203" s="86">
        <v>11.68811</v>
      </c>
      <c r="K203" s="86">
        <v>3.2539900000000017</v>
      </c>
      <c r="L203" s="86">
        <v>3.2539899999999999</v>
      </c>
      <c r="M203" s="85"/>
      <c r="N203" s="85"/>
      <c r="O203" s="86">
        <v>13.711970000000001</v>
      </c>
      <c r="P203" s="86">
        <v>13.441559999999999</v>
      </c>
      <c r="Q203" s="86">
        <v>13.98237</v>
      </c>
    </row>
    <row r="204" spans="1:17" x14ac:dyDescent="0.2">
      <c r="A204" s="84" t="s">
        <v>806</v>
      </c>
      <c r="B204" t="s">
        <v>264</v>
      </c>
      <c r="C204">
        <v>15</v>
      </c>
      <c r="D204" s="84" t="s">
        <v>9</v>
      </c>
      <c r="E204" s="87">
        <v>18</v>
      </c>
      <c r="F204" s="85" t="s">
        <v>258</v>
      </c>
      <c r="G204" s="85" t="s">
        <v>263</v>
      </c>
      <c r="H204" s="86">
        <v>13.37701</v>
      </c>
      <c r="I204" s="86">
        <v>16.000790000000002</v>
      </c>
      <c r="J204" s="86">
        <v>10.75324</v>
      </c>
      <c r="K204" s="86">
        <v>2.6237800000000018</v>
      </c>
      <c r="L204" s="86">
        <v>2.6237700000000004</v>
      </c>
      <c r="M204" s="85"/>
      <c r="N204" s="85"/>
      <c r="O204" s="86">
        <v>13.711970000000001</v>
      </c>
      <c r="P204" s="86">
        <v>13.441559999999999</v>
      </c>
      <c r="Q204" s="86">
        <v>13.98237</v>
      </c>
    </row>
    <row r="205" spans="1:17" x14ac:dyDescent="0.2">
      <c r="A205" s="84" t="s">
        <v>807</v>
      </c>
      <c r="B205" t="s">
        <v>268</v>
      </c>
      <c r="C205">
        <v>16</v>
      </c>
      <c r="D205" s="84" t="s">
        <v>9</v>
      </c>
      <c r="E205" s="87">
        <v>6</v>
      </c>
      <c r="F205" s="85" t="s">
        <v>258</v>
      </c>
      <c r="G205" s="85" t="s">
        <v>267</v>
      </c>
      <c r="H205" s="86">
        <v>11.63796</v>
      </c>
      <c r="I205" s="86">
        <v>13.836399999999999</v>
      </c>
      <c r="J205" s="86">
        <v>9.4395199999999999</v>
      </c>
      <c r="K205" s="86">
        <v>2.1984399999999997</v>
      </c>
      <c r="L205" s="86">
        <v>2.1984399999999997</v>
      </c>
      <c r="M205" s="85"/>
      <c r="N205" s="85"/>
      <c r="O205" s="86">
        <v>13.711970000000001</v>
      </c>
      <c r="P205" s="86">
        <v>13.441559999999999</v>
      </c>
      <c r="Q205" s="86">
        <v>13.98237</v>
      </c>
    </row>
    <row r="206" spans="1:17" x14ac:dyDescent="0.2">
      <c r="A206" s="84" t="s">
        <v>808</v>
      </c>
      <c r="B206" t="s">
        <v>272</v>
      </c>
      <c r="C206">
        <v>17</v>
      </c>
      <c r="D206" s="84" t="s">
        <v>9</v>
      </c>
      <c r="E206" s="87">
        <v>17</v>
      </c>
      <c r="F206" s="85" t="s">
        <v>258</v>
      </c>
      <c r="G206" s="85" t="s">
        <v>271</v>
      </c>
      <c r="H206" s="86">
        <v>13.267979999999998</v>
      </c>
      <c r="I206" s="86">
        <v>15.48339</v>
      </c>
      <c r="J206" s="86">
        <v>11.052579999999999</v>
      </c>
      <c r="K206" s="86">
        <v>2.2154100000000021</v>
      </c>
      <c r="L206" s="86">
        <v>2.2153999999999989</v>
      </c>
      <c r="M206" s="85"/>
      <c r="N206" s="85"/>
      <c r="O206" s="86">
        <v>13.711970000000001</v>
      </c>
      <c r="P206" s="86">
        <v>13.441559999999999</v>
      </c>
      <c r="Q206" s="86">
        <v>13.98237</v>
      </c>
    </row>
    <row r="207" spans="1:17" x14ac:dyDescent="0.2">
      <c r="A207" s="84" t="s">
        <v>809</v>
      </c>
      <c r="B207" t="s">
        <v>276</v>
      </c>
      <c r="C207">
        <v>18</v>
      </c>
      <c r="D207" s="84" t="s">
        <v>9</v>
      </c>
      <c r="E207" s="87">
        <v>3</v>
      </c>
      <c r="F207" s="85" t="s">
        <v>258</v>
      </c>
      <c r="G207" s="85" t="s">
        <v>275</v>
      </c>
      <c r="H207" s="86">
        <v>10.995979999999999</v>
      </c>
      <c r="I207" s="86">
        <v>12.86839</v>
      </c>
      <c r="J207" s="86">
        <v>9.1235700000000008</v>
      </c>
      <c r="K207" s="86">
        <v>1.8724100000000004</v>
      </c>
      <c r="L207" s="86">
        <v>1.8724099999999986</v>
      </c>
      <c r="M207" s="85"/>
      <c r="N207" s="85"/>
      <c r="O207" s="86">
        <v>13.711970000000001</v>
      </c>
      <c r="P207" s="86">
        <v>13.441559999999999</v>
      </c>
      <c r="Q207" s="86">
        <v>13.98237</v>
      </c>
    </row>
    <row r="208" spans="1:17" x14ac:dyDescent="0.2">
      <c r="A208" s="84" t="s">
        <v>810</v>
      </c>
      <c r="B208" t="s">
        <v>487</v>
      </c>
      <c r="C208">
        <v>19</v>
      </c>
      <c r="D208" s="84" t="s">
        <v>9</v>
      </c>
      <c r="E208" s="87">
        <v>5</v>
      </c>
      <c r="F208" s="85" t="s">
        <v>485</v>
      </c>
      <c r="G208" s="85" t="s">
        <v>486</v>
      </c>
      <c r="H208" s="86">
        <v>11.432870000000001</v>
      </c>
      <c r="I208" s="86">
        <v>13.591710000000001</v>
      </c>
      <c r="J208" s="86">
        <v>9.2740399999999994</v>
      </c>
      <c r="K208" s="86">
        <v>2.1588399999999996</v>
      </c>
      <c r="L208" s="86">
        <v>2.1588300000000018</v>
      </c>
      <c r="M208" s="85"/>
      <c r="N208" s="85"/>
      <c r="O208" s="86">
        <v>13.711970000000001</v>
      </c>
      <c r="P208" s="86">
        <v>13.441559999999999</v>
      </c>
      <c r="Q208" s="86">
        <v>13.98237</v>
      </c>
    </row>
    <row r="209" spans="1:17" x14ac:dyDescent="0.2">
      <c r="A209" s="84" t="s">
        <v>811</v>
      </c>
      <c r="B209" t="s">
        <v>491</v>
      </c>
      <c r="C209">
        <v>20</v>
      </c>
      <c r="D209" s="84" t="s">
        <v>9</v>
      </c>
      <c r="E209" s="87">
        <v>12</v>
      </c>
      <c r="F209" s="85" t="s">
        <v>485</v>
      </c>
      <c r="G209" s="85" t="s">
        <v>490</v>
      </c>
      <c r="H209" s="86">
        <v>12.52848</v>
      </c>
      <c r="I209" s="86">
        <v>14.68181</v>
      </c>
      <c r="J209" s="86">
        <v>10.37515</v>
      </c>
      <c r="K209" s="86">
        <v>2.1533300000000004</v>
      </c>
      <c r="L209" s="86">
        <v>2.1533300000000004</v>
      </c>
      <c r="M209" s="85"/>
      <c r="N209" s="85"/>
      <c r="O209" s="86">
        <v>13.711970000000001</v>
      </c>
      <c r="P209" s="86">
        <v>13.441559999999999</v>
      </c>
      <c r="Q209" s="86">
        <v>13.98237</v>
      </c>
    </row>
    <row r="210" spans="1:17" x14ac:dyDescent="0.2">
      <c r="A210" s="84" t="s">
        <v>812</v>
      </c>
      <c r="B210" t="s">
        <v>495</v>
      </c>
      <c r="C210">
        <v>21</v>
      </c>
      <c r="D210" s="84" t="s">
        <v>9</v>
      </c>
      <c r="E210" s="87">
        <v>15</v>
      </c>
      <c r="F210" s="85" t="s">
        <v>485</v>
      </c>
      <c r="G210" s="85" t="s">
        <v>494</v>
      </c>
      <c r="H210" s="86">
        <v>13.241849999999999</v>
      </c>
      <c r="I210" s="86">
        <v>15.941179999999999</v>
      </c>
      <c r="J210" s="86">
        <v>10.54252</v>
      </c>
      <c r="K210" s="86">
        <v>2.6993299999999998</v>
      </c>
      <c r="L210" s="86">
        <v>2.6993299999999998</v>
      </c>
      <c r="M210" s="85"/>
      <c r="N210" s="85"/>
      <c r="O210" s="86">
        <v>13.711970000000001</v>
      </c>
      <c r="P210" s="86">
        <v>13.441559999999999</v>
      </c>
      <c r="Q210" s="86">
        <v>13.98237</v>
      </c>
    </row>
    <row r="211" spans="1:17" x14ac:dyDescent="0.2">
      <c r="A211" s="84" t="s">
        <v>813</v>
      </c>
      <c r="B211" t="s">
        <v>499</v>
      </c>
      <c r="C211">
        <v>22</v>
      </c>
      <c r="D211" s="84" t="s">
        <v>9</v>
      </c>
      <c r="E211" s="87">
        <v>10</v>
      </c>
      <c r="F211" s="85" t="s">
        <v>485</v>
      </c>
      <c r="G211" s="85" t="s">
        <v>498</v>
      </c>
      <c r="H211" s="86">
        <v>11.837669999999999</v>
      </c>
      <c r="I211" s="86">
        <v>14.20735</v>
      </c>
      <c r="J211" s="86">
        <v>9.4679900000000004</v>
      </c>
      <c r="K211" s="86">
        <v>2.3696800000000007</v>
      </c>
      <c r="L211" s="86">
        <v>2.3696799999999989</v>
      </c>
      <c r="M211" s="85"/>
      <c r="N211" s="85"/>
      <c r="O211" s="86">
        <v>13.711970000000001</v>
      </c>
      <c r="P211" s="86">
        <v>13.441559999999999</v>
      </c>
      <c r="Q211" s="86">
        <v>13.98237</v>
      </c>
    </row>
    <row r="212" spans="1:17" x14ac:dyDescent="0.2">
      <c r="A212" s="84" t="s">
        <v>814</v>
      </c>
      <c r="B212" t="s">
        <v>373</v>
      </c>
      <c r="C212">
        <v>1</v>
      </c>
      <c r="D212" s="84" t="s">
        <v>0</v>
      </c>
      <c r="E212" s="87">
        <v>1</v>
      </c>
      <c r="F212" s="85" t="s">
        <v>0</v>
      </c>
      <c r="G212" s="85" t="s">
        <v>372</v>
      </c>
      <c r="H212" s="86">
        <v>8.2153500000000008</v>
      </c>
      <c r="I212" s="86">
        <v>9.9924599999999995</v>
      </c>
      <c r="J212" s="86">
        <v>6.4382499999999991</v>
      </c>
      <c r="K212" s="86">
        <v>1.7771099999999986</v>
      </c>
      <c r="L212" s="86">
        <v>1.7771000000000017</v>
      </c>
      <c r="M212" s="85"/>
      <c r="N212" s="85"/>
      <c r="O212" s="86">
        <v>13.711970000000001</v>
      </c>
      <c r="P212" s="86">
        <v>13.441559999999999</v>
      </c>
      <c r="Q212" s="86">
        <v>13.98237</v>
      </c>
    </row>
    <row r="213" spans="1:17" x14ac:dyDescent="0.2">
      <c r="A213" s="84" t="s">
        <v>815</v>
      </c>
      <c r="B213" t="s">
        <v>377</v>
      </c>
      <c r="C213">
        <v>2</v>
      </c>
      <c r="D213" s="84" t="s">
        <v>0</v>
      </c>
      <c r="E213" s="87">
        <v>2</v>
      </c>
      <c r="F213" s="85" t="s">
        <v>0</v>
      </c>
      <c r="G213" s="85" t="s">
        <v>376</v>
      </c>
      <c r="H213" s="86">
        <v>9.2091399999999997</v>
      </c>
      <c r="I213" s="86">
        <v>11.134550000000001</v>
      </c>
      <c r="J213" s="86">
        <v>7.2837299999999994</v>
      </c>
      <c r="K213" s="86">
        <v>1.9254100000000012</v>
      </c>
      <c r="L213" s="86">
        <v>1.9254100000000003</v>
      </c>
      <c r="M213" s="85"/>
      <c r="N213" s="85"/>
      <c r="O213" s="86">
        <v>13.711970000000001</v>
      </c>
      <c r="P213" s="86">
        <v>13.441559999999999</v>
      </c>
      <c r="Q213" s="86">
        <v>13.98237</v>
      </c>
    </row>
    <row r="214" spans="1:17" x14ac:dyDescent="0.2">
      <c r="A214" s="84" t="s">
        <v>816</v>
      </c>
      <c r="B214" t="s">
        <v>381</v>
      </c>
      <c r="C214">
        <v>3</v>
      </c>
      <c r="D214" s="84" t="s">
        <v>0</v>
      </c>
      <c r="E214" s="87">
        <v>3</v>
      </c>
      <c r="F214" s="85" t="s">
        <v>0</v>
      </c>
      <c r="G214" s="85" t="s">
        <v>380</v>
      </c>
      <c r="H214" s="86">
        <v>12.630820000000002</v>
      </c>
      <c r="I214" s="86">
        <v>15.23236</v>
      </c>
      <c r="J214" s="86">
        <v>10.02928</v>
      </c>
      <c r="K214" s="86">
        <v>2.6015399999999982</v>
      </c>
      <c r="L214" s="86">
        <v>2.6015400000000017</v>
      </c>
      <c r="M214" s="85"/>
      <c r="N214" s="85"/>
      <c r="O214" s="86">
        <v>13.711970000000001</v>
      </c>
      <c r="P214" s="86">
        <v>13.441559999999999</v>
      </c>
      <c r="Q214" s="86">
        <v>13.98237</v>
      </c>
    </row>
    <row r="215" spans="1:17" x14ac:dyDescent="0.2">
      <c r="A215" s="84" t="s">
        <v>817</v>
      </c>
      <c r="B215" t="s">
        <v>385</v>
      </c>
      <c r="C215">
        <v>4</v>
      </c>
      <c r="D215" s="84" t="s">
        <v>0</v>
      </c>
      <c r="E215" s="87">
        <v>4</v>
      </c>
      <c r="F215" s="85" t="s">
        <v>0</v>
      </c>
      <c r="G215" s="85" t="s">
        <v>384</v>
      </c>
      <c r="H215" s="86">
        <v>14.226150000000001</v>
      </c>
      <c r="I215" s="86">
        <v>16.81053</v>
      </c>
      <c r="J215" s="86">
        <v>11.641769999999999</v>
      </c>
      <c r="K215" s="86">
        <v>2.5843799999999995</v>
      </c>
      <c r="L215" s="86">
        <v>2.5843800000000012</v>
      </c>
      <c r="M215" s="85"/>
      <c r="N215" s="85"/>
      <c r="O215" s="86">
        <v>13.711970000000001</v>
      </c>
      <c r="P215" s="86">
        <v>13.441559999999999</v>
      </c>
      <c r="Q215" s="86">
        <v>13.98237</v>
      </c>
    </row>
    <row r="216" spans="1:17" x14ac:dyDescent="0.2">
      <c r="A216" s="84" t="s">
        <v>818</v>
      </c>
      <c r="B216" t="s">
        <v>218</v>
      </c>
      <c r="C216">
        <v>1</v>
      </c>
      <c r="D216" s="84" t="s">
        <v>1</v>
      </c>
      <c r="E216" s="87">
        <v>1</v>
      </c>
      <c r="F216" s="85" t="s">
        <v>216</v>
      </c>
      <c r="G216" s="85" t="s">
        <v>217</v>
      </c>
      <c r="H216" s="86">
        <v>10.63585</v>
      </c>
      <c r="I216" s="86">
        <v>11.905139999999999</v>
      </c>
      <c r="J216" s="86">
        <v>9.3665599999999998</v>
      </c>
      <c r="K216" s="86">
        <v>1.2692899999999998</v>
      </c>
      <c r="L216" s="86">
        <v>1.2692899999999998</v>
      </c>
      <c r="M216" s="85"/>
      <c r="N216" s="85"/>
      <c r="O216" s="86">
        <v>13.711970000000001</v>
      </c>
      <c r="P216" s="86">
        <v>13.441559999999999</v>
      </c>
      <c r="Q216" s="86">
        <v>13.98237</v>
      </c>
    </row>
    <row r="217" spans="1:17" x14ac:dyDescent="0.2">
      <c r="A217" s="84" t="s">
        <v>819</v>
      </c>
      <c r="B217" t="s">
        <v>222</v>
      </c>
      <c r="C217">
        <v>2</v>
      </c>
      <c r="D217" s="84" t="s">
        <v>1</v>
      </c>
      <c r="E217" s="87">
        <v>3</v>
      </c>
      <c r="F217" s="85" t="s">
        <v>216</v>
      </c>
      <c r="G217" s="85" t="s">
        <v>221</v>
      </c>
      <c r="H217" s="86">
        <v>11.95669</v>
      </c>
      <c r="I217" s="86">
        <v>13.69754</v>
      </c>
      <c r="J217" s="86">
        <v>10.215829999999999</v>
      </c>
      <c r="K217" s="86">
        <v>1.74085</v>
      </c>
      <c r="L217" s="86">
        <v>1.7408600000000014</v>
      </c>
      <c r="M217" s="85"/>
      <c r="N217" s="85"/>
      <c r="O217" s="86">
        <v>13.711970000000001</v>
      </c>
      <c r="P217" s="86">
        <v>13.441559999999999</v>
      </c>
      <c r="Q217" s="86">
        <v>13.98237</v>
      </c>
    </row>
    <row r="218" spans="1:17" x14ac:dyDescent="0.2">
      <c r="A218" s="84" t="s">
        <v>820</v>
      </c>
      <c r="B218" t="s">
        <v>360</v>
      </c>
      <c r="C218">
        <v>3</v>
      </c>
      <c r="D218" s="84" t="s">
        <v>1</v>
      </c>
      <c r="E218" s="87">
        <v>4</v>
      </c>
      <c r="F218" s="85" t="s">
        <v>358</v>
      </c>
      <c r="G218" s="85" t="s">
        <v>359</v>
      </c>
      <c r="H218" s="86">
        <v>11.969889999999999</v>
      </c>
      <c r="I218" s="86">
        <v>14.481350000000001</v>
      </c>
      <c r="J218" s="86">
        <v>9.4584199999999985</v>
      </c>
      <c r="K218" s="86">
        <v>2.5114600000000014</v>
      </c>
      <c r="L218" s="86">
        <v>2.511470000000001</v>
      </c>
      <c r="M218" s="85"/>
      <c r="N218" s="85"/>
      <c r="O218" s="86">
        <v>13.711970000000001</v>
      </c>
      <c r="P218" s="86">
        <v>13.441559999999999</v>
      </c>
      <c r="Q218" s="86">
        <v>13.98237</v>
      </c>
    </row>
    <row r="219" spans="1:17" x14ac:dyDescent="0.2">
      <c r="A219" s="84" t="s">
        <v>821</v>
      </c>
      <c r="B219" t="s">
        <v>364</v>
      </c>
      <c r="C219">
        <v>4</v>
      </c>
      <c r="D219" s="84" t="s">
        <v>1</v>
      </c>
      <c r="E219" s="87">
        <v>6</v>
      </c>
      <c r="F219" s="85" t="s">
        <v>358</v>
      </c>
      <c r="G219" s="85" t="s">
        <v>363</v>
      </c>
      <c r="H219" s="86">
        <v>12.794230000000001</v>
      </c>
      <c r="I219" s="86">
        <v>14.65119</v>
      </c>
      <c r="J219" s="86">
        <v>10.93727</v>
      </c>
      <c r="K219" s="86">
        <v>1.8569599999999991</v>
      </c>
      <c r="L219" s="86">
        <v>1.8569600000000008</v>
      </c>
      <c r="M219" s="85"/>
      <c r="N219" s="85"/>
      <c r="O219" s="86">
        <v>13.711970000000001</v>
      </c>
      <c r="P219" s="86">
        <v>13.441559999999999</v>
      </c>
      <c r="Q219" s="86">
        <v>13.98237</v>
      </c>
    </row>
    <row r="220" spans="1:17" x14ac:dyDescent="0.2">
      <c r="A220" s="84" t="s">
        <v>822</v>
      </c>
      <c r="B220" t="s">
        <v>368</v>
      </c>
      <c r="C220">
        <v>5</v>
      </c>
      <c r="D220" s="84" t="s">
        <v>1</v>
      </c>
      <c r="E220" s="87">
        <v>7</v>
      </c>
      <c r="F220" s="85" t="s">
        <v>358</v>
      </c>
      <c r="G220" s="85" t="s">
        <v>367</v>
      </c>
      <c r="H220" s="86">
        <v>13.91113</v>
      </c>
      <c r="I220" s="86">
        <v>15.8552</v>
      </c>
      <c r="J220" s="86">
        <v>11.96705</v>
      </c>
      <c r="K220" s="86">
        <v>1.94407</v>
      </c>
      <c r="L220" s="86">
        <v>1.9440799999999996</v>
      </c>
      <c r="M220" s="85"/>
      <c r="N220" s="85"/>
      <c r="O220" s="86">
        <v>13.711970000000001</v>
      </c>
      <c r="P220" s="86">
        <v>13.441559999999999</v>
      </c>
      <c r="Q220" s="86">
        <v>13.98237</v>
      </c>
    </row>
    <row r="221" spans="1:17" x14ac:dyDescent="0.2">
      <c r="A221" s="84" t="s">
        <v>823</v>
      </c>
      <c r="B221" t="s">
        <v>192</v>
      </c>
      <c r="C221">
        <v>6</v>
      </c>
      <c r="D221" s="84" t="s">
        <v>1</v>
      </c>
      <c r="E221" s="87">
        <v>5</v>
      </c>
      <c r="F221" s="85" t="s">
        <v>190</v>
      </c>
      <c r="G221" s="85" t="s">
        <v>191</v>
      </c>
      <c r="H221" s="86">
        <v>12.63893</v>
      </c>
      <c r="I221" s="86">
        <v>14.77196</v>
      </c>
      <c r="J221" s="86">
        <v>10.505889999999999</v>
      </c>
      <c r="K221" s="86">
        <v>2.1330299999999998</v>
      </c>
      <c r="L221" s="86">
        <v>2.1330400000000012</v>
      </c>
      <c r="M221" s="85"/>
      <c r="N221" s="85"/>
      <c r="O221" s="86">
        <v>13.711970000000001</v>
      </c>
      <c r="P221" s="86">
        <v>13.441559999999999</v>
      </c>
      <c r="Q221" s="86">
        <v>13.98237</v>
      </c>
    </row>
    <row r="222" spans="1:17" x14ac:dyDescent="0.2">
      <c r="A222" s="84" t="s">
        <v>824</v>
      </c>
      <c r="B222" t="s">
        <v>196</v>
      </c>
      <c r="C222">
        <v>7</v>
      </c>
      <c r="D222" s="84" t="s">
        <v>1</v>
      </c>
      <c r="E222" s="87">
        <v>2</v>
      </c>
      <c r="F222" s="85" t="s">
        <v>190</v>
      </c>
      <c r="G222" s="85" t="s">
        <v>195</v>
      </c>
      <c r="H222" s="86">
        <v>10.9916</v>
      </c>
      <c r="I222" s="86">
        <v>13.50056</v>
      </c>
      <c r="J222" s="86">
        <v>8.4826499999999996</v>
      </c>
      <c r="K222" s="86">
        <v>2.5089600000000001</v>
      </c>
      <c r="L222" s="86">
        <v>2.5089500000000005</v>
      </c>
      <c r="M222" s="85"/>
      <c r="N222" s="85"/>
      <c r="O222" s="86">
        <v>13.711970000000001</v>
      </c>
      <c r="P222" s="86">
        <v>13.441559999999999</v>
      </c>
      <c r="Q222" s="86">
        <v>13.98237</v>
      </c>
    </row>
    <row r="223" spans="1:17" x14ac:dyDescent="0.2">
      <c r="A223" s="84" t="s">
        <v>825</v>
      </c>
      <c r="B223" t="s">
        <v>200</v>
      </c>
      <c r="C223">
        <v>8</v>
      </c>
      <c r="D223" s="84" t="s">
        <v>1</v>
      </c>
      <c r="E223" s="87">
        <v>8</v>
      </c>
      <c r="F223" s="85" t="s">
        <v>190</v>
      </c>
      <c r="G223" s="85" t="s">
        <v>199</v>
      </c>
      <c r="H223" s="86">
        <v>15.346689999999999</v>
      </c>
      <c r="I223" s="86">
        <v>17.741409999999998</v>
      </c>
      <c r="J223" s="86">
        <v>12.951979999999999</v>
      </c>
      <c r="K223" s="86">
        <v>2.3947199999999995</v>
      </c>
      <c r="L223" s="86">
        <v>2.3947099999999999</v>
      </c>
      <c r="M223" s="85"/>
      <c r="N223" s="85"/>
      <c r="O223" s="86">
        <v>13.711970000000001</v>
      </c>
      <c r="P223" s="86">
        <v>13.441559999999999</v>
      </c>
      <c r="Q223" s="86">
        <v>13.98237</v>
      </c>
    </row>
    <row r="224" spans="1:17" x14ac:dyDescent="0.2">
      <c r="A224" s="84" t="s">
        <v>826</v>
      </c>
      <c r="B224" t="s">
        <v>204</v>
      </c>
      <c r="C224">
        <v>9</v>
      </c>
      <c r="D224" s="84" t="s">
        <v>1</v>
      </c>
      <c r="E224" s="87">
        <v>9</v>
      </c>
      <c r="F224" s="85" t="s">
        <v>190</v>
      </c>
      <c r="G224" s="85" t="s">
        <v>203</v>
      </c>
      <c r="H224" s="86">
        <v>15.81434</v>
      </c>
      <c r="I224" s="86">
        <v>18.866800000000001</v>
      </c>
      <c r="J224" s="86">
        <v>12.76188</v>
      </c>
      <c r="K224" s="86">
        <v>3.0524600000000017</v>
      </c>
      <c r="L224" s="86">
        <v>3.05246</v>
      </c>
      <c r="M224" s="85"/>
      <c r="N224" s="85"/>
      <c r="O224" s="86">
        <v>13.711970000000001</v>
      </c>
      <c r="P224" s="86">
        <v>13.441559999999999</v>
      </c>
      <c r="Q224" s="86">
        <v>13.98237</v>
      </c>
    </row>
    <row r="225" spans="1:17" x14ac:dyDescent="0.2">
      <c r="A225" s="84" t="s">
        <v>827</v>
      </c>
      <c r="B225" t="s">
        <v>208</v>
      </c>
      <c r="C225">
        <v>10</v>
      </c>
      <c r="D225" s="84" t="s">
        <v>1</v>
      </c>
      <c r="E225" s="87">
        <v>11</v>
      </c>
      <c r="F225" s="85" t="s">
        <v>190</v>
      </c>
      <c r="G225" s="85" t="s">
        <v>207</v>
      </c>
      <c r="H225" s="86">
        <v>20.35886</v>
      </c>
      <c r="I225" s="86">
        <v>24.115200000000002</v>
      </c>
      <c r="J225" s="86">
        <v>16.602510000000002</v>
      </c>
      <c r="K225" s="86">
        <v>3.7563400000000016</v>
      </c>
      <c r="L225" s="86">
        <v>3.7563499999999976</v>
      </c>
      <c r="M225" s="85"/>
      <c r="N225" s="85"/>
      <c r="O225" s="86">
        <v>13.711970000000001</v>
      </c>
      <c r="P225" s="86">
        <v>13.441559999999999</v>
      </c>
      <c r="Q225" s="86">
        <v>13.98237</v>
      </c>
    </row>
    <row r="226" spans="1:17" x14ac:dyDescent="0.2">
      <c r="A226" s="84" t="s">
        <v>828</v>
      </c>
      <c r="B226" t="s">
        <v>212</v>
      </c>
      <c r="C226">
        <v>11</v>
      </c>
      <c r="D226" s="84" t="s">
        <v>1</v>
      </c>
      <c r="E226" s="87">
        <v>10</v>
      </c>
      <c r="F226" s="85" t="s">
        <v>190</v>
      </c>
      <c r="G226" s="85" t="s">
        <v>211</v>
      </c>
      <c r="H226" s="86">
        <v>17.81662</v>
      </c>
      <c r="I226" s="86">
        <v>21.210280000000001</v>
      </c>
      <c r="J226" s="86">
        <v>14.422969999999999</v>
      </c>
      <c r="K226" s="86">
        <v>3.3936600000000006</v>
      </c>
      <c r="L226" s="86">
        <v>3.3936500000000009</v>
      </c>
      <c r="M226" s="85"/>
      <c r="N226" s="85"/>
      <c r="O226" s="86">
        <v>13.711970000000001</v>
      </c>
      <c r="P226" s="86">
        <v>13.441559999999999</v>
      </c>
      <c r="Q226" s="86">
        <v>13.98237</v>
      </c>
    </row>
    <row r="227" spans="1:17" x14ac:dyDescent="0.2">
      <c r="A227" s="84" t="s">
        <v>829</v>
      </c>
      <c r="B227" t="s">
        <v>421</v>
      </c>
      <c r="C227">
        <v>1</v>
      </c>
      <c r="D227" s="84" t="s">
        <v>10</v>
      </c>
      <c r="E227" s="87">
        <v>4</v>
      </c>
      <c r="F227" s="85" t="s">
        <v>419</v>
      </c>
      <c r="G227" s="85" t="s">
        <v>420</v>
      </c>
      <c r="H227" s="86">
        <v>13.046060000000001</v>
      </c>
      <c r="I227" s="86">
        <v>15.98298</v>
      </c>
      <c r="J227" s="86">
        <v>10.10913</v>
      </c>
      <c r="K227" s="86">
        <v>2.9369199999999989</v>
      </c>
      <c r="L227" s="86">
        <v>2.9369300000000003</v>
      </c>
      <c r="M227" s="85"/>
      <c r="N227" s="85"/>
      <c r="O227" s="86">
        <v>13.711970000000001</v>
      </c>
      <c r="P227" s="86">
        <v>13.441559999999999</v>
      </c>
      <c r="Q227" s="86">
        <v>13.98237</v>
      </c>
    </row>
    <row r="228" spans="1:17" x14ac:dyDescent="0.2">
      <c r="A228" s="84" t="s">
        <v>830</v>
      </c>
      <c r="B228" t="s">
        <v>425</v>
      </c>
      <c r="C228">
        <v>2</v>
      </c>
      <c r="D228" s="84" t="s">
        <v>10</v>
      </c>
      <c r="E228" s="87">
        <v>11</v>
      </c>
      <c r="F228" s="85" t="s">
        <v>419</v>
      </c>
      <c r="G228" s="85" t="s">
        <v>424</v>
      </c>
      <c r="H228" s="86">
        <v>15.34816</v>
      </c>
      <c r="I228" s="86">
        <v>18.135339999999999</v>
      </c>
      <c r="J228" s="86">
        <v>12.560979999999999</v>
      </c>
      <c r="K228" s="86">
        <v>2.7871799999999993</v>
      </c>
      <c r="L228" s="86">
        <v>2.7871800000000011</v>
      </c>
      <c r="M228" s="85"/>
      <c r="N228" s="85"/>
      <c r="O228" s="86">
        <v>13.711970000000001</v>
      </c>
      <c r="P228" s="86">
        <v>13.441559999999999</v>
      </c>
      <c r="Q228" s="86">
        <v>13.98237</v>
      </c>
    </row>
    <row r="229" spans="1:17" x14ac:dyDescent="0.2">
      <c r="A229" s="84" t="s">
        <v>831</v>
      </c>
      <c r="B229" t="s">
        <v>429</v>
      </c>
      <c r="C229">
        <v>3</v>
      </c>
      <c r="D229" s="84" t="s">
        <v>10</v>
      </c>
      <c r="E229" s="87">
        <v>9</v>
      </c>
      <c r="F229" s="85" t="s">
        <v>419</v>
      </c>
      <c r="G229" s="85" t="s">
        <v>428</v>
      </c>
      <c r="H229" s="86">
        <v>15.063509999999999</v>
      </c>
      <c r="I229" s="86">
        <v>18.24708</v>
      </c>
      <c r="J229" s="86">
        <v>11.879950000000001</v>
      </c>
      <c r="K229" s="86">
        <v>3.1835700000000013</v>
      </c>
      <c r="L229" s="86">
        <v>3.1835599999999982</v>
      </c>
      <c r="M229" s="85"/>
      <c r="N229" s="85"/>
      <c r="O229" s="86">
        <v>13.711970000000001</v>
      </c>
      <c r="P229" s="86">
        <v>13.441559999999999</v>
      </c>
      <c r="Q229" s="86">
        <v>13.98237</v>
      </c>
    </row>
    <row r="230" spans="1:17" x14ac:dyDescent="0.2">
      <c r="A230" s="84" t="s">
        <v>832</v>
      </c>
      <c r="B230" t="s">
        <v>433</v>
      </c>
      <c r="C230">
        <v>4</v>
      </c>
      <c r="D230" s="84" t="s">
        <v>10</v>
      </c>
      <c r="E230" s="87">
        <v>15</v>
      </c>
      <c r="F230" s="85" t="s">
        <v>419</v>
      </c>
      <c r="G230" s="85" t="s">
        <v>432</v>
      </c>
      <c r="H230" s="86">
        <v>17.759889999999999</v>
      </c>
      <c r="I230" s="86">
        <v>21.237369999999999</v>
      </c>
      <c r="J230" s="86">
        <v>14.282400000000001</v>
      </c>
      <c r="K230" s="86">
        <v>3.4774799999999999</v>
      </c>
      <c r="L230" s="86">
        <v>3.4774899999999977</v>
      </c>
      <c r="M230" s="85"/>
      <c r="N230" s="85"/>
      <c r="O230" s="86">
        <v>13.711970000000001</v>
      </c>
      <c r="P230" s="86">
        <v>13.441559999999999</v>
      </c>
      <c r="Q230" s="86">
        <v>13.98237</v>
      </c>
    </row>
    <row r="231" spans="1:17" x14ac:dyDescent="0.2">
      <c r="A231" s="84" t="s">
        <v>833</v>
      </c>
      <c r="B231" t="s">
        <v>437</v>
      </c>
      <c r="C231">
        <v>5</v>
      </c>
      <c r="D231" s="84" t="s">
        <v>10</v>
      </c>
      <c r="E231" s="87">
        <v>6</v>
      </c>
      <c r="F231" s="85" t="s">
        <v>419</v>
      </c>
      <c r="G231" s="85" t="s">
        <v>436</v>
      </c>
      <c r="H231" s="86">
        <v>13.476759999999999</v>
      </c>
      <c r="I231" s="86">
        <v>16.627939999999999</v>
      </c>
      <c r="J231" s="86">
        <v>10.325579999999999</v>
      </c>
      <c r="K231" s="86">
        <v>3.1511800000000001</v>
      </c>
      <c r="L231" s="86">
        <v>3.1511800000000001</v>
      </c>
      <c r="M231" s="85"/>
      <c r="N231" s="85"/>
      <c r="O231" s="86">
        <v>13.711970000000001</v>
      </c>
      <c r="P231" s="86">
        <v>13.441559999999999</v>
      </c>
      <c r="Q231" s="86">
        <v>13.98237</v>
      </c>
    </row>
    <row r="232" spans="1:17" x14ac:dyDescent="0.2">
      <c r="A232" s="84" t="s">
        <v>834</v>
      </c>
      <c r="B232" t="s">
        <v>441</v>
      </c>
      <c r="C232">
        <v>6</v>
      </c>
      <c r="D232" s="84" t="s">
        <v>10</v>
      </c>
      <c r="E232" s="87">
        <v>3</v>
      </c>
      <c r="F232" s="85" t="s">
        <v>419</v>
      </c>
      <c r="G232" s="85" t="s">
        <v>440</v>
      </c>
      <c r="H232" s="86">
        <v>12.72723</v>
      </c>
      <c r="I232" s="86">
        <v>15.382339999999999</v>
      </c>
      <c r="J232" s="86">
        <v>10.07212</v>
      </c>
      <c r="K232" s="86">
        <v>2.6551099999999987</v>
      </c>
      <c r="L232" s="86">
        <v>2.6551100000000005</v>
      </c>
      <c r="M232" s="85"/>
      <c r="N232" s="85"/>
      <c r="O232" s="86">
        <v>13.711970000000001</v>
      </c>
      <c r="P232" s="86">
        <v>13.441559999999999</v>
      </c>
      <c r="Q232" s="86">
        <v>13.98237</v>
      </c>
    </row>
    <row r="233" spans="1:17" x14ac:dyDescent="0.2">
      <c r="A233" s="84" t="s">
        <v>835</v>
      </c>
      <c r="B233" t="s">
        <v>445</v>
      </c>
      <c r="C233">
        <v>7</v>
      </c>
      <c r="D233" s="84" t="s">
        <v>10</v>
      </c>
      <c r="E233" s="87">
        <v>17</v>
      </c>
      <c r="F233" s="85" t="s">
        <v>419</v>
      </c>
      <c r="G233" s="85" t="s">
        <v>444</v>
      </c>
      <c r="H233" s="86">
        <v>20.032220000000002</v>
      </c>
      <c r="I233" s="86">
        <v>23.46546</v>
      </c>
      <c r="J233" s="86">
        <v>16.598980000000001</v>
      </c>
      <c r="K233" s="86">
        <v>3.4332399999999978</v>
      </c>
      <c r="L233" s="86">
        <v>3.4332400000000014</v>
      </c>
      <c r="M233" s="85"/>
      <c r="N233" s="85"/>
      <c r="O233" s="86">
        <v>13.711970000000001</v>
      </c>
      <c r="P233" s="86">
        <v>13.441559999999999</v>
      </c>
      <c r="Q233" s="86">
        <v>13.98237</v>
      </c>
    </row>
    <row r="234" spans="1:17" x14ac:dyDescent="0.2">
      <c r="A234" s="84" t="s">
        <v>836</v>
      </c>
      <c r="B234" t="s">
        <v>449</v>
      </c>
      <c r="C234">
        <v>8</v>
      </c>
      <c r="D234" s="84" t="s">
        <v>10</v>
      </c>
      <c r="E234" s="87">
        <v>1</v>
      </c>
      <c r="F234" s="85" t="s">
        <v>419</v>
      </c>
      <c r="G234" s="85" t="s">
        <v>448</v>
      </c>
      <c r="H234" s="86">
        <v>10.570169999999999</v>
      </c>
      <c r="I234" s="86">
        <v>12.92595</v>
      </c>
      <c r="J234" s="86">
        <v>8.2143899999999999</v>
      </c>
      <c r="K234" s="86">
        <v>2.3557800000000011</v>
      </c>
      <c r="L234" s="86">
        <v>2.3557799999999993</v>
      </c>
      <c r="M234" s="85"/>
      <c r="N234" s="85"/>
      <c r="O234" s="86">
        <v>13.711970000000001</v>
      </c>
      <c r="P234" s="86">
        <v>13.441559999999999</v>
      </c>
      <c r="Q234" s="86">
        <v>13.98237</v>
      </c>
    </row>
    <row r="235" spans="1:17" x14ac:dyDescent="0.2">
      <c r="A235" s="84" t="s">
        <v>837</v>
      </c>
      <c r="B235" t="s">
        <v>338</v>
      </c>
      <c r="C235">
        <v>9</v>
      </c>
      <c r="D235" s="84" t="s">
        <v>10</v>
      </c>
      <c r="E235" s="87">
        <v>14</v>
      </c>
      <c r="F235" s="85" t="s">
        <v>336</v>
      </c>
      <c r="G235" s="85" t="s">
        <v>337</v>
      </c>
      <c r="H235" s="86">
        <v>17.56653</v>
      </c>
      <c r="I235" s="86">
        <v>20.84909</v>
      </c>
      <c r="J235" s="86">
        <v>14.283970000000002</v>
      </c>
      <c r="K235" s="86">
        <v>3.2825600000000001</v>
      </c>
      <c r="L235" s="86">
        <v>3.2825599999999984</v>
      </c>
      <c r="M235" s="85"/>
      <c r="N235" s="85"/>
      <c r="O235" s="86">
        <v>13.711970000000001</v>
      </c>
      <c r="P235" s="86">
        <v>13.441559999999999</v>
      </c>
      <c r="Q235" s="86">
        <v>13.98237</v>
      </c>
    </row>
    <row r="236" spans="1:17" x14ac:dyDescent="0.2">
      <c r="A236" s="84" t="s">
        <v>838</v>
      </c>
      <c r="B236" t="s">
        <v>342</v>
      </c>
      <c r="C236">
        <v>10</v>
      </c>
      <c r="D236" s="84" t="s">
        <v>10</v>
      </c>
      <c r="E236" s="87">
        <v>2</v>
      </c>
      <c r="F236" s="85" t="s">
        <v>336</v>
      </c>
      <c r="G236" s="85" t="s">
        <v>341</v>
      </c>
      <c r="H236" s="86">
        <v>11.237909999999999</v>
      </c>
      <c r="I236" s="86">
        <v>13.432279999999999</v>
      </c>
      <c r="J236" s="86">
        <v>9.0435400000000001</v>
      </c>
      <c r="K236" s="86">
        <v>2.1943699999999993</v>
      </c>
      <c r="L236" s="86">
        <v>2.1943699999999993</v>
      </c>
      <c r="M236" s="85"/>
      <c r="N236" s="85"/>
      <c r="O236" s="86">
        <v>13.711970000000001</v>
      </c>
      <c r="P236" s="86">
        <v>13.441559999999999</v>
      </c>
      <c r="Q236" s="86">
        <v>13.98237</v>
      </c>
    </row>
    <row r="237" spans="1:17" x14ac:dyDescent="0.2">
      <c r="A237" s="84" t="s">
        <v>839</v>
      </c>
      <c r="B237" t="s">
        <v>346</v>
      </c>
      <c r="C237">
        <v>11</v>
      </c>
      <c r="D237" s="84" t="s">
        <v>10</v>
      </c>
      <c r="E237" s="87">
        <v>16</v>
      </c>
      <c r="F237" s="85" t="s">
        <v>336</v>
      </c>
      <c r="G237" s="85" t="s">
        <v>345</v>
      </c>
      <c r="H237" s="86">
        <v>17.805979999999998</v>
      </c>
      <c r="I237" s="86">
        <v>21.388729999999999</v>
      </c>
      <c r="J237" s="86">
        <v>14.223240000000001</v>
      </c>
      <c r="K237" s="86">
        <v>3.5827500000000008</v>
      </c>
      <c r="L237" s="86">
        <v>3.5827399999999976</v>
      </c>
      <c r="M237" s="85"/>
      <c r="N237" s="85"/>
      <c r="O237" s="86">
        <v>13.711970000000001</v>
      </c>
      <c r="P237" s="86">
        <v>13.441559999999999</v>
      </c>
      <c r="Q237" s="86">
        <v>13.98237</v>
      </c>
    </row>
    <row r="238" spans="1:17" x14ac:dyDescent="0.2">
      <c r="A238" s="84" t="s">
        <v>840</v>
      </c>
      <c r="B238" t="s">
        <v>350</v>
      </c>
      <c r="C238">
        <v>12</v>
      </c>
      <c r="D238" s="84" t="s">
        <v>10</v>
      </c>
      <c r="E238" s="87">
        <v>13</v>
      </c>
      <c r="F238" s="85" t="s">
        <v>336</v>
      </c>
      <c r="G238" s="85" t="s">
        <v>349</v>
      </c>
      <c r="H238" s="86">
        <v>16.8855</v>
      </c>
      <c r="I238" s="86">
        <v>19.580749999999998</v>
      </c>
      <c r="J238" s="86">
        <v>14.190249999999999</v>
      </c>
      <c r="K238" s="86">
        <v>2.6952499999999979</v>
      </c>
      <c r="L238" s="86">
        <v>2.6952500000000015</v>
      </c>
      <c r="M238" s="85"/>
      <c r="N238" s="85"/>
      <c r="O238" s="86">
        <v>13.711970000000001</v>
      </c>
      <c r="P238" s="86">
        <v>13.441559999999999</v>
      </c>
      <c r="Q238" s="86">
        <v>13.98237</v>
      </c>
    </row>
    <row r="239" spans="1:17" x14ac:dyDescent="0.2">
      <c r="A239" s="84" t="s">
        <v>841</v>
      </c>
      <c r="B239" t="s">
        <v>354</v>
      </c>
      <c r="C239">
        <v>13</v>
      </c>
      <c r="D239" s="84" t="s">
        <v>10</v>
      </c>
      <c r="E239" s="87">
        <v>12</v>
      </c>
      <c r="F239" s="85" t="s">
        <v>336</v>
      </c>
      <c r="G239" s="85" t="s">
        <v>353</v>
      </c>
      <c r="H239" s="86">
        <v>15.856639999999999</v>
      </c>
      <c r="I239" s="86">
        <v>18.65578</v>
      </c>
      <c r="J239" s="86">
        <v>13.057499999999999</v>
      </c>
      <c r="K239" s="86">
        <v>2.7991400000000013</v>
      </c>
      <c r="L239" s="86">
        <v>2.7991399999999995</v>
      </c>
      <c r="M239" s="85"/>
      <c r="N239" s="85"/>
      <c r="O239" s="86">
        <v>13.711970000000001</v>
      </c>
      <c r="P239" s="86">
        <v>13.441559999999999</v>
      </c>
      <c r="Q239" s="86">
        <v>13.98237</v>
      </c>
    </row>
    <row r="240" spans="1:17" x14ac:dyDescent="0.2">
      <c r="A240" s="84" t="s">
        <v>842</v>
      </c>
      <c r="B240" t="s">
        <v>106</v>
      </c>
      <c r="C240">
        <v>14</v>
      </c>
      <c r="D240" s="84" t="s">
        <v>10</v>
      </c>
      <c r="E240" s="87">
        <v>8</v>
      </c>
      <c r="F240" s="85" t="s">
        <v>104</v>
      </c>
      <c r="G240" s="85" t="s">
        <v>105</v>
      </c>
      <c r="H240" s="86">
        <v>14.919089999999999</v>
      </c>
      <c r="I240" s="86">
        <v>17.164389999999997</v>
      </c>
      <c r="J240" s="86">
        <v>12.673789999999999</v>
      </c>
      <c r="K240" s="86">
        <v>2.2452999999999985</v>
      </c>
      <c r="L240" s="86">
        <v>2.2453000000000003</v>
      </c>
      <c r="M240" s="85"/>
      <c r="N240" s="85"/>
      <c r="O240" s="86">
        <v>13.711970000000001</v>
      </c>
      <c r="P240" s="86">
        <v>13.441559999999999</v>
      </c>
      <c r="Q240" s="86">
        <v>13.98237</v>
      </c>
    </row>
    <row r="241" spans="1:17" x14ac:dyDescent="0.2">
      <c r="A241" s="84" t="s">
        <v>843</v>
      </c>
      <c r="B241" t="s">
        <v>110</v>
      </c>
      <c r="C241">
        <v>15</v>
      </c>
      <c r="D241" s="84" t="s">
        <v>10</v>
      </c>
      <c r="E241" s="87">
        <v>10</v>
      </c>
      <c r="F241" s="85" t="s">
        <v>104</v>
      </c>
      <c r="G241" s="85" t="s">
        <v>109</v>
      </c>
      <c r="H241" s="86">
        <v>15.101429999999999</v>
      </c>
      <c r="I241" s="86">
        <v>17.426130000000001</v>
      </c>
      <c r="J241" s="86">
        <v>12.776730000000001</v>
      </c>
      <c r="K241" s="86">
        <v>2.3247000000000018</v>
      </c>
      <c r="L241" s="86">
        <v>2.3246999999999982</v>
      </c>
      <c r="M241" s="85"/>
      <c r="N241" s="85"/>
      <c r="O241" s="86">
        <v>13.711970000000001</v>
      </c>
      <c r="P241" s="86">
        <v>13.441559999999999</v>
      </c>
      <c r="Q241" s="86">
        <v>13.98237</v>
      </c>
    </row>
    <row r="242" spans="1:17" x14ac:dyDescent="0.2">
      <c r="A242" s="84" t="s">
        <v>844</v>
      </c>
      <c r="B242" t="s">
        <v>114</v>
      </c>
      <c r="C242">
        <v>16</v>
      </c>
      <c r="D242" s="84" t="s">
        <v>10</v>
      </c>
      <c r="E242" s="87">
        <v>5</v>
      </c>
      <c r="F242" s="85" t="s">
        <v>104</v>
      </c>
      <c r="G242" s="85" t="s">
        <v>113</v>
      </c>
      <c r="H242" s="86">
        <v>13.31481</v>
      </c>
      <c r="I242" s="86">
        <v>15.62787</v>
      </c>
      <c r="J242" s="86">
        <v>11.00174</v>
      </c>
      <c r="K242" s="86">
        <v>2.3130600000000001</v>
      </c>
      <c r="L242" s="86">
        <v>2.3130699999999997</v>
      </c>
      <c r="M242" s="85"/>
      <c r="N242" s="85"/>
      <c r="O242" s="86">
        <v>13.711970000000001</v>
      </c>
      <c r="P242" s="86">
        <v>13.441559999999999</v>
      </c>
      <c r="Q242" s="86">
        <v>13.98237</v>
      </c>
    </row>
    <row r="243" spans="1:17" x14ac:dyDescent="0.2">
      <c r="A243" s="84" t="s">
        <v>845</v>
      </c>
      <c r="B243" t="s">
        <v>118</v>
      </c>
      <c r="C243">
        <v>17</v>
      </c>
      <c r="D243" s="84" t="s">
        <v>10</v>
      </c>
      <c r="E243" s="87">
        <v>7</v>
      </c>
      <c r="F243" s="85" t="s">
        <v>104</v>
      </c>
      <c r="G243" s="85" t="s">
        <v>117</v>
      </c>
      <c r="H243" s="86">
        <v>13.627700000000001</v>
      </c>
      <c r="I243" s="86">
        <v>16.043969999999998</v>
      </c>
      <c r="J243" s="86">
        <v>11.21143</v>
      </c>
      <c r="K243" s="86">
        <v>2.4162699999999973</v>
      </c>
      <c r="L243" s="86">
        <v>2.4162700000000008</v>
      </c>
      <c r="M243" s="85"/>
      <c r="N243" s="85"/>
      <c r="O243" s="86">
        <v>13.711970000000001</v>
      </c>
      <c r="P243" s="86">
        <v>13.441559999999999</v>
      </c>
      <c r="Q243" s="86">
        <v>13.98237</v>
      </c>
    </row>
    <row r="244" spans="1:17" x14ac:dyDescent="0.2">
      <c r="A244" s="84" t="s">
        <v>846</v>
      </c>
      <c r="B244" t="s">
        <v>469</v>
      </c>
      <c r="C244">
        <v>1</v>
      </c>
      <c r="D244" s="84" t="s">
        <v>11</v>
      </c>
      <c r="E244" s="87">
        <v>9</v>
      </c>
      <c r="F244" s="85" t="s">
        <v>467</v>
      </c>
      <c r="G244" s="85" t="s">
        <v>468</v>
      </c>
      <c r="H244" s="86">
        <v>13.33713</v>
      </c>
      <c r="I244" s="86">
        <v>16.00498</v>
      </c>
      <c r="J244" s="86">
        <v>10.66929</v>
      </c>
      <c r="K244" s="86">
        <v>2.6678499999999996</v>
      </c>
      <c r="L244" s="86">
        <v>2.66784</v>
      </c>
      <c r="M244" s="85"/>
      <c r="N244" s="85"/>
      <c r="O244" s="86">
        <v>13.711970000000001</v>
      </c>
      <c r="P244" s="86">
        <v>13.441559999999999</v>
      </c>
      <c r="Q244" s="86">
        <v>13.98237</v>
      </c>
    </row>
    <row r="245" spans="1:17" x14ac:dyDescent="0.2">
      <c r="A245" s="84" t="s">
        <v>847</v>
      </c>
      <c r="B245" t="s">
        <v>473</v>
      </c>
      <c r="C245">
        <v>2</v>
      </c>
      <c r="D245" s="84" t="s">
        <v>11</v>
      </c>
      <c r="E245" s="87">
        <v>6</v>
      </c>
      <c r="F245" s="85" t="s">
        <v>467</v>
      </c>
      <c r="G245" s="85" t="s">
        <v>472</v>
      </c>
      <c r="H245" s="86">
        <v>12.183149999999999</v>
      </c>
      <c r="I245" s="86">
        <v>14.752740000000001</v>
      </c>
      <c r="J245" s="86">
        <v>9.6135700000000011</v>
      </c>
      <c r="K245" s="86">
        <v>2.5695900000000016</v>
      </c>
      <c r="L245" s="86">
        <v>2.5695799999999984</v>
      </c>
      <c r="M245" s="85"/>
      <c r="N245" s="85"/>
      <c r="O245" s="86">
        <v>13.711970000000001</v>
      </c>
      <c r="P245" s="86">
        <v>13.441559999999999</v>
      </c>
      <c r="Q245" s="86">
        <v>13.98237</v>
      </c>
    </row>
    <row r="246" spans="1:17" x14ac:dyDescent="0.2">
      <c r="A246" s="84" t="s">
        <v>848</v>
      </c>
      <c r="B246" t="s">
        <v>477</v>
      </c>
      <c r="C246">
        <v>3</v>
      </c>
      <c r="D246" s="84" t="s">
        <v>11</v>
      </c>
      <c r="E246" s="87">
        <v>13</v>
      </c>
      <c r="F246" s="85" t="s">
        <v>467</v>
      </c>
      <c r="G246" s="85" t="s">
        <v>476</v>
      </c>
      <c r="H246" s="86">
        <v>17.040569999999999</v>
      </c>
      <c r="I246" s="86">
        <v>19.092469999999999</v>
      </c>
      <c r="J246" s="86">
        <v>14.988670000000001</v>
      </c>
      <c r="K246" s="86">
        <v>2.0518999999999998</v>
      </c>
      <c r="L246" s="86">
        <v>2.0518999999999981</v>
      </c>
      <c r="M246" s="85"/>
      <c r="N246" s="85"/>
      <c r="O246" s="86">
        <v>13.711970000000001</v>
      </c>
      <c r="P246" s="86">
        <v>13.441559999999999</v>
      </c>
      <c r="Q246" s="86">
        <v>13.98237</v>
      </c>
    </row>
    <row r="247" spans="1:17" x14ac:dyDescent="0.2">
      <c r="A247" s="84" t="s">
        <v>849</v>
      </c>
      <c r="B247" t="s">
        <v>481</v>
      </c>
      <c r="C247">
        <v>4</v>
      </c>
      <c r="D247" s="84" t="s">
        <v>11</v>
      </c>
      <c r="E247" s="87">
        <v>1</v>
      </c>
      <c r="F247" s="85" t="s">
        <v>467</v>
      </c>
      <c r="G247" s="85" t="s">
        <v>480</v>
      </c>
      <c r="H247" s="86">
        <v>9.8488000000000007</v>
      </c>
      <c r="I247" s="86">
        <v>11.6462</v>
      </c>
      <c r="J247" s="86">
        <v>8.051400000000001</v>
      </c>
      <c r="K247" s="86">
        <v>1.7973999999999997</v>
      </c>
      <c r="L247" s="86">
        <v>1.7973999999999997</v>
      </c>
      <c r="M247" s="85"/>
      <c r="N247" s="85"/>
      <c r="O247" s="86">
        <v>13.711970000000001</v>
      </c>
      <c r="P247" s="86">
        <v>13.441559999999999</v>
      </c>
      <c r="Q247" s="86">
        <v>13.98237</v>
      </c>
    </row>
    <row r="248" spans="1:17" x14ac:dyDescent="0.2">
      <c r="A248" s="84" t="s">
        <v>850</v>
      </c>
      <c r="B248" t="s">
        <v>150</v>
      </c>
      <c r="C248">
        <v>5</v>
      </c>
      <c r="D248" s="84" t="s">
        <v>11</v>
      </c>
      <c r="E248" s="87">
        <v>4</v>
      </c>
      <c r="F248" s="85" t="s">
        <v>148</v>
      </c>
      <c r="G248" s="85" t="s">
        <v>149</v>
      </c>
      <c r="H248" s="86">
        <v>11.75648</v>
      </c>
      <c r="I248" s="86">
        <v>14.780960000000002</v>
      </c>
      <c r="J248" s="86">
        <v>8.7319999999999993</v>
      </c>
      <c r="K248" s="86">
        <v>3.0244800000000023</v>
      </c>
      <c r="L248" s="86">
        <v>3.0244800000000005</v>
      </c>
      <c r="M248" s="85"/>
      <c r="N248" s="85"/>
      <c r="O248" s="86">
        <v>13.711970000000001</v>
      </c>
      <c r="P248" s="86">
        <v>13.441559999999999</v>
      </c>
      <c r="Q248" s="86">
        <v>13.98237</v>
      </c>
    </row>
    <row r="249" spans="1:17" x14ac:dyDescent="0.2">
      <c r="A249" s="84" t="s">
        <v>851</v>
      </c>
      <c r="B249" t="s">
        <v>154</v>
      </c>
      <c r="C249">
        <v>6</v>
      </c>
      <c r="D249" s="84" t="s">
        <v>11</v>
      </c>
      <c r="E249" s="87">
        <v>3</v>
      </c>
      <c r="F249" s="85" t="s">
        <v>148</v>
      </c>
      <c r="G249" s="85" t="s">
        <v>153</v>
      </c>
      <c r="H249" s="86">
        <v>11.646280000000001</v>
      </c>
      <c r="I249" s="86">
        <v>14.185110000000002</v>
      </c>
      <c r="J249" s="86">
        <v>9.1074400000000004</v>
      </c>
      <c r="K249" s="86">
        <v>2.5388300000000008</v>
      </c>
      <c r="L249" s="86">
        <v>2.5388400000000004</v>
      </c>
      <c r="M249" s="85"/>
      <c r="N249" s="85"/>
      <c r="O249" s="86">
        <v>13.711970000000001</v>
      </c>
      <c r="P249" s="86">
        <v>13.441559999999999</v>
      </c>
      <c r="Q249" s="86">
        <v>13.98237</v>
      </c>
    </row>
    <row r="250" spans="1:17" x14ac:dyDescent="0.2">
      <c r="A250" s="84" t="s">
        <v>852</v>
      </c>
      <c r="B250" t="s">
        <v>158</v>
      </c>
      <c r="C250">
        <v>7</v>
      </c>
      <c r="D250" s="84" t="s">
        <v>11</v>
      </c>
      <c r="E250" s="87">
        <v>5</v>
      </c>
      <c r="F250" s="85" t="s">
        <v>148</v>
      </c>
      <c r="G250" s="85" t="s">
        <v>157</v>
      </c>
      <c r="H250" s="86">
        <v>12.10186</v>
      </c>
      <c r="I250" s="86">
        <v>14.641280000000002</v>
      </c>
      <c r="J250" s="86">
        <v>9.5624500000000001</v>
      </c>
      <c r="K250" s="86">
        <v>2.5394200000000016</v>
      </c>
      <c r="L250" s="86">
        <v>2.5394100000000002</v>
      </c>
      <c r="M250" s="85"/>
      <c r="N250" s="85"/>
      <c r="O250" s="86">
        <v>13.711970000000001</v>
      </c>
      <c r="P250" s="86">
        <v>13.441559999999999</v>
      </c>
      <c r="Q250" s="86">
        <v>13.98237</v>
      </c>
    </row>
    <row r="251" spans="1:17" x14ac:dyDescent="0.2">
      <c r="A251" s="84" t="s">
        <v>853</v>
      </c>
      <c r="B251" t="s">
        <v>162</v>
      </c>
      <c r="C251">
        <v>8</v>
      </c>
      <c r="D251" s="84" t="s">
        <v>11</v>
      </c>
      <c r="E251" s="87">
        <v>11</v>
      </c>
      <c r="F251" s="85" t="s">
        <v>148</v>
      </c>
      <c r="G251" s="85" t="s">
        <v>161</v>
      </c>
      <c r="H251" s="86">
        <v>16.39284</v>
      </c>
      <c r="I251" s="86">
        <v>19.752110000000002</v>
      </c>
      <c r="J251" s="86">
        <v>13.03356</v>
      </c>
      <c r="K251" s="86">
        <v>3.3592700000000022</v>
      </c>
      <c r="L251" s="86">
        <v>3.35928</v>
      </c>
      <c r="M251" s="85"/>
      <c r="N251" s="85"/>
      <c r="O251" s="86">
        <v>13.711970000000001</v>
      </c>
      <c r="P251" s="86">
        <v>13.441559999999999</v>
      </c>
      <c r="Q251" s="86">
        <v>13.98237</v>
      </c>
    </row>
    <row r="252" spans="1:17" x14ac:dyDescent="0.2">
      <c r="A252" s="84" t="s">
        <v>854</v>
      </c>
      <c r="B252" t="s">
        <v>166</v>
      </c>
      <c r="C252">
        <v>9</v>
      </c>
      <c r="D252" s="84" t="s">
        <v>11</v>
      </c>
      <c r="E252" s="87">
        <v>8</v>
      </c>
      <c r="F252" s="85" t="s">
        <v>148</v>
      </c>
      <c r="G252" s="85" t="s">
        <v>165</v>
      </c>
      <c r="H252" s="86">
        <v>13.197809999999999</v>
      </c>
      <c r="I252" s="86">
        <v>16.04691</v>
      </c>
      <c r="J252" s="86">
        <v>10.34872</v>
      </c>
      <c r="K252" s="86">
        <v>2.8491000000000017</v>
      </c>
      <c r="L252" s="86">
        <v>2.8490899999999986</v>
      </c>
      <c r="M252" s="85"/>
      <c r="N252" s="85"/>
      <c r="O252" s="86">
        <v>13.711970000000001</v>
      </c>
      <c r="P252" s="86">
        <v>13.441559999999999</v>
      </c>
      <c r="Q252" s="86">
        <v>13.98237</v>
      </c>
    </row>
    <row r="253" spans="1:17" x14ac:dyDescent="0.2">
      <c r="A253" s="84" t="s">
        <v>855</v>
      </c>
      <c r="B253" t="s">
        <v>170</v>
      </c>
      <c r="C253">
        <v>10</v>
      </c>
      <c r="D253" s="84" t="s">
        <v>11</v>
      </c>
      <c r="E253" s="87">
        <v>7</v>
      </c>
      <c r="F253" s="85" t="s">
        <v>148</v>
      </c>
      <c r="G253" s="85" t="s">
        <v>169</v>
      </c>
      <c r="H253" s="86">
        <v>12.630859999999998</v>
      </c>
      <c r="I253" s="86">
        <v>14.796880000000002</v>
      </c>
      <c r="J253" s="86">
        <v>10.464840000000001</v>
      </c>
      <c r="K253" s="86">
        <v>2.1660200000000032</v>
      </c>
      <c r="L253" s="86">
        <v>2.1660199999999978</v>
      </c>
      <c r="M253" s="85"/>
      <c r="N253" s="85"/>
      <c r="O253" s="86">
        <v>13.711970000000001</v>
      </c>
      <c r="P253" s="86">
        <v>13.441559999999999</v>
      </c>
      <c r="Q253" s="86">
        <v>13.98237</v>
      </c>
    </row>
    <row r="254" spans="1:17" x14ac:dyDescent="0.2">
      <c r="A254" s="84" t="s">
        <v>856</v>
      </c>
      <c r="B254" t="s">
        <v>174</v>
      </c>
      <c r="C254">
        <v>11</v>
      </c>
      <c r="D254" s="84" t="s">
        <v>11</v>
      </c>
      <c r="E254" s="87">
        <v>10</v>
      </c>
      <c r="F254" s="85" t="s">
        <v>148</v>
      </c>
      <c r="G254" s="85" t="s">
        <v>173</v>
      </c>
      <c r="H254" s="86">
        <v>13.554689999999999</v>
      </c>
      <c r="I254" s="86">
        <v>16.65691</v>
      </c>
      <c r="J254" s="86">
        <v>10.45247</v>
      </c>
      <c r="K254" s="86">
        <v>3.1022200000000009</v>
      </c>
      <c r="L254" s="86">
        <v>3.1022199999999991</v>
      </c>
      <c r="M254" s="85"/>
      <c r="N254" s="85"/>
      <c r="O254" s="86">
        <v>13.711970000000001</v>
      </c>
      <c r="P254" s="86">
        <v>13.441559999999999</v>
      </c>
      <c r="Q254" s="86">
        <v>13.98237</v>
      </c>
    </row>
    <row r="255" spans="1:17" x14ac:dyDescent="0.2">
      <c r="A255" s="84" t="s">
        <v>857</v>
      </c>
      <c r="B255" t="s">
        <v>178</v>
      </c>
      <c r="C255">
        <v>12</v>
      </c>
      <c r="D255" s="84" t="s">
        <v>11</v>
      </c>
      <c r="E255" s="87">
        <v>14</v>
      </c>
      <c r="F255" s="85" t="s">
        <v>148</v>
      </c>
      <c r="G255" s="85" t="s">
        <v>177</v>
      </c>
      <c r="H255" s="86">
        <v>17.70974</v>
      </c>
      <c r="I255" s="86">
        <v>20.908619999999999</v>
      </c>
      <c r="J255" s="86">
        <v>14.510870000000001</v>
      </c>
      <c r="K255" s="86">
        <v>3.1988799999999991</v>
      </c>
      <c r="L255" s="86">
        <v>3.1988699999999994</v>
      </c>
      <c r="M255" s="85"/>
      <c r="N255" s="85"/>
      <c r="O255" s="86">
        <v>13.711970000000001</v>
      </c>
      <c r="P255" s="86">
        <v>13.441559999999999</v>
      </c>
      <c r="Q255" s="86">
        <v>13.98237</v>
      </c>
    </row>
    <row r="256" spans="1:17" x14ac:dyDescent="0.2">
      <c r="A256" s="84" t="s">
        <v>858</v>
      </c>
      <c r="B256" t="s">
        <v>182</v>
      </c>
      <c r="C256">
        <v>13</v>
      </c>
      <c r="D256" s="84" t="s">
        <v>11</v>
      </c>
      <c r="E256" s="87">
        <v>2</v>
      </c>
      <c r="F256" s="85" t="s">
        <v>148</v>
      </c>
      <c r="G256" s="85" t="s">
        <v>181</v>
      </c>
      <c r="H256" s="86">
        <v>11.411159999999999</v>
      </c>
      <c r="I256" s="86">
        <v>14.184379999999999</v>
      </c>
      <c r="J256" s="86">
        <v>8.6379300000000008</v>
      </c>
      <c r="K256" s="86">
        <v>2.7732200000000002</v>
      </c>
      <c r="L256" s="86">
        <v>2.7732299999999981</v>
      </c>
      <c r="M256" s="85"/>
      <c r="N256" s="85"/>
      <c r="O256" s="86">
        <v>13.711970000000001</v>
      </c>
      <c r="P256" s="86">
        <v>13.441559999999999</v>
      </c>
      <c r="Q256" s="86">
        <v>13.98237</v>
      </c>
    </row>
    <row r="257" spans="1:17" x14ac:dyDescent="0.2">
      <c r="A257" s="84" t="s">
        <v>859</v>
      </c>
      <c r="B257" t="s">
        <v>186</v>
      </c>
      <c r="C257">
        <v>14</v>
      </c>
      <c r="D257" s="84" t="s">
        <v>11</v>
      </c>
      <c r="E257" s="87">
        <v>12</v>
      </c>
      <c r="F257" s="85" t="s">
        <v>148</v>
      </c>
      <c r="G257" s="85" t="s">
        <v>185</v>
      </c>
      <c r="H257" s="86">
        <v>16.956409999999998</v>
      </c>
      <c r="I257" s="86">
        <v>19.79391</v>
      </c>
      <c r="J257" s="86">
        <v>14.118910000000001</v>
      </c>
      <c r="K257" s="86">
        <v>2.8375000000000021</v>
      </c>
      <c r="L257" s="86">
        <v>2.8374999999999968</v>
      </c>
      <c r="M257" s="85"/>
      <c r="N257" s="85"/>
      <c r="O257" s="86">
        <v>13.711970000000001</v>
      </c>
      <c r="P257" s="86">
        <v>13.441559999999999</v>
      </c>
      <c r="Q257" s="86">
        <v>13.98237</v>
      </c>
    </row>
    <row r="258" spans="1:17" x14ac:dyDescent="0.2">
      <c r="A258" s="84" t="s">
        <v>860</v>
      </c>
      <c r="B258" t="s">
        <v>391</v>
      </c>
      <c r="C258">
        <v>1</v>
      </c>
      <c r="D258" s="84" t="s">
        <v>2</v>
      </c>
      <c r="E258" s="87">
        <v>8</v>
      </c>
      <c r="F258" s="85" t="s">
        <v>389</v>
      </c>
      <c r="G258" s="85" t="s">
        <v>390</v>
      </c>
      <c r="H258" s="86">
        <v>17.465700000000002</v>
      </c>
      <c r="I258" s="86">
        <v>20.7133</v>
      </c>
      <c r="J258" s="86">
        <v>14.2181</v>
      </c>
      <c r="K258" s="86">
        <v>3.2475999999999985</v>
      </c>
      <c r="L258" s="86">
        <v>3.247600000000002</v>
      </c>
      <c r="M258" s="85"/>
      <c r="N258" s="85"/>
      <c r="O258" s="86">
        <v>13.711970000000001</v>
      </c>
      <c r="P258" s="86">
        <v>13.441559999999999</v>
      </c>
      <c r="Q258" s="86">
        <v>13.98237</v>
      </c>
    </row>
    <row r="259" spans="1:17" x14ac:dyDescent="0.2">
      <c r="A259" s="84" t="s">
        <v>861</v>
      </c>
      <c r="B259" t="s">
        <v>411</v>
      </c>
      <c r="C259">
        <v>2</v>
      </c>
      <c r="D259" s="84" t="s">
        <v>2</v>
      </c>
      <c r="E259" s="87">
        <v>5</v>
      </c>
      <c r="F259" s="85" t="s">
        <v>389</v>
      </c>
      <c r="G259" s="85" t="s">
        <v>410</v>
      </c>
      <c r="H259" s="86">
        <v>16.144259999999999</v>
      </c>
      <c r="I259" s="86">
        <v>18.800750000000001</v>
      </c>
      <c r="J259" s="86">
        <v>13.487759999999998</v>
      </c>
      <c r="K259" s="86">
        <v>2.6564900000000016</v>
      </c>
      <c r="L259" s="86">
        <v>2.6565000000000012</v>
      </c>
      <c r="M259" s="85"/>
      <c r="N259" s="85"/>
      <c r="O259" s="86">
        <v>13.711970000000001</v>
      </c>
      <c r="P259" s="86">
        <v>13.441559999999999</v>
      </c>
      <c r="Q259" s="86">
        <v>13.98237</v>
      </c>
    </row>
    <row r="260" spans="1:17" x14ac:dyDescent="0.2">
      <c r="A260" s="84" t="s">
        <v>862</v>
      </c>
      <c r="B260" t="s">
        <v>395</v>
      </c>
      <c r="C260">
        <v>3</v>
      </c>
      <c r="D260" s="84" t="s">
        <v>2</v>
      </c>
      <c r="E260" s="87">
        <v>9</v>
      </c>
      <c r="F260" s="85" t="s">
        <v>389</v>
      </c>
      <c r="G260" s="85" t="s">
        <v>394</v>
      </c>
      <c r="H260" s="86">
        <v>17.497350000000001</v>
      </c>
      <c r="I260" s="86">
        <v>20.642409999999998</v>
      </c>
      <c r="J260" s="86">
        <v>14.352300000000001</v>
      </c>
      <c r="K260" s="86">
        <v>3.1450599999999973</v>
      </c>
      <c r="L260" s="86">
        <v>3.1450499999999995</v>
      </c>
      <c r="M260" s="85"/>
      <c r="N260" s="85"/>
      <c r="O260" s="86">
        <v>13.711970000000001</v>
      </c>
      <c r="P260" s="86">
        <v>13.441559999999999</v>
      </c>
      <c r="Q260" s="86">
        <v>13.98237</v>
      </c>
    </row>
    <row r="261" spans="1:17" x14ac:dyDescent="0.2">
      <c r="A261" s="84" t="s">
        <v>863</v>
      </c>
      <c r="B261" t="s">
        <v>399</v>
      </c>
      <c r="C261">
        <v>4</v>
      </c>
      <c r="D261" s="84" t="s">
        <v>2</v>
      </c>
      <c r="E261" s="87">
        <v>7</v>
      </c>
      <c r="F261" s="85" t="s">
        <v>389</v>
      </c>
      <c r="G261" s="85" t="s">
        <v>398</v>
      </c>
      <c r="H261" s="86">
        <v>16.576899999999998</v>
      </c>
      <c r="I261" s="86">
        <v>19.011719999999997</v>
      </c>
      <c r="J261" s="86">
        <v>14.142080000000002</v>
      </c>
      <c r="K261" s="86">
        <v>2.4348199999999984</v>
      </c>
      <c r="L261" s="86">
        <v>2.4348199999999967</v>
      </c>
      <c r="M261" s="85"/>
      <c r="N261" s="85"/>
      <c r="O261" s="86">
        <v>13.711970000000001</v>
      </c>
      <c r="P261" s="86">
        <v>13.441559999999999</v>
      </c>
      <c r="Q261" s="86">
        <v>13.98237</v>
      </c>
    </row>
    <row r="262" spans="1:17" x14ac:dyDescent="0.2">
      <c r="A262" s="84" t="s">
        <v>864</v>
      </c>
      <c r="B262" t="s">
        <v>403</v>
      </c>
      <c r="C262">
        <v>5</v>
      </c>
      <c r="D262" s="84" t="s">
        <v>2</v>
      </c>
      <c r="E262" s="87">
        <v>1</v>
      </c>
      <c r="F262" s="85" t="s">
        <v>389</v>
      </c>
      <c r="G262" s="85" t="s">
        <v>402</v>
      </c>
      <c r="H262" s="86">
        <v>13.810310000000001</v>
      </c>
      <c r="I262" s="86">
        <v>16.329150000000002</v>
      </c>
      <c r="J262" s="86">
        <v>11.29147</v>
      </c>
      <c r="K262" s="86">
        <v>2.5188400000000009</v>
      </c>
      <c r="L262" s="86">
        <v>2.5188400000000009</v>
      </c>
      <c r="M262" s="85"/>
      <c r="N262" s="85"/>
      <c r="O262" s="86">
        <v>13.711970000000001</v>
      </c>
      <c r="P262" s="86">
        <v>13.441559999999999</v>
      </c>
      <c r="Q262" s="86">
        <v>13.98237</v>
      </c>
    </row>
    <row r="263" spans="1:17" x14ac:dyDescent="0.2">
      <c r="A263" s="84" t="s">
        <v>865</v>
      </c>
      <c r="B263" t="s">
        <v>415</v>
      </c>
      <c r="C263">
        <v>6</v>
      </c>
      <c r="D263" s="84" t="s">
        <v>2</v>
      </c>
      <c r="E263" s="87">
        <v>4</v>
      </c>
      <c r="F263" s="85" t="s">
        <v>389</v>
      </c>
      <c r="G263" s="85" t="s">
        <v>414</v>
      </c>
      <c r="H263" s="86">
        <v>15.397440000000001</v>
      </c>
      <c r="I263" s="86">
        <v>19.41752</v>
      </c>
      <c r="J263" s="86">
        <v>11.377359999999999</v>
      </c>
      <c r="K263" s="86">
        <v>4.0200799999999983</v>
      </c>
      <c r="L263" s="86">
        <v>4.0200800000000019</v>
      </c>
      <c r="M263" s="85"/>
      <c r="N263" s="85"/>
      <c r="O263" s="86">
        <v>13.711970000000001</v>
      </c>
      <c r="P263" s="86">
        <v>13.441559999999999</v>
      </c>
      <c r="Q263" s="86">
        <v>13.98237</v>
      </c>
    </row>
    <row r="264" spans="1:17" x14ac:dyDescent="0.2">
      <c r="A264" s="84" t="s">
        <v>866</v>
      </c>
      <c r="B264" t="s">
        <v>407</v>
      </c>
      <c r="C264">
        <v>7</v>
      </c>
      <c r="D264" s="84" t="s">
        <v>2</v>
      </c>
      <c r="E264" s="87">
        <v>2</v>
      </c>
      <c r="F264" s="85" t="s">
        <v>389</v>
      </c>
      <c r="G264" s="85" t="s">
        <v>406</v>
      </c>
      <c r="H264" s="86">
        <v>14.350460000000002</v>
      </c>
      <c r="I264" s="86">
        <v>16.917529999999999</v>
      </c>
      <c r="J264" s="86">
        <v>11.783390000000001</v>
      </c>
      <c r="K264" s="86">
        <v>2.5670699999999975</v>
      </c>
      <c r="L264" s="86">
        <v>2.5670700000000011</v>
      </c>
      <c r="M264" s="85"/>
      <c r="N264" s="85"/>
      <c r="O264" s="86">
        <v>13.711970000000001</v>
      </c>
      <c r="P264" s="86">
        <v>13.441559999999999</v>
      </c>
      <c r="Q264" s="86">
        <v>13.98237</v>
      </c>
    </row>
    <row r="265" spans="1:17" x14ac:dyDescent="0.2">
      <c r="A265" s="84" t="s">
        <v>867</v>
      </c>
      <c r="B265" t="s">
        <v>300</v>
      </c>
      <c r="C265">
        <v>8</v>
      </c>
      <c r="D265" s="84" t="s">
        <v>2</v>
      </c>
      <c r="E265" s="87">
        <v>3</v>
      </c>
      <c r="F265" s="85" t="s">
        <v>298</v>
      </c>
      <c r="G265" s="85" t="s">
        <v>299</v>
      </c>
      <c r="H265" s="86">
        <v>15.388569999999998</v>
      </c>
      <c r="I265" s="86">
        <v>17.360849999999999</v>
      </c>
      <c r="J265" s="86">
        <v>13.41629</v>
      </c>
      <c r="K265" s="86">
        <v>1.9722800000000014</v>
      </c>
      <c r="L265" s="86">
        <v>1.9722799999999978</v>
      </c>
      <c r="M265" s="85"/>
      <c r="N265" s="85"/>
      <c r="O265" s="86">
        <v>13.711970000000001</v>
      </c>
      <c r="P265" s="86">
        <v>13.441559999999999</v>
      </c>
      <c r="Q265" s="86">
        <v>13.98237</v>
      </c>
    </row>
    <row r="266" spans="1:17" x14ac:dyDescent="0.2">
      <c r="A266" s="84" t="s">
        <v>868</v>
      </c>
      <c r="B266" t="s">
        <v>304</v>
      </c>
      <c r="C266">
        <v>9</v>
      </c>
      <c r="D266" s="84" t="s">
        <v>2</v>
      </c>
      <c r="E266" s="87">
        <v>6</v>
      </c>
      <c r="F266" s="85" t="s">
        <v>298</v>
      </c>
      <c r="G266" s="85" t="s">
        <v>303</v>
      </c>
      <c r="H266" s="86">
        <v>16.201000000000001</v>
      </c>
      <c r="I266" s="86">
        <v>18.19482</v>
      </c>
      <c r="J266" s="86">
        <v>14.207179999999999</v>
      </c>
      <c r="K266" s="86">
        <v>1.9938199999999995</v>
      </c>
      <c r="L266" s="86">
        <v>1.9938200000000013</v>
      </c>
      <c r="M266" s="85"/>
      <c r="N266" s="85"/>
      <c r="O266" s="86">
        <v>13.711970000000001</v>
      </c>
      <c r="P266" s="86">
        <v>13.441559999999999</v>
      </c>
      <c r="Q266" s="86">
        <v>13.98237</v>
      </c>
    </row>
    <row r="267" spans="1:17" x14ac:dyDescent="0.2">
      <c r="A267" s="84" t="s">
        <v>869</v>
      </c>
      <c r="B267" t="s">
        <v>124</v>
      </c>
      <c r="C267">
        <v>1</v>
      </c>
      <c r="D267" s="84" t="s">
        <v>3</v>
      </c>
      <c r="E267" s="87">
        <v>17</v>
      </c>
      <c r="F267" s="85" t="s">
        <v>122</v>
      </c>
      <c r="G267" s="85" t="s">
        <v>123</v>
      </c>
      <c r="H267" s="86">
        <v>17.140979999999999</v>
      </c>
      <c r="I267" s="86">
        <v>20.201440000000002</v>
      </c>
      <c r="J267" s="86">
        <v>14.080509999999999</v>
      </c>
      <c r="K267" s="86">
        <v>3.0604600000000026</v>
      </c>
      <c r="L267" s="86">
        <v>3.0604700000000005</v>
      </c>
      <c r="M267" s="85"/>
      <c r="N267" s="85"/>
      <c r="O267" s="86">
        <v>13.711970000000001</v>
      </c>
      <c r="P267" s="86">
        <v>13.441559999999999</v>
      </c>
      <c r="Q267" s="86">
        <v>13.98237</v>
      </c>
    </row>
    <row r="268" spans="1:17" x14ac:dyDescent="0.2">
      <c r="A268" s="84" t="s">
        <v>870</v>
      </c>
      <c r="B268" t="s">
        <v>128</v>
      </c>
      <c r="C268">
        <v>2</v>
      </c>
      <c r="D268" s="84" t="s">
        <v>3</v>
      </c>
      <c r="E268" s="87">
        <v>3</v>
      </c>
      <c r="F268" s="85" t="s">
        <v>122</v>
      </c>
      <c r="G268" s="85" t="s">
        <v>127</v>
      </c>
      <c r="H268" s="86">
        <v>11.02359</v>
      </c>
      <c r="I268" s="86">
        <v>13.319559999999999</v>
      </c>
      <c r="J268" s="86">
        <v>8.7276199999999999</v>
      </c>
      <c r="K268" s="86">
        <v>2.2959699999999987</v>
      </c>
      <c r="L268" s="86">
        <v>2.2959700000000005</v>
      </c>
      <c r="M268" s="85"/>
      <c r="N268" s="85"/>
      <c r="O268" s="86">
        <v>13.711970000000001</v>
      </c>
      <c r="P268" s="86">
        <v>13.441559999999999</v>
      </c>
      <c r="Q268" s="86">
        <v>13.98237</v>
      </c>
    </row>
    <row r="269" spans="1:17" x14ac:dyDescent="0.2">
      <c r="A269" s="84" t="s">
        <v>871</v>
      </c>
      <c r="B269" t="s">
        <v>132</v>
      </c>
      <c r="C269">
        <v>3</v>
      </c>
      <c r="D269" s="84" t="s">
        <v>3</v>
      </c>
      <c r="E269" s="87">
        <v>13</v>
      </c>
      <c r="F269" s="85" t="s">
        <v>122</v>
      </c>
      <c r="G269" s="85" t="s">
        <v>131</v>
      </c>
      <c r="H269" s="86">
        <v>15.252879999999999</v>
      </c>
      <c r="I269" s="86">
        <v>18.663319999999999</v>
      </c>
      <c r="J269" s="86">
        <v>11.84244</v>
      </c>
      <c r="K269" s="86">
        <v>3.4104399999999995</v>
      </c>
      <c r="L269" s="86">
        <v>3.4104399999999995</v>
      </c>
      <c r="M269" s="85"/>
      <c r="N269" s="85"/>
      <c r="O269" s="86">
        <v>13.711970000000001</v>
      </c>
      <c r="P269" s="86">
        <v>13.441559999999999</v>
      </c>
      <c r="Q269" s="86">
        <v>13.98237</v>
      </c>
    </row>
    <row r="270" spans="1:17" x14ac:dyDescent="0.2">
      <c r="A270" s="84" t="s">
        <v>872</v>
      </c>
      <c r="B270" t="s">
        <v>136</v>
      </c>
      <c r="C270">
        <v>4</v>
      </c>
      <c r="D270" s="84" t="s">
        <v>3</v>
      </c>
      <c r="E270" s="87">
        <v>14</v>
      </c>
      <c r="F270" s="85" t="s">
        <v>122</v>
      </c>
      <c r="G270" s="85" t="s">
        <v>135</v>
      </c>
      <c r="H270" s="86">
        <v>16.32498</v>
      </c>
      <c r="I270" s="86">
        <v>19.59188</v>
      </c>
      <c r="J270" s="86">
        <v>13.05809</v>
      </c>
      <c r="K270" s="86">
        <v>3.2668999999999997</v>
      </c>
      <c r="L270" s="86">
        <v>3.2668900000000001</v>
      </c>
      <c r="M270" s="85"/>
      <c r="N270" s="85"/>
      <c r="O270" s="86">
        <v>13.711970000000001</v>
      </c>
      <c r="P270" s="86">
        <v>13.441559999999999</v>
      </c>
      <c r="Q270" s="86">
        <v>13.98237</v>
      </c>
    </row>
    <row r="271" spans="1:17" x14ac:dyDescent="0.2">
      <c r="A271" s="84" t="s">
        <v>873</v>
      </c>
      <c r="B271" t="s">
        <v>140</v>
      </c>
      <c r="C271">
        <v>5</v>
      </c>
      <c r="D271" s="84" t="s">
        <v>3</v>
      </c>
      <c r="E271" s="87">
        <v>10</v>
      </c>
      <c r="F271" s="85" t="s">
        <v>122</v>
      </c>
      <c r="G271" s="85" t="s">
        <v>139</v>
      </c>
      <c r="H271" s="86">
        <v>13.500400000000001</v>
      </c>
      <c r="I271" s="86">
        <v>16.23246</v>
      </c>
      <c r="J271" s="86">
        <v>10.76834</v>
      </c>
      <c r="K271" s="86">
        <v>2.7320599999999988</v>
      </c>
      <c r="L271" s="86">
        <v>2.7320600000000006</v>
      </c>
      <c r="M271" s="85"/>
      <c r="N271" s="85"/>
      <c r="O271" s="86">
        <v>13.711970000000001</v>
      </c>
      <c r="P271" s="86">
        <v>13.441559999999999</v>
      </c>
      <c r="Q271" s="86">
        <v>13.98237</v>
      </c>
    </row>
    <row r="272" spans="1:17" x14ac:dyDescent="0.2">
      <c r="A272" s="84" t="s">
        <v>874</v>
      </c>
      <c r="B272" t="s">
        <v>144</v>
      </c>
      <c r="C272">
        <v>6</v>
      </c>
      <c r="D272" s="84" t="s">
        <v>3</v>
      </c>
      <c r="E272" s="87">
        <v>4</v>
      </c>
      <c r="F272" s="85" t="s">
        <v>122</v>
      </c>
      <c r="G272" s="85" t="s">
        <v>143</v>
      </c>
      <c r="H272" s="86">
        <v>11.68197</v>
      </c>
      <c r="I272" s="86">
        <v>14.29331</v>
      </c>
      <c r="J272" s="86">
        <v>9.0706199999999999</v>
      </c>
      <c r="K272" s="86">
        <v>2.6113400000000002</v>
      </c>
      <c r="L272" s="86">
        <v>2.6113499999999998</v>
      </c>
      <c r="M272" s="85"/>
      <c r="N272" s="85"/>
      <c r="O272" s="86">
        <v>13.711970000000001</v>
      </c>
      <c r="P272" s="86">
        <v>13.441559999999999</v>
      </c>
      <c r="Q272" s="86">
        <v>13.98237</v>
      </c>
    </row>
    <row r="273" spans="1:17" x14ac:dyDescent="0.2">
      <c r="A273" s="84" t="s">
        <v>875</v>
      </c>
      <c r="B273" t="s">
        <v>96</v>
      </c>
      <c r="C273">
        <v>7</v>
      </c>
      <c r="D273" s="84" t="s">
        <v>3</v>
      </c>
      <c r="E273" s="87">
        <v>16</v>
      </c>
      <c r="F273" s="85" t="s">
        <v>94</v>
      </c>
      <c r="G273" s="85" t="s">
        <v>95</v>
      </c>
      <c r="H273" s="86">
        <v>16.65935</v>
      </c>
      <c r="I273" s="86">
        <v>18.5061</v>
      </c>
      <c r="J273" s="86">
        <v>14.812600000000002</v>
      </c>
      <c r="K273" s="86">
        <v>1.8467500000000001</v>
      </c>
      <c r="L273" s="86">
        <v>1.8467499999999983</v>
      </c>
      <c r="M273" s="85"/>
      <c r="N273" s="85"/>
      <c r="O273" s="86">
        <v>13.711970000000001</v>
      </c>
      <c r="P273" s="86">
        <v>13.441559999999999</v>
      </c>
      <c r="Q273" s="86">
        <v>13.98237</v>
      </c>
    </row>
    <row r="274" spans="1:17" x14ac:dyDescent="0.2">
      <c r="A274" s="84" t="s">
        <v>876</v>
      </c>
      <c r="B274" t="s">
        <v>100</v>
      </c>
      <c r="C274">
        <v>8</v>
      </c>
      <c r="D274" s="84" t="s">
        <v>3</v>
      </c>
      <c r="E274" s="87">
        <v>12</v>
      </c>
      <c r="F274" s="85" t="s">
        <v>94</v>
      </c>
      <c r="G274" s="85" t="s">
        <v>99</v>
      </c>
      <c r="H274" s="86">
        <v>14.369619999999999</v>
      </c>
      <c r="I274" s="86">
        <v>16.13158</v>
      </c>
      <c r="J274" s="86">
        <v>12.607660000000001</v>
      </c>
      <c r="K274" s="86">
        <v>1.7619600000000002</v>
      </c>
      <c r="L274" s="86">
        <v>1.7619599999999984</v>
      </c>
      <c r="M274" s="85"/>
      <c r="N274" s="85"/>
      <c r="O274" s="86">
        <v>13.711970000000001</v>
      </c>
      <c r="P274" s="86">
        <v>13.441559999999999</v>
      </c>
      <c r="Q274" s="86">
        <v>13.98237</v>
      </c>
    </row>
    <row r="275" spans="1:17" x14ac:dyDescent="0.2">
      <c r="A275" s="84" t="s">
        <v>877</v>
      </c>
      <c r="B275" t="s">
        <v>455</v>
      </c>
      <c r="C275">
        <v>9</v>
      </c>
      <c r="D275" s="84" t="s">
        <v>3</v>
      </c>
      <c r="E275" s="87">
        <v>15</v>
      </c>
      <c r="F275" s="85" t="s">
        <v>453</v>
      </c>
      <c r="G275" s="85" t="s">
        <v>454</v>
      </c>
      <c r="H275" s="86">
        <v>16.377459999999999</v>
      </c>
      <c r="I275" s="86">
        <v>18.99727</v>
      </c>
      <c r="J275" s="86">
        <v>13.757649999999998</v>
      </c>
      <c r="K275" s="86">
        <v>2.6198100000000011</v>
      </c>
      <c r="L275" s="86">
        <v>2.6198100000000011</v>
      </c>
      <c r="M275" s="85"/>
      <c r="N275" s="85"/>
      <c r="O275" s="86">
        <v>13.711970000000001</v>
      </c>
      <c r="P275" s="86">
        <v>13.441559999999999</v>
      </c>
      <c r="Q275" s="86">
        <v>13.98237</v>
      </c>
    </row>
    <row r="276" spans="1:17" x14ac:dyDescent="0.2">
      <c r="A276" s="84" t="s">
        <v>878</v>
      </c>
      <c r="B276" t="s">
        <v>459</v>
      </c>
      <c r="C276">
        <v>10</v>
      </c>
      <c r="D276" s="84" t="s">
        <v>3</v>
      </c>
      <c r="E276" s="87">
        <v>8</v>
      </c>
      <c r="F276" s="85" t="s">
        <v>453</v>
      </c>
      <c r="G276" s="85" t="s">
        <v>458</v>
      </c>
      <c r="H276" s="86">
        <v>12.962689999999998</v>
      </c>
      <c r="I276" s="86">
        <v>15.058260000000001</v>
      </c>
      <c r="J276" s="86">
        <v>10.86712</v>
      </c>
      <c r="K276" s="86">
        <v>2.0955700000000022</v>
      </c>
      <c r="L276" s="86">
        <v>2.0955699999999986</v>
      </c>
      <c r="M276" s="85"/>
      <c r="N276" s="85"/>
      <c r="O276" s="86">
        <v>13.711970000000001</v>
      </c>
      <c r="P276" s="86">
        <v>13.441559999999999</v>
      </c>
      <c r="Q276" s="86">
        <v>13.98237</v>
      </c>
    </row>
    <row r="277" spans="1:17" x14ac:dyDescent="0.2">
      <c r="A277" s="84" t="s">
        <v>879</v>
      </c>
      <c r="B277" t="s">
        <v>463</v>
      </c>
      <c r="C277">
        <v>11</v>
      </c>
      <c r="D277" s="84" t="s">
        <v>3</v>
      </c>
      <c r="E277" s="87">
        <v>7</v>
      </c>
      <c r="F277" s="85" t="s">
        <v>453</v>
      </c>
      <c r="G277" s="85" t="s">
        <v>462</v>
      </c>
      <c r="H277" s="86">
        <v>12.621129999999999</v>
      </c>
      <c r="I277" s="86">
        <v>14.695510000000001</v>
      </c>
      <c r="J277" s="86">
        <v>10.546750000000001</v>
      </c>
      <c r="K277" s="86">
        <v>2.0743800000000014</v>
      </c>
      <c r="L277" s="86">
        <v>2.0743799999999979</v>
      </c>
      <c r="M277" s="85"/>
      <c r="N277" s="85"/>
      <c r="O277" s="86">
        <v>13.711970000000001</v>
      </c>
      <c r="P277" s="86">
        <v>13.441559999999999</v>
      </c>
      <c r="Q277" s="86">
        <v>13.98237</v>
      </c>
    </row>
    <row r="278" spans="1:17" x14ac:dyDescent="0.2">
      <c r="A278" s="84" t="s">
        <v>880</v>
      </c>
      <c r="B278" t="s">
        <v>310</v>
      </c>
      <c r="C278">
        <v>12</v>
      </c>
      <c r="D278" s="84" t="s">
        <v>3</v>
      </c>
      <c r="E278" s="87">
        <v>2</v>
      </c>
      <c r="F278" s="85" t="s">
        <v>308</v>
      </c>
      <c r="G278" s="85" t="s">
        <v>309</v>
      </c>
      <c r="H278" s="86">
        <v>10.94614</v>
      </c>
      <c r="I278" s="86">
        <v>12.420689999999999</v>
      </c>
      <c r="J278" s="86">
        <v>9.4715999999999987</v>
      </c>
      <c r="K278" s="86">
        <v>1.4745499999999989</v>
      </c>
      <c r="L278" s="86">
        <v>1.4745400000000011</v>
      </c>
      <c r="M278" s="85"/>
      <c r="N278" s="85"/>
      <c r="O278" s="86">
        <v>13.711970000000001</v>
      </c>
      <c r="P278" s="86">
        <v>13.441559999999999</v>
      </c>
      <c r="Q278" s="86">
        <v>13.98237</v>
      </c>
    </row>
    <row r="279" spans="1:17" x14ac:dyDescent="0.2">
      <c r="A279" s="84" t="s">
        <v>881</v>
      </c>
      <c r="B279" t="s">
        <v>314</v>
      </c>
      <c r="C279">
        <v>13</v>
      </c>
      <c r="D279" s="84" t="s">
        <v>3</v>
      </c>
      <c r="E279" s="87">
        <v>1</v>
      </c>
      <c r="F279" s="85" t="s">
        <v>308</v>
      </c>
      <c r="G279" s="85" t="s">
        <v>313</v>
      </c>
      <c r="H279" s="86">
        <v>10.93534</v>
      </c>
      <c r="I279" s="86">
        <v>12.596769999999999</v>
      </c>
      <c r="J279" s="86">
        <v>9.2739100000000008</v>
      </c>
      <c r="K279" s="86">
        <v>1.6614299999999993</v>
      </c>
      <c r="L279" s="86">
        <v>1.6614299999999993</v>
      </c>
      <c r="M279" s="85"/>
      <c r="N279" s="85"/>
      <c r="O279" s="86">
        <v>13.711970000000001</v>
      </c>
      <c r="P279" s="86">
        <v>13.441559999999999</v>
      </c>
      <c r="Q279" s="86">
        <v>13.98237</v>
      </c>
    </row>
    <row r="280" spans="1:17" x14ac:dyDescent="0.2">
      <c r="A280" s="84" t="s">
        <v>882</v>
      </c>
      <c r="B280" t="s">
        <v>320</v>
      </c>
      <c r="C280">
        <v>14</v>
      </c>
      <c r="D280" s="84" t="s">
        <v>3</v>
      </c>
      <c r="E280" s="87">
        <v>6</v>
      </c>
      <c r="F280" s="85" t="s">
        <v>318</v>
      </c>
      <c r="G280" s="85" t="s">
        <v>319</v>
      </c>
      <c r="H280" s="86">
        <v>12.24048</v>
      </c>
      <c r="I280" s="86">
        <v>14.589859999999998</v>
      </c>
      <c r="J280" s="86">
        <v>9.8910999999999998</v>
      </c>
      <c r="K280" s="86">
        <v>2.3493799999999982</v>
      </c>
      <c r="L280" s="86">
        <v>2.34938</v>
      </c>
      <c r="M280" s="85"/>
      <c r="N280" s="85"/>
      <c r="O280" s="86">
        <v>13.711970000000001</v>
      </c>
      <c r="P280" s="86">
        <v>13.441559999999999</v>
      </c>
      <c r="Q280" s="86">
        <v>13.98237</v>
      </c>
    </row>
    <row r="281" spans="1:17" x14ac:dyDescent="0.2">
      <c r="A281" s="84" t="s">
        <v>883</v>
      </c>
      <c r="B281" t="s">
        <v>324</v>
      </c>
      <c r="C281">
        <v>15</v>
      </c>
      <c r="D281" s="84" t="s">
        <v>3</v>
      </c>
      <c r="E281" s="87">
        <v>11</v>
      </c>
      <c r="F281" s="85" t="s">
        <v>318</v>
      </c>
      <c r="G281" s="85" t="s">
        <v>323</v>
      </c>
      <c r="H281" s="86">
        <v>14.284740000000001</v>
      </c>
      <c r="I281" s="86">
        <v>16.83155</v>
      </c>
      <c r="J281" s="86">
        <v>11.73793</v>
      </c>
      <c r="K281" s="86">
        <v>2.5468099999999989</v>
      </c>
      <c r="L281" s="86">
        <v>2.5468100000000007</v>
      </c>
      <c r="M281" s="85"/>
      <c r="N281" s="85"/>
      <c r="O281" s="86">
        <v>13.711970000000001</v>
      </c>
      <c r="P281" s="86">
        <v>13.441559999999999</v>
      </c>
      <c r="Q281" s="86">
        <v>13.98237</v>
      </c>
    </row>
    <row r="282" spans="1:17" x14ac:dyDescent="0.2">
      <c r="A282" s="84" t="s">
        <v>884</v>
      </c>
      <c r="B282" t="s">
        <v>328</v>
      </c>
      <c r="C282">
        <v>16</v>
      </c>
      <c r="D282" s="84" t="s">
        <v>3</v>
      </c>
      <c r="E282" s="87">
        <v>9</v>
      </c>
      <c r="F282" s="85" t="s">
        <v>318</v>
      </c>
      <c r="G282" s="85" t="s">
        <v>327</v>
      </c>
      <c r="H282" s="86">
        <v>13.03396</v>
      </c>
      <c r="I282" s="86">
        <v>15.665929999999999</v>
      </c>
      <c r="J282" s="86">
        <v>10.40199</v>
      </c>
      <c r="K282" s="86">
        <v>2.631969999999999</v>
      </c>
      <c r="L282" s="86">
        <v>2.6319700000000008</v>
      </c>
      <c r="M282" s="85"/>
      <c r="N282" s="85"/>
      <c r="O282" s="86">
        <v>13.711970000000001</v>
      </c>
      <c r="P282" s="86">
        <v>13.441559999999999</v>
      </c>
      <c r="Q282" s="86">
        <v>13.98237</v>
      </c>
    </row>
    <row r="283" spans="1:17" x14ac:dyDescent="0.2">
      <c r="A283" s="84" t="s">
        <v>885</v>
      </c>
      <c r="B283" t="s">
        <v>332</v>
      </c>
      <c r="C283">
        <v>17</v>
      </c>
      <c r="D283" s="84" t="s">
        <v>3</v>
      </c>
      <c r="E283" s="87">
        <v>5</v>
      </c>
      <c r="F283" s="85" t="s">
        <v>318</v>
      </c>
      <c r="G283" s="85" t="s">
        <v>331</v>
      </c>
      <c r="H283" s="86">
        <v>11.814589999999999</v>
      </c>
      <c r="I283" s="86">
        <v>13.96996</v>
      </c>
      <c r="J283" s="86">
        <v>9.6592099999999999</v>
      </c>
      <c r="K283" s="86">
        <v>2.1553700000000013</v>
      </c>
      <c r="L283" s="86">
        <v>2.1553799999999992</v>
      </c>
      <c r="M283" s="85"/>
      <c r="N283" s="85"/>
      <c r="O283" s="86">
        <v>13.711970000000001</v>
      </c>
      <c r="P283" s="86">
        <v>13.441559999999999</v>
      </c>
      <c r="Q283" s="86">
        <v>13.98237</v>
      </c>
    </row>
    <row r="284" spans="1:17" x14ac:dyDescent="0.2">
      <c r="A284" s="20" t="s">
        <v>886</v>
      </c>
      <c r="B284" t="s">
        <v>86</v>
      </c>
      <c r="C284">
        <v>1</v>
      </c>
      <c r="D284" s="20" t="s">
        <v>9</v>
      </c>
      <c r="E284" s="88">
        <v>12</v>
      </c>
      <c r="F284" t="s">
        <v>84</v>
      </c>
      <c r="G284" t="s">
        <v>85</v>
      </c>
      <c r="H284" s="15">
        <v>8.1956699999999998</v>
      </c>
      <c r="I284" s="15">
        <v>9.7533700000000003</v>
      </c>
      <c r="J284" s="15">
        <v>6.6379700000000001</v>
      </c>
      <c r="K284" s="22">
        <v>1.5577000000000005</v>
      </c>
      <c r="L284" s="22">
        <v>1.5576999999999996</v>
      </c>
      <c r="O284" s="15">
        <v>9.5055600000000009</v>
      </c>
      <c r="P284" s="15">
        <v>9.2709700000000002</v>
      </c>
      <c r="Q284" s="15">
        <v>9.7401499999999999</v>
      </c>
    </row>
    <row r="285" spans="1:17" x14ac:dyDescent="0.2">
      <c r="A285" s="20" t="s">
        <v>887</v>
      </c>
      <c r="B285" t="s">
        <v>90</v>
      </c>
      <c r="C285">
        <v>2</v>
      </c>
      <c r="D285" s="20" t="s">
        <v>9</v>
      </c>
      <c r="E285" s="88">
        <v>9</v>
      </c>
      <c r="F285" t="s">
        <v>84</v>
      </c>
      <c r="G285" t="s">
        <v>89</v>
      </c>
      <c r="H285" s="15">
        <v>7.2592500000000006</v>
      </c>
      <c r="I285" s="15">
        <v>8.5796799999999998</v>
      </c>
      <c r="J285" s="15">
        <v>5.9388100000000001</v>
      </c>
      <c r="K285" s="22">
        <v>1.3204299999999991</v>
      </c>
      <c r="L285" s="22">
        <v>1.3204400000000005</v>
      </c>
      <c r="O285" s="15">
        <v>9.5055600000000009</v>
      </c>
      <c r="P285" s="15">
        <v>9.2709700000000002</v>
      </c>
      <c r="Q285" s="15">
        <v>9.7401499999999999</v>
      </c>
    </row>
    <row r="286" spans="1:17" x14ac:dyDescent="0.2">
      <c r="A286" s="20" t="s">
        <v>888</v>
      </c>
      <c r="B286" t="s">
        <v>282</v>
      </c>
      <c r="C286">
        <v>3</v>
      </c>
      <c r="D286" s="20" t="s">
        <v>9</v>
      </c>
      <c r="E286" s="88">
        <v>10</v>
      </c>
      <c r="F286" t="s">
        <v>280</v>
      </c>
      <c r="G286" t="s">
        <v>281</v>
      </c>
      <c r="H286" s="15">
        <v>7.6285599999999993</v>
      </c>
      <c r="I286" s="15">
        <v>9.5459800000000001</v>
      </c>
      <c r="J286" s="15">
        <v>5.7111499999999999</v>
      </c>
      <c r="K286" s="22">
        <v>1.9174200000000008</v>
      </c>
      <c r="L286" s="22">
        <v>1.9174099999999994</v>
      </c>
      <c r="O286" s="15">
        <v>9.5055600000000009</v>
      </c>
      <c r="P286" s="15">
        <v>9.2709700000000002</v>
      </c>
      <c r="Q286" s="15">
        <v>9.7401499999999999</v>
      </c>
    </row>
    <row r="287" spans="1:17" x14ac:dyDescent="0.2">
      <c r="A287" s="20" t="s">
        <v>889</v>
      </c>
      <c r="B287" t="s">
        <v>286</v>
      </c>
      <c r="C287">
        <v>4</v>
      </c>
      <c r="D287" s="20" t="s">
        <v>9</v>
      </c>
      <c r="E287" s="88">
        <v>7</v>
      </c>
      <c r="F287" t="s">
        <v>280</v>
      </c>
      <c r="G287" t="s">
        <v>285</v>
      </c>
      <c r="H287" s="15">
        <v>6.9685700000000006</v>
      </c>
      <c r="I287" s="15">
        <v>8.7399299999999993</v>
      </c>
      <c r="J287" s="15">
        <v>5.1972200000000006</v>
      </c>
      <c r="K287" s="22">
        <v>1.7713599999999987</v>
      </c>
      <c r="L287" s="22">
        <v>1.77135</v>
      </c>
      <c r="O287" s="15">
        <v>9.5055600000000009</v>
      </c>
      <c r="P287" s="15">
        <v>9.2709700000000002</v>
      </c>
      <c r="Q287" s="15">
        <v>9.7401499999999999</v>
      </c>
    </row>
    <row r="288" spans="1:17" x14ac:dyDescent="0.2">
      <c r="A288" s="20" t="s">
        <v>890</v>
      </c>
      <c r="B288" t="s">
        <v>290</v>
      </c>
      <c r="C288">
        <v>5</v>
      </c>
      <c r="D288" s="20" t="s">
        <v>9</v>
      </c>
      <c r="E288" s="88">
        <v>2</v>
      </c>
      <c r="F288" t="s">
        <v>280</v>
      </c>
      <c r="G288" t="s">
        <v>289</v>
      </c>
      <c r="H288" s="15">
        <v>5.4209500000000004</v>
      </c>
      <c r="I288" s="15">
        <v>6.7340099999999996</v>
      </c>
      <c r="J288" s="15">
        <v>4.1078900000000003</v>
      </c>
      <c r="K288" s="22">
        <v>1.3130599999999992</v>
      </c>
      <c r="L288" s="22">
        <v>1.3130600000000001</v>
      </c>
      <c r="O288" s="15">
        <v>9.5055600000000009</v>
      </c>
      <c r="P288" s="15">
        <v>9.2709700000000002</v>
      </c>
      <c r="Q288" s="15">
        <v>9.7401499999999999</v>
      </c>
    </row>
    <row r="289" spans="1:17" x14ac:dyDescent="0.2">
      <c r="A289" s="20" t="s">
        <v>891</v>
      </c>
      <c r="B289" t="s">
        <v>294</v>
      </c>
      <c r="C289">
        <v>6</v>
      </c>
      <c r="D289" s="20" t="s">
        <v>9</v>
      </c>
      <c r="E289" s="88">
        <v>1</v>
      </c>
      <c r="F289" t="s">
        <v>280</v>
      </c>
      <c r="G289" t="s">
        <v>293</v>
      </c>
      <c r="H289" s="15">
        <v>4.4504200000000003</v>
      </c>
      <c r="I289" s="15">
        <v>5.7068000000000003</v>
      </c>
      <c r="J289" s="15">
        <v>3.1940499999999998</v>
      </c>
      <c r="K289" s="22">
        <v>1.2563800000000001</v>
      </c>
      <c r="L289" s="22">
        <v>1.2563700000000004</v>
      </c>
      <c r="O289" s="15">
        <v>9.5055600000000009</v>
      </c>
      <c r="P289" s="15">
        <v>9.2709700000000002</v>
      </c>
      <c r="Q289" s="15">
        <v>9.7401499999999999</v>
      </c>
    </row>
    <row r="290" spans="1:17" x14ac:dyDescent="0.2">
      <c r="A290" s="20" t="s">
        <v>892</v>
      </c>
      <c r="B290" t="s">
        <v>228</v>
      </c>
      <c r="C290">
        <v>7</v>
      </c>
      <c r="D290" s="20" t="s">
        <v>9</v>
      </c>
      <c r="E290" s="88">
        <v>13</v>
      </c>
      <c r="F290" t="s">
        <v>226</v>
      </c>
      <c r="G290" t="s">
        <v>227</v>
      </c>
      <c r="H290" s="15">
        <v>8.5048899999999996</v>
      </c>
      <c r="I290" s="15">
        <v>11.04317</v>
      </c>
      <c r="J290" s="15">
        <v>5.9666100000000002</v>
      </c>
      <c r="K290" s="22">
        <v>2.5382800000000003</v>
      </c>
      <c r="L290" s="22">
        <v>2.5382799999999994</v>
      </c>
      <c r="O290" s="15">
        <v>9.5055600000000009</v>
      </c>
      <c r="P290" s="15">
        <v>9.2709700000000002</v>
      </c>
      <c r="Q290" s="15">
        <v>9.7401499999999999</v>
      </c>
    </row>
    <row r="291" spans="1:17" x14ac:dyDescent="0.2">
      <c r="A291" s="20" t="s">
        <v>893</v>
      </c>
      <c r="B291" t="s">
        <v>232</v>
      </c>
      <c r="C291">
        <v>8</v>
      </c>
      <c r="D291" s="20" t="s">
        <v>9</v>
      </c>
      <c r="E291" s="88">
        <v>6</v>
      </c>
      <c r="F291" t="s">
        <v>226</v>
      </c>
      <c r="G291" t="s">
        <v>231</v>
      </c>
      <c r="H291" s="15">
        <v>6.8995200000000008</v>
      </c>
      <c r="I291" s="15">
        <v>8.5663199999999993</v>
      </c>
      <c r="J291" s="15">
        <v>5.2327199999999996</v>
      </c>
      <c r="K291" s="22">
        <v>1.6667999999999985</v>
      </c>
      <c r="L291" s="22">
        <v>1.6668000000000012</v>
      </c>
      <c r="O291" s="15">
        <v>9.5055600000000009</v>
      </c>
      <c r="P291" s="15">
        <v>9.2709700000000002</v>
      </c>
      <c r="Q291" s="15">
        <v>9.7401499999999999</v>
      </c>
    </row>
    <row r="292" spans="1:17" x14ac:dyDescent="0.2">
      <c r="A292" s="20" t="s">
        <v>894</v>
      </c>
      <c r="B292" t="s">
        <v>236</v>
      </c>
      <c r="C292">
        <v>9</v>
      </c>
      <c r="D292" s="20" t="s">
        <v>9</v>
      </c>
      <c r="E292" s="88">
        <v>14</v>
      </c>
      <c r="F292" t="s">
        <v>226</v>
      </c>
      <c r="G292" t="s">
        <v>235</v>
      </c>
      <c r="H292" s="15">
        <v>8.5900999999999996</v>
      </c>
      <c r="I292" s="15">
        <v>10.64157</v>
      </c>
      <c r="J292" s="15">
        <v>6.5386200000000008</v>
      </c>
      <c r="K292" s="22">
        <v>2.0514700000000001</v>
      </c>
      <c r="L292" s="22">
        <v>2.0514799999999989</v>
      </c>
      <c r="O292" s="15">
        <v>9.5055600000000009</v>
      </c>
      <c r="P292" s="15">
        <v>9.2709700000000002</v>
      </c>
      <c r="Q292" s="15">
        <v>9.7401499999999999</v>
      </c>
    </row>
    <row r="293" spans="1:17" x14ac:dyDescent="0.2">
      <c r="A293" s="20" t="s">
        <v>895</v>
      </c>
      <c r="B293" t="s">
        <v>240</v>
      </c>
      <c r="C293">
        <v>10</v>
      </c>
      <c r="D293" s="20" t="s">
        <v>9</v>
      </c>
      <c r="E293" s="88">
        <v>3</v>
      </c>
      <c r="F293" t="s">
        <v>226</v>
      </c>
      <c r="G293" t="s">
        <v>239</v>
      </c>
      <c r="H293" s="15">
        <v>6.5011899999999994</v>
      </c>
      <c r="I293" s="15">
        <v>8.1361100000000004</v>
      </c>
      <c r="J293" s="15">
        <v>4.8662700000000001</v>
      </c>
      <c r="K293" s="22">
        <v>1.634920000000001</v>
      </c>
      <c r="L293" s="22">
        <v>1.6349199999999993</v>
      </c>
      <c r="O293" s="15">
        <v>9.5055600000000009</v>
      </c>
      <c r="P293" s="15">
        <v>9.2709700000000002</v>
      </c>
      <c r="Q293" s="15">
        <v>9.7401499999999999</v>
      </c>
    </row>
    <row r="294" spans="1:17" x14ac:dyDescent="0.2">
      <c r="A294" s="20" t="s">
        <v>896</v>
      </c>
      <c r="B294" t="s">
        <v>246</v>
      </c>
      <c r="C294">
        <v>11</v>
      </c>
      <c r="D294" s="20" t="s">
        <v>9</v>
      </c>
      <c r="E294" s="88">
        <v>22</v>
      </c>
      <c r="F294" t="s">
        <v>244</v>
      </c>
      <c r="G294" t="s">
        <v>245</v>
      </c>
      <c r="H294" s="15">
        <v>10.55941</v>
      </c>
      <c r="I294" s="15">
        <v>12.838479999999999</v>
      </c>
      <c r="J294" s="15">
        <v>8.2803500000000003</v>
      </c>
      <c r="K294" s="22">
        <v>2.279069999999999</v>
      </c>
      <c r="L294" s="22">
        <v>2.2790599999999994</v>
      </c>
      <c r="O294" s="15">
        <v>9.5055600000000009</v>
      </c>
      <c r="P294" s="15">
        <v>9.2709700000000002</v>
      </c>
      <c r="Q294" s="15">
        <v>9.7401499999999999</v>
      </c>
    </row>
    <row r="295" spans="1:17" x14ac:dyDescent="0.2">
      <c r="A295" s="20" t="s">
        <v>897</v>
      </c>
      <c r="B295" t="s">
        <v>250</v>
      </c>
      <c r="C295">
        <v>12</v>
      </c>
      <c r="D295" s="20" t="s">
        <v>9</v>
      </c>
      <c r="E295" s="88">
        <v>21</v>
      </c>
      <c r="F295" t="s">
        <v>244</v>
      </c>
      <c r="G295" t="s">
        <v>249</v>
      </c>
      <c r="H295" s="15">
        <v>10.46452</v>
      </c>
      <c r="I295" s="15">
        <v>12.75934</v>
      </c>
      <c r="J295" s="15">
        <v>8.1697000000000006</v>
      </c>
      <c r="K295" s="22">
        <v>2.2948199999999996</v>
      </c>
      <c r="L295" s="22">
        <v>2.2948199999999996</v>
      </c>
      <c r="O295" s="15">
        <v>9.5055600000000009</v>
      </c>
      <c r="P295" s="15">
        <v>9.2709700000000002</v>
      </c>
      <c r="Q295" s="15">
        <v>9.7401499999999999</v>
      </c>
    </row>
    <row r="296" spans="1:17" x14ac:dyDescent="0.2">
      <c r="A296" s="20" t="s">
        <v>898</v>
      </c>
      <c r="B296" t="s">
        <v>254</v>
      </c>
      <c r="C296">
        <v>13</v>
      </c>
      <c r="D296" s="20" t="s">
        <v>9</v>
      </c>
      <c r="E296" s="88">
        <v>4</v>
      </c>
      <c r="F296" t="s">
        <v>244</v>
      </c>
      <c r="G296" t="s">
        <v>253</v>
      </c>
      <c r="H296" s="15">
        <v>6.80185</v>
      </c>
      <c r="I296" s="15">
        <v>8.1583699999999997</v>
      </c>
      <c r="J296" s="15">
        <v>5.4453399999999998</v>
      </c>
      <c r="K296" s="22">
        <v>1.3565199999999997</v>
      </c>
      <c r="L296" s="22">
        <v>1.3565100000000001</v>
      </c>
      <c r="O296" s="15">
        <v>9.5055600000000009</v>
      </c>
      <c r="P296" s="15">
        <v>9.2709700000000002</v>
      </c>
      <c r="Q296" s="15">
        <v>9.7401499999999999</v>
      </c>
    </row>
    <row r="297" spans="1:17" x14ac:dyDescent="0.2">
      <c r="A297" s="20" t="s">
        <v>899</v>
      </c>
      <c r="B297" t="s">
        <v>260</v>
      </c>
      <c r="C297">
        <v>14</v>
      </c>
      <c r="D297" s="20" t="s">
        <v>9</v>
      </c>
      <c r="E297" s="88">
        <v>15</v>
      </c>
      <c r="F297" t="s">
        <v>258</v>
      </c>
      <c r="G297" t="s">
        <v>259</v>
      </c>
      <c r="H297" s="15">
        <v>8.5924999999999994</v>
      </c>
      <c r="I297" s="15">
        <v>11.24522</v>
      </c>
      <c r="J297" s="15">
        <v>5.9397799999999998</v>
      </c>
      <c r="K297" s="22">
        <v>2.6527200000000004</v>
      </c>
      <c r="L297" s="22">
        <v>2.6527199999999995</v>
      </c>
      <c r="O297" s="15">
        <v>9.5055600000000009</v>
      </c>
      <c r="P297" s="15">
        <v>9.2709700000000002</v>
      </c>
      <c r="Q297" s="15">
        <v>9.7401499999999999</v>
      </c>
    </row>
    <row r="298" spans="1:17" x14ac:dyDescent="0.2">
      <c r="A298" s="20" t="s">
        <v>900</v>
      </c>
      <c r="B298" t="s">
        <v>264</v>
      </c>
      <c r="C298">
        <v>15</v>
      </c>
      <c r="D298" s="20" t="s">
        <v>9</v>
      </c>
      <c r="E298" s="88">
        <v>18</v>
      </c>
      <c r="F298" t="s">
        <v>258</v>
      </c>
      <c r="G298" t="s">
        <v>263</v>
      </c>
      <c r="H298" s="15">
        <v>9.6025700000000001</v>
      </c>
      <c r="I298" s="15">
        <v>11.789620000000001</v>
      </c>
      <c r="J298" s="15">
        <v>7.4155200000000008</v>
      </c>
      <c r="K298" s="22">
        <v>2.187050000000001</v>
      </c>
      <c r="L298" s="22">
        <v>2.1870499999999993</v>
      </c>
      <c r="O298" s="15">
        <v>9.5055600000000009</v>
      </c>
      <c r="P298" s="15">
        <v>9.2709700000000002</v>
      </c>
      <c r="Q298" s="15">
        <v>9.7401499999999999</v>
      </c>
    </row>
    <row r="299" spans="1:17" x14ac:dyDescent="0.2">
      <c r="A299" s="20" t="s">
        <v>901</v>
      </c>
      <c r="B299" t="s">
        <v>268</v>
      </c>
      <c r="C299">
        <v>16</v>
      </c>
      <c r="D299" s="20" t="s">
        <v>9</v>
      </c>
      <c r="E299" s="88">
        <v>20</v>
      </c>
      <c r="F299" t="s">
        <v>258</v>
      </c>
      <c r="G299" t="s">
        <v>267</v>
      </c>
      <c r="H299" s="15">
        <v>10.078939999999999</v>
      </c>
      <c r="I299" s="15">
        <v>12.59516</v>
      </c>
      <c r="J299" s="15">
        <v>7.5627200000000006</v>
      </c>
      <c r="K299" s="22">
        <v>2.5162200000000006</v>
      </c>
      <c r="L299" s="22">
        <v>2.5162199999999988</v>
      </c>
      <c r="O299" s="15">
        <v>9.5055600000000009</v>
      </c>
      <c r="P299" s="15">
        <v>9.2709700000000002</v>
      </c>
      <c r="Q299" s="15">
        <v>9.7401499999999999</v>
      </c>
    </row>
    <row r="300" spans="1:17" x14ac:dyDescent="0.2">
      <c r="A300" s="20" t="s">
        <v>902</v>
      </c>
      <c r="B300" t="s">
        <v>272</v>
      </c>
      <c r="C300">
        <v>17</v>
      </c>
      <c r="D300" s="20" t="s">
        <v>9</v>
      </c>
      <c r="E300" s="88">
        <v>5</v>
      </c>
      <c r="F300" t="s">
        <v>258</v>
      </c>
      <c r="G300" t="s">
        <v>271</v>
      </c>
      <c r="H300" s="15">
        <v>6.8528000000000002</v>
      </c>
      <c r="I300" s="15">
        <v>8.69252</v>
      </c>
      <c r="J300" s="15">
        <v>5.0130800000000004</v>
      </c>
      <c r="K300" s="22">
        <v>1.8397199999999998</v>
      </c>
      <c r="L300" s="22">
        <v>1.8397199999999998</v>
      </c>
      <c r="O300" s="15">
        <v>9.5055600000000009</v>
      </c>
      <c r="P300" s="15">
        <v>9.2709700000000002</v>
      </c>
      <c r="Q300" s="15">
        <v>9.7401499999999999</v>
      </c>
    </row>
    <row r="301" spans="1:17" x14ac:dyDescent="0.2">
      <c r="A301" s="20" t="s">
        <v>903</v>
      </c>
      <c r="B301" t="s">
        <v>276</v>
      </c>
      <c r="C301">
        <v>18</v>
      </c>
      <c r="D301" s="20" t="s">
        <v>9</v>
      </c>
      <c r="E301" s="88">
        <v>11</v>
      </c>
      <c r="F301" t="s">
        <v>258</v>
      </c>
      <c r="G301" t="s">
        <v>275</v>
      </c>
      <c r="H301" s="15">
        <v>8.0375399999999999</v>
      </c>
      <c r="I301" s="15">
        <v>10.009360000000001</v>
      </c>
      <c r="J301" s="15">
        <v>6.0657199999999998</v>
      </c>
      <c r="K301" s="22">
        <v>1.971820000000001</v>
      </c>
      <c r="L301" s="22">
        <v>1.9718200000000001</v>
      </c>
      <c r="O301" s="15">
        <v>9.5055600000000009</v>
      </c>
      <c r="P301" s="15">
        <v>9.2709700000000002</v>
      </c>
      <c r="Q301" s="15">
        <v>9.7401499999999999</v>
      </c>
    </row>
    <row r="302" spans="1:17" x14ac:dyDescent="0.2">
      <c r="A302" s="20" t="s">
        <v>904</v>
      </c>
      <c r="B302" t="s">
        <v>487</v>
      </c>
      <c r="C302">
        <v>19</v>
      </c>
      <c r="D302" s="20" t="s">
        <v>9</v>
      </c>
      <c r="E302" s="88">
        <v>8</v>
      </c>
      <c r="F302" t="s">
        <v>485</v>
      </c>
      <c r="G302" t="s">
        <v>486</v>
      </c>
      <c r="H302" s="15">
        <v>7.0529299999999999</v>
      </c>
      <c r="I302" s="15">
        <v>8.6448400000000003</v>
      </c>
      <c r="J302" s="15">
        <v>5.4610199999999995</v>
      </c>
      <c r="K302" s="22">
        <v>1.5919100000000004</v>
      </c>
      <c r="L302" s="22">
        <v>1.5919100000000004</v>
      </c>
      <c r="O302" s="15">
        <v>9.5055600000000009</v>
      </c>
      <c r="P302" s="15">
        <v>9.2709700000000002</v>
      </c>
      <c r="Q302" s="15">
        <v>9.7401499999999999</v>
      </c>
    </row>
    <row r="303" spans="1:17" x14ac:dyDescent="0.2">
      <c r="A303" s="20" t="s">
        <v>905</v>
      </c>
      <c r="B303" t="s">
        <v>491</v>
      </c>
      <c r="C303">
        <v>20</v>
      </c>
      <c r="D303" s="20" t="s">
        <v>9</v>
      </c>
      <c r="E303" s="88">
        <v>19</v>
      </c>
      <c r="F303" t="s">
        <v>485</v>
      </c>
      <c r="G303" t="s">
        <v>490</v>
      </c>
      <c r="H303" s="15">
        <v>9.8399000000000001</v>
      </c>
      <c r="I303" s="15">
        <v>11.922689999999999</v>
      </c>
      <c r="J303" s="15">
        <v>7.7571100000000008</v>
      </c>
      <c r="K303" s="22">
        <v>2.0827899999999993</v>
      </c>
      <c r="L303" s="22">
        <v>2.0827899999999993</v>
      </c>
      <c r="O303" s="15">
        <v>9.5055600000000009</v>
      </c>
      <c r="P303" s="15">
        <v>9.2709700000000002</v>
      </c>
      <c r="Q303" s="15">
        <v>9.7401499999999999</v>
      </c>
    </row>
    <row r="304" spans="1:17" x14ac:dyDescent="0.2">
      <c r="A304" s="20" t="s">
        <v>906</v>
      </c>
      <c r="B304" t="s">
        <v>495</v>
      </c>
      <c r="C304">
        <v>21</v>
      </c>
      <c r="D304" s="20" t="s">
        <v>9</v>
      </c>
      <c r="E304" s="88">
        <v>16</v>
      </c>
      <c r="F304" t="s">
        <v>485</v>
      </c>
      <c r="G304" t="s">
        <v>494</v>
      </c>
      <c r="H304" s="15">
        <v>8.8397600000000001</v>
      </c>
      <c r="I304" s="15">
        <v>11.104179999999999</v>
      </c>
      <c r="J304" s="15">
        <v>6.5753500000000003</v>
      </c>
      <c r="K304" s="22">
        <v>2.2644199999999994</v>
      </c>
      <c r="L304" s="22">
        <v>2.2644099999999998</v>
      </c>
      <c r="O304" s="15">
        <v>9.5055600000000009</v>
      </c>
      <c r="P304" s="15">
        <v>9.2709700000000002</v>
      </c>
      <c r="Q304" s="15">
        <v>9.7401499999999999</v>
      </c>
    </row>
    <row r="305" spans="1:17" x14ac:dyDescent="0.2">
      <c r="A305" s="20" t="s">
        <v>907</v>
      </c>
      <c r="B305" t="s">
        <v>499</v>
      </c>
      <c r="C305">
        <v>22</v>
      </c>
      <c r="D305" s="20" t="s">
        <v>9</v>
      </c>
      <c r="E305" s="88">
        <v>17</v>
      </c>
      <c r="F305" t="s">
        <v>485</v>
      </c>
      <c r="G305" t="s">
        <v>498</v>
      </c>
      <c r="H305" s="15">
        <v>9.3079800000000006</v>
      </c>
      <c r="I305" s="15">
        <v>11.221680000000001</v>
      </c>
      <c r="J305" s="15">
        <v>7.3942800000000002</v>
      </c>
      <c r="K305" s="22">
        <v>1.9137000000000004</v>
      </c>
      <c r="L305" s="22">
        <v>1.9137000000000004</v>
      </c>
      <c r="O305" s="15">
        <v>9.5055600000000009</v>
      </c>
      <c r="P305" s="15">
        <v>9.2709700000000002</v>
      </c>
      <c r="Q305" s="15">
        <v>9.7401499999999999</v>
      </c>
    </row>
    <row r="306" spans="1:17" x14ac:dyDescent="0.2">
      <c r="A306" s="20" t="s">
        <v>908</v>
      </c>
      <c r="B306" t="s">
        <v>373</v>
      </c>
      <c r="C306">
        <v>1</v>
      </c>
      <c r="D306" s="20" t="s">
        <v>0</v>
      </c>
      <c r="E306" s="88">
        <v>1</v>
      </c>
      <c r="F306" t="s">
        <v>0</v>
      </c>
      <c r="G306" t="s">
        <v>372</v>
      </c>
      <c r="H306" s="15">
        <v>6.1351999999999993</v>
      </c>
      <c r="I306" s="15">
        <v>8.1598299999999995</v>
      </c>
      <c r="J306" s="15">
        <v>4.1105799999999997</v>
      </c>
      <c r="K306" s="22">
        <v>2.0246300000000002</v>
      </c>
      <c r="L306" s="22">
        <v>2.0246199999999996</v>
      </c>
      <c r="O306" s="15">
        <v>9.5055600000000009</v>
      </c>
      <c r="P306" s="15">
        <v>9.2709700000000002</v>
      </c>
      <c r="Q306" s="15">
        <v>9.7401499999999999</v>
      </c>
    </row>
    <row r="307" spans="1:17" x14ac:dyDescent="0.2">
      <c r="A307" s="20" t="s">
        <v>909</v>
      </c>
      <c r="B307" t="s">
        <v>377</v>
      </c>
      <c r="C307">
        <v>2</v>
      </c>
      <c r="D307" s="20" t="s">
        <v>0</v>
      </c>
      <c r="E307" s="88">
        <v>2</v>
      </c>
      <c r="F307" t="s">
        <v>0</v>
      </c>
      <c r="G307" t="s">
        <v>376</v>
      </c>
      <c r="H307" s="15">
        <v>6.5460199999999995</v>
      </c>
      <c r="I307" s="15">
        <v>7.9557100000000007</v>
      </c>
      <c r="J307" s="15">
        <v>5.1363399999999997</v>
      </c>
      <c r="K307" s="22">
        <v>1.4096900000000012</v>
      </c>
      <c r="L307" s="22">
        <v>1.4096799999999998</v>
      </c>
      <c r="O307" s="15">
        <v>9.5055600000000009</v>
      </c>
      <c r="P307" s="15">
        <v>9.2709700000000002</v>
      </c>
      <c r="Q307" s="15">
        <v>9.7401499999999999</v>
      </c>
    </row>
    <row r="308" spans="1:17" x14ac:dyDescent="0.2">
      <c r="A308" s="20" t="s">
        <v>910</v>
      </c>
      <c r="B308" t="s">
        <v>381</v>
      </c>
      <c r="C308">
        <v>3</v>
      </c>
      <c r="D308" s="20" t="s">
        <v>0</v>
      </c>
      <c r="E308" s="88">
        <v>4</v>
      </c>
      <c r="F308" t="s">
        <v>0</v>
      </c>
      <c r="G308" t="s">
        <v>380</v>
      </c>
      <c r="H308" s="15">
        <v>7.67713</v>
      </c>
      <c r="I308" s="15">
        <v>9.433489999999999</v>
      </c>
      <c r="J308" s="15">
        <v>5.9207700000000001</v>
      </c>
      <c r="K308" s="22">
        <v>1.756359999999999</v>
      </c>
      <c r="L308" s="22">
        <v>1.7563599999999999</v>
      </c>
      <c r="O308" s="15">
        <v>9.5055600000000009</v>
      </c>
      <c r="P308" s="15">
        <v>9.2709700000000002</v>
      </c>
      <c r="Q308" s="15">
        <v>9.7401499999999999</v>
      </c>
    </row>
    <row r="309" spans="1:17" x14ac:dyDescent="0.2">
      <c r="A309" s="20" t="s">
        <v>911</v>
      </c>
      <c r="B309" t="s">
        <v>385</v>
      </c>
      <c r="C309">
        <v>4</v>
      </c>
      <c r="D309" s="20" t="s">
        <v>0</v>
      </c>
      <c r="E309" s="88">
        <v>3</v>
      </c>
      <c r="F309" t="s">
        <v>0</v>
      </c>
      <c r="G309" t="s">
        <v>384</v>
      </c>
      <c r="H309" s="15">
        <v>7.2336099999999997</v>
      </c>
      <c r="I309" s="15">
        <v>9.18825</v>
      </c>
      <c r="J309" s="15">
        <v>5.2789700000000002</v>
      </c>
      <c r="K309" s="22">
        <v>1.9546400000000004</v>
      </c>
      <c r="L309" s="22">
        <v>1.9546399999999995</v>
      </c>
      <c r="O309" s="15">
        <v>9.5055600000000009</v>
      </c>
      <c r="P309" s="15">
        <v>9.2709700000000002</v>
      </c>
      <c r="Q309" s="15">
        <v>9.7401499999999999</v>
      </c>
    </row>
    <row r="310" spans="1:17" x14ac:dyDescent="0.2">
      <c r="A310" s="20" t="s">
        <v>912</v>
      </c>
      <c r="B310" t="s">
        <v>218</v>
      </c>
      <c r="C310">
        <v>1</v>
      </c>
      <c r="D310" s="20" t="s">
        <v>1</v>
      </c>
      <c r="E310" s="88">
        <v>1</v>
      </c>
      <c r="F310" t="s">
        <v>216</v>
      </c>
      <c r="G310" t="s">
        <v>217</v>
      </c>
      <c r="H310" s="15">
        <v>6.5014799999999999</v>
      </c>
      <c r="I310" s="15">
        <v>7.5715400000000006</v>
      </c>
      <c r="J310" s="15">
        <v>5.4314099999999996</v>
      </c>
      <c r="K310" s="22">
        <v>1.0700600000000007</v>
      </c>
      <c r="L310" s="22">
        <v>1.0700700000000003</v>
      </c>
      <c r="O310" s="15">
        <v>9.5055600000000009</v>
      </c>
      <c r="P310" s="15">
        <v>9.2709700000000002</v>
      </c>
      <c r="Q310" s="15">
        <v>9.7401499999999999</v>
      </c>
    </row>
    <row r="311" spans="1:17" x14ac:dyDescent="0.2">
      <c r="A311" s="20" t="s">
        <v>913</v>
      </c>
      <c r="B311" t="s">
        <v>222</v>
      </c>
      <c r="C311">
        <v>2</v>
      </c>
      <c r="D311" s="20" t="s">
        <v>1</v>
      </c>
      <c r="E311" s="88">
        <v>8</v>
      </c>
      <c r="F311" t="s">
        <v>216</v>
      </c>
      <c r="G311" t="s">
        <v>221</v>
      </c>
      <c r="H311" s="15">
        <v>8.7468699999999995</v>
      </c>
      <c r="I311" s="15">
        <v>10.68566</v>
      </c>
      <c r="J311" s="15">
        <v>6.8080799999999995</v>
      </c>
      <c r="K311" s="22">
        <v>1.9387900000000009</v>
      </c>
      <c r="L311" s="22">
        <v>1.93879</v>
      </c>
      <c r="O311" s="15">
        <v>9.5055600000000009</v>
      </c>
      <c r="P311" s="15">
        <v>9.2709700000000002</v>
      </c>
      <c r="Q311" s="15">
        <v>9.7401499999999999</v>
      </c>
    </row>
    <row r="312" spans="1:17" x14ac:dyDescent="0.2">
      <c r="A312" s="20" t="s">
        <v>914</v>
      </c>
      <c r="B312" t="s">
        <v>360</v>
      </c>
      <c r="C312">
        <v>3</v>
      </c>
      <c r="D312" s="20" t="s">
        <v>1</v>
      </c>
      <c r="E312" s="88">
        <v>2</v>
      </c>
      <c r="F312" t="s">
        <v>358</v>
      </c>
      <c r="G312" t="s">
        <v>359</v>
      </c>
      <c r="H312" s="15">
        <v>6.7823099999999998</v>
      </c>
      <c r="I312" s="15">
        <v>8.1048799999999996</v>
      </c>
      <c r="J312" s="15">
        <v>5.45974</v>
      </c>
      <c r="K312" s="22">
        <v>1.3225699999999998</v>
      </c>
      <c r="L312" s="22">
        <v>1.3225699999999998</v>
      </c>
      <c r="O312" s="15">
        <v>9.5055600000000009</v>
      </c>
      <c r="P312" s="15">
        <v>9.2709700000000002</v>
      </c>
      <c r="Q312" s="15">
        <v>9.7401499999999999</v>
      </c>
    </row>
    <row r="313" spans="1:17" x14ac:dyDescent="0.2">
      <c r="A313" s="20" t="s">
        <v>915</v>
      </c>
      <c r="B313" t="s">
        <v>364</v>
      </c>
      <c r="C313">
        <v>4</v>
      </c>
      <c r="D313" s="20" t="s">
        <v>1</v>
      </c>
      <c r="E313" s="88">
        <v>7</v>
      </c>
      <c r="F313" t="s">
        <v>358</v>
      </c>
      <c r="G313" t="s">
        <v>363</v>
      </c>
      <c r="H313" s="15">
        <v>7.76044</v>
      </c>
      <c r="I313" s="15">
        <v>9.3526300000000013</v>
      </c>
      <c r="J313" s="15">
        <v>6.1682500000000005</v>
      </c>
      <c r="K313" s="22">
        <v>1.5921900000000013</v>
      </c>
      <c r="L313" s="22">
        <v>1.5921899999999996</v>
      </c>
      <c r="O313" s="15">
        <v>9.5055600000000009</v>
      </c>
      <c r="P313" s="15">
        <v>9.2709700000000002</v>
      </c>
      <c r="Q313" s="15">
        <v>9.7401499999999999</v>
      </c>
    </row>
    <row r="314" spans="1:17" x14ac:dyDescent="0.2">
      <c r="A314" s="20" t="s">
        <v>916</v>
      </c>
      <c r="B314" t="s">
        <v>368</v>
      </c>
      <c r="C314">
        <v>5</v>
      </c>
      <c r="D314" s="20" t="s">
        <v>1</v>
      </c>
      <c r="E314" s="88">
        <v>6</v>
      </c>
      <c r="F314" t="s">
        <v>358</v>
      </c>
      <c r="G314" t="s">
        <v>367</v>
      </c>
      <c r="H314" s="15">
        <v>7.6936900000000001</v>
      </c>
      <c r="I314" s="15">
        <v>9.2568200000000012</v>
      </c>
      <c r="J314" s="15">
        <v>6.13056</v>
      </c>
      <c r="K314" s="22">
        <v>1.563130000000001</v>
      </c>
      <c r="L314" s="22">
        <v>1.5631300000000001</v>
      </c>
      <c r="O314" s="15">
        <v>9.5055600000000009</v>
      </c>
      <c r="P314" s="15">
        <v>9.2709700000000002</v>
      </c>
      <c r="Q314" s="15">
        <v>9.7401499999999999</v>
      </c>
    </row>
    <row r="315" spans="1:17" x14ac:dyDescent="0.2">
      <c r="A315" s="20" t="s">
        <v>917</v>
      </c>
      <c r="B315" t="s">
        <v>192</v>
      </c>
      <c r="C315">
        <v>6</v>
      </c>
      <c r="D315" s="20" t="s">
        <v>1</v>
      </c>
      <c r="E315" s="88">
        <v>3</v>
      </c>
      <c r="F315" t="s">
        <v>190</v>
      </c>
      <c r="G315" t="s">
        <v>191</v>
      </c>
      <c r="H315" s="15">
        <v>6.8997199999999994</v>
      </c>
      <c r="I315" s="15">
        <v>8.7470300000000005</v>
      </c>
      <c r="J315" s="15">
        <v>5.0524199999999997</v>
      </c>
      <c r="K315" s="22">
        <v>1.8473100000000011</v>
      </c>
      <c r="L315" s="22">
        <v>1.8472999999999997</v>
      </c>
      <c r="O315" s="15">
        <v>9.5055600000000009</v>
      </c>
      <c r="P315" s="15">
        <v>9.2709700000000002</v>
      </c>
      <c r="Q315" s="15">
        <v>9.7401499999999999</v>
      </c>
    </row>
    <row r="316" spans="1:17" x14ac:dyDescent="0.2">
      <c r="A316" s="20" t="s">
        <v>918</v>
      </c>
      <c r="B316" t="s">
        <v>196</v>
      </c>
      <c r="C316">
        <v>7</v>
      </c>
      <c r="D316" s="20" t="s">
        <v>1</v>
      </c>
      <c r="E316" s="88">
        <v>4</v>
      </c>
      <c r="F316" t="s">
        <v>190</v>
      </c>
      <c r="G316" t="s">
        <v>195</v>
      </c>
      <c r="H316" s="15">
        <v>7.0299200000000006</v>
      </c>
      <c r="I316" s="15">
        <v>8.7912800000000004</v>
      </c>
      <c r="J316" s="15">
        <v>5.2685500000000003</v>
      </c>
      <c r="K316" s="22">
        <v>1.7613599999999998</v>
      </c>
      <c r="L316" s="22">
        <v>1.7613700000000003</v>
      </c>
      <c r="O316" s="15">
        <v>9.5055600000000009</v>
      </c>
      <c r="P316" s="15">
        <v>9.2709700000000002</v>
      </c>
      <c r="Q316" s="15">
        <v>9.7401499999999999</v>
      </c>
    </row>
    <row r="317" spans="1:17" x14ac:dyDescent="0.2">
      <c r="A317" s="20" t="s">
        <v>919</v>
      </c>
      <c r="B317" t="s">
        <v>200</v>
      </c>
      <c r="C317">
        <v>8</v>
      </c>
      <c r="D317" s="20" t="s">
        <v>1</v>
      </c>
      <c r="E317" s="88">
        <v>10</v>
      </c>
      <c r="F317" t="s">
        <v>190</v>
      </c>
      <c r="G317" t="s">
        <v>199</v>
      </c>
      <c r="H317" s="15">
        <v>11.8888</v>
      </c>
      <c r="I317" s="15">
        <v>14.1655</v>
      </c>
      <c r="J317" s="15">
        <v>9.6121099999999995</v>
      </c>
      <c r="K317" s="22">
        <v>2.2766999999999999</v>
      </c>
      <c r="L317" s="22">
        <v>2.2766900000000003</v>
      </c>
      <c r="O317" s="15">
        <v>9.5055600000000009</v>
      </c>
      <c r="P317" s="15">
        <v>9.2709700000000002</v>
      </c>
      <c r="Q317" s="15">
        <v>9.7401499999999999</v>
      </c>
    </row>
    <row r="318" spans="1:17" x14ac:dyDescent="0.2">
      <c r="A318" s="20" t="s">
        <v>920</v>
      </c>
      <c r="B318" t="s">
        <v>204</v>
      </c>
      <c r="C318">
        <v>9</v>
      </c>
      <c r="D318" s="20" t="s">
        <v>1</v>
      </c>
      <c r="E318" s="88">
        <v>5</v>
      </c>
      <c r="F318" t="s">
        <v>190</v>
      </c>
      <c r="G318" t="s">
        <v>203</v>
      </c>
      <c r="H318" s="15">
        <v>7.5849600000000006</v>
      </c>
      <c r="I318" s="15">
        <v>9.4030799999999992</v>
      </c>
      <c r="J318" s="15">
        <v>5.7668400000000002</v>
      </c>
      <c r="K318" s="22">
        <v>1.8181199999999986</v>
      </c>
      <c r="L318" s="22">
        <v>1.8181200000000004</v>
      </c>
      <c r="O318" s="15">
        <v>9.5055600000000009</v>
      </c>
      <c r="P318" s="15">
        <v>9.2709700000000002</v>
      </c>
      <c r="Q318" s="15">
        <v>9.7401499999999999</v>
      </c>
    </row>
    <row r="319" spans="1:17" x14ac:dyDescent="0.2">
      <c r="A319" s="20" t="s">
        <v>921</v>
      </c>
      <c r="B319" t="s">
        <v>208</v>
      </c>
      <c r="C319">
        <v>10</v>
      </c>
      <c r="D319" s="20" t="s">
        <v>1</v>
      </c>
      <c r="E319" s="88">
        <v>9</v>
      </c>
      <c r="F319" t="s">
        <v>190</v>
      </c>
      <c r="G319" t="s">
        <v>207</v>
      </c>
      <c r="H319" s="15">
        <v>10.33719</v>
      </c>
      <c r="I319" s="15">
        <v>12.822439999999999</v>
      </c>
      <c r="J319" s="15">
        <v>7.8519500000000004</v>
      </c>
      <c r="K319" s="22">
        <v>2.4852499999999988</v>
      </c>
      <c r="L319" s="22">
        <v>2.4852399999999992</v>
      </c>
      <c r="O319" s="15">
        <v>9.5055600000000009</v>
      </c>
      <c r="P319" s="15">
        <v>9.2709700000000002</v>
      </c>
      <c r="Q319" s="15">
        <v>9.7401499999999999</v>
      </c>
    </row>
    <row r="320" spans="1:17" x14ac:dyDescent="0.2">
      <c r="A320" s="20" t="s">
        <v>922</v>
      </c>
      <c r="B320" t="s">
        <v>212</v>
      </c>
      <c r="C320">
        <v>11</v>
      </c>
      <c r="D320" s="20" t="s">
        <v>1</v>
      </c>
      <c r="E320" s="88">
        <v>11</v>
      </c>
      <c r="F320" t="s">
        <v>190</v>
      </c>
      <c r="G320" t="s">
        <v>211</v>
      </c>
      <c r="H320" s="15">
        <v>12.08367</v>
      </c>
      <c r="I320" s="15">
        <v>15.1456</v>
      </c>
      <c r="J320" s="15">
        <v>9.0217500000000008</v>
      </c>
      <c r="K320" s="22">
        <v>3.0619300000000003</v>
      </c>
      <c r="L320" s="22">
        <v>3.0619199999999989</v>
      </c>
      <c r="O320" s="15">
        <v>9.5055600000000009</v>
      </c>
      <c r="P320" s="15">
        <v>9.2709700000000002</v>
      </c>
      <c r="Q320" s="15">
        <v>9.7401499999999999</v>
      </c>
    </row>
    <row r="321" spans="1:17" x14ac:dyDescent="0.2">
      <c r="A321" s="20" t="s">
        <v>923</v>
      </c>
      <c r="B321" t="s">
        <v>421</v>
      </c>
      <c r="C321">
        <v>1</v>
      </c>
      <c r="D321" s="20" t="s">
        <v>10</v>
      </c>
      <c r="E321" s="88">
        <v>2</v>
      </c>
      <c r="F321" t="s">
        <v>419</v>
      </c>
      <c r="G321" t="s">
        <v>420</v>
      </c>
      <c r="H321" s="15">
        <v>8.4974699999999999</v>
      </c>
      <c r="I321" s="15">
        <v>10.94943</v>
      </c>
      <c r="J321" s="15">
        <v>6.0455199999999998</v>
      </c>
      <c r="K321" s="22">
        <v>2.4519599999999997</v>
      </c>
      <c r="L321" s="22">
        <v>2.4519500000000001</v>
      </c>
      <c r="O321" s="15">
        <v>9.5055600000000009</v>
      </c>
      <c r="P321" s="15">
        <v>9.2709700000000002</v>
      </c>
      <c r="Q321" s="15">
        <v>9.7401499999999999</v>
      </c>
    </row>
    <row r="322" spans="1:17" x14ac:dyDescent="0.2">
      <c r="A322" s="20" t="s">
        <v>924</v>
      </c>
      <c r="B322" t="s">
        <v>425</v>
      </c>
      <c r="C322">
        <v>2</v>
      </c>
      <c r="D322" s="20" t="s">
        <v>10</v>
      </c>
      <c r="E322" s="88">
        <v>6</v>
      </c>
      <c r="F322" t="s">
        <v>419</v>
      </c>
      <c r="G322" t="s">
        <v>424</v>
      </c>
      <c r="H322" s="15">
        <v>9.9338499999999996</v>
      </c>
      <c r="I322" s="15">
        <v>12.647739999999999</v>
      </c>
      <c r="J322" s="15">
        <v>7.2199700000000009</v>
      </c>
      <c r="K322" s="22">
        <v>2.7138899999999992</v>
      </c>
      <c r="L322" s="22">
        <v>2.7138799999999987</v>
      </c>
      <c r="O322" s="15">
        <v>9.5055600000000009</v>
      </c>
      <c r="P322" s="15">
        <v>9.2709700000000002</v>
      </c>
      <c r="Q322" s="15">
        <v>9.7401499999999999</v>
      </c>
    </row>
    <row r="323" spans="1:17" x14ac:dyDescent="0.2">
      <c r="A323" s="20" t="s">
        <v>925</v>
      </c>
      <c r="B323" t="s">
        <v>429</v>
      </c>
      <c r="C323">
        <v>3</v>
      </c>
      <c r="D323" s="20" t="s">
        <v>10</v>
      </c>
      <c r="E323" s="88">
        <v>5</v>
      </c>
      <c r="F323" t="s">
        <v>419</v>
      </c>
      <c r="G323" t="s">
        <v>428</v>
      </c>
      <c r="H323" s="15">
        <v>9.8822099999999988</v>
      </c>
      <c r="I323" s="15">
        <v>12.563599999999999</v>
      </c>
      <c r="J323" s="15">
        <v>7.2008299999999998</v>
      </c>
      <c r="K323" s="22">
        <v>2.6813900000000004</v>
      </c>
      <c r="L323" s="22">
        <v>2.681379999999999</v>
      </c>
      <c r="O323" s="15">
        <v>9.5055600000000009</v>
      </c>
      <c r="P323" s="15">
        <v>9.2709700000000002</v>
      </c>
      <c r="Q323" s="15">
        <v>9.7401499999999999</v>
      </c>
    </row>
    <row r="324" spans="1:17" x14ac:dyDescent="0.2">
      <c r="A324" s="20" t="s">
        <v>926</v>
      </c>
      <c r="B324" t="s">
        <v>433</v>
      </c>
      <c r="C324">
        <v>4</v>
      </c>
      <c r="D324" s="20" t="s">
        <v>10</v>
      </c>
      <c r="E324" s="88">
        <v>10</v>
      </c>
      <c r="F324" t="s">
        <v>419</v>
      </c>
      <c r="G324" t="s">
        <v>432</v>
      </c>
      <c r="H324" s="15">
        <v>10.226509999999999</v>
      </c>
      <c r="I324" s="15">
        <v>13.15319</v>
      </c>
      <c r="J324" s="15">
        <v>7.2998400000000006</v>
      </c>
      <c r="K324" s="22">
        <v>2.9266800000000011</v>
      </c>
      <c r="L324" s="22">
        <v>2.9266699999999988</v>
      </c>
      <c r="O324" s="15">
        <v>9.5055600000000009</v>
      </c>
      <c r="P324" s="15">
        <v>9.2709700000000002</v>
      </c>
      <c r="Q324" s="15">
        <v>9.7401499999999999</v>
      </c>
    </row>
    <row r="325" spans="1:17" x14ac:dyDescent="0.2">
      <c r="A325" s="20" t="s">
        <v>927</v>
      </c>
      <c r="B325" t="s">
        <v>437</v>
      </c>
      <c r="C325">
        <v>5</v>
      </c>
      <c r="D325" s="20" t="s">
        <v>10</v>
      </c>
      <c r="E325" s="88">
        <v>8</v>
      </c>
      <c r="F325" t="s">
        <v>419</v>
      </c>
      <c r="G325" t="s">
        <v>436</v>
      </c>
      <c r="H325" s="15">
        <v>10.12851</v>
      </c>
      <c r="I325" s="15">
        <v>13.02556</v>
      </c>
      <c r="J325" s="15">
        <v>7.2314500000000006</v>
      </c>
      <c r="K325" s="22">
        <v>2.8970500000000001</v>
      </c>
      <c r="L325" s="22">
        <v>2.8970599999999997</v>
      </c>
      <c r="O325" s="15">
        <v>9.5055600000000009</v>
      </c>
      <c r="P325" s="15">
        <v>9.2709700000000002</v>
      </c>
      <c r="Q325" s="15">
        <v>9.7401499999999999</v>
      </c>
    </row>
    <row r="326" spans="1:17" x14ac:dyDescent="0.2">
      <c r="A326" s="20" t="s">
        <v>928</v>
      </c>
      <c r="B326" t="s">
        <v>441</v>
      </c>
      <c r="C326">
        <v>6</v>
      </c>
      <c r="D326" s="20" t="s">
        <v>10</v>
      </c>
      <c r="E326" s="88">
        <v>3</v>
      </c>
      <c r="F326" t="s">
        <v>419</v>
      </c>
      <c r="G326" t="s">
        <v>440</v>
      </c>
      <c r="H326" s="15">
        <v>8.6242099999999997</v>
      </c>
      <c r="I326" s="15">
        <v>10.832329999999999</v>
      </c>
      <c r="J326" s="15">
        <v>6.41608</v>
      </c>
      <c r="K326" s="22">
        <v>2.2081199999999992</v>
      </c>
      <c r="L326" s="22">
        <v>2.2081299999999997</v>
      </c>
      <c r="O326" s="15">
        <v>9.5055600000000009</v>
      </c>
      <c r="P326" s="15">
        <v>9.2709700000000002</v>
      </c>
      <c r="Q326" s="15">
        <v>9.7401499999999999</v>
      </c>
    </row>
    <row r="327" spans="1:17" x14ac:dyDescent="0.2">
      <c r="A327" s="20" t="s">
        <v>929</v>
      </c>
      <c r="B327" t="s">
        <v>445</v>
      </c>
      <c r="C327">
        <v>7</v>
      </c>
      <c r="D327" s="20" t="s">
        <v>10</v>
      </c>
      <c r="E327" s="88">
        <v>16</v>
      </c>
      <c r="F327" t="s">
        <v>419</v>
      </c>
      <c r="G327" t="s">
        <v>444</v>
      </c>
      <c r="H327" s="15">
        <v>12.47547</v>
      </c>
      <c r="I327" s="15">
        <v>15.292040000000002</v>
      </c>
      <c r="J327" s="15">
        <v>9.6588999999999992</v>
      </c>
      <c r="K327" s="22">
        <v>2.8165700000000022</v>
      </c>
      <c r="L327" s="22">
        <v>2.8165700000000005</v>
      </c>
      <c r="O327" s="15">
        <v>9.5055600000000009</v>
      </c>
      <c r="P327" s="15">
        <v>9.2709700000000002</v>
      </c>
      <c r="Q327" s="15">
        <v>9.7401499999999999</v>
      </c>
    </row>
    <row r="328" spans="1:17" x14ac:dyDescent="0.2">
      <c r="A328" s="20" t="s">
        <v>930</v>
      </c>
      <c r="B328" t="s">
        <v>449</v>
      </c>
      <c r="C328">
        <v>8</v>
      </c>
      <c r="D328" s="20" t="s">
        <v>10</v>
      </c>
      <c r="E328" s="88">
        <v>1</v>
      </c>
      <c r="F328" t="s">
        <v>419</v>
      </c>
      <c r="G328" t="s">
        <v>448</v>
      </c>
      <c r="H328" s="15">
        <v>5.6091199999999999</v>
      </c>
      <c r="I328" s="15">
        <v>7.1140300000000005</v>
      </c>
      <c r="J328" s="15">
        <v>4.1042100000000001</v>
      </c>
      <c r="K328" s="22">
        <v>1.5049100000000006</v>
      </c>
      <c r="L328" s="22">
        <v>1.5049099999999997</v>
      </c>
      <c r="O328" s="15">
        <v>9.5055600000000009</v>
      </c>
      <c r="P328" s="15">
        <v>9.2709700000000002</v>
      </c>
      <c r="Q328" s="15">
        <v>9.7401499999999999</v>
      </c>
    </row>
    <row r="329" spans="1:17" x14ac:dyDescent="0.2">
      <c r="A329" s="20" t="s">
        <v>931</v>
      </c>
      <c r="B329" t="s">
        <v>338</v>
      </c>
      <c r="C329">
        <v>9</v>
      </c>
      <c r="D329" s="20" t="s">
        <v>10</v>
      </c>
      <c r="E329" s="88">
        <v>12</v>
      </c>
      <c r="F329" t="s">
        <v>336</v>
      </c>
      <c r="G329" t="s">
        <v>337</v>
      </c>
      <c r="H329" s="15">
        <v>10.548299999999999</v>
      </c>
      <c r="I329" s="15">
        <v>13.753350000000001</v>
      </c>
      <c r="J329" s="15">
        <v>7.3432399999999998</v>
      </c>
      <c r="K329" s="22">
        <v>3.2050500000000017</v>
      </c>
      <c r="L329" s="22">
        <v>3.2050599999999996</v>
      </c>
      <c r="O329" s="15">
        <v>9.5055600000000009</v>
      </c>
      <c r="P329" s="15">
        <v>9.2709700000000002</v>
      </c>
      <c r="Q329" s="15">
        <v>9.7401499999999999</v>
      </c>
    </row>
    <row r="330" spans="1:17" x14ac:dyDescent="0.2">
      <c r="A330" s="20" t="s">
        <v>932</v>
      </c>
      <c r="B330" t="s">
        <v>342</v>
      </c>
      <c r="C330">
        <v>10</v>
      </c>
      <c r="D330" s="20" t="s">
        <v>10</v>
      </c>
      <c r="E330" s="88">
        <v>4</v>
      </c>
      <c r="F330" t="s">
        <v>336</v>
      </c>
      <c r="G330" t="s">
        <v>341</v>
      </c>
      <c r="H330" s="15">
        <v>8.7216400000000007</v>
      </c>
      <c r="I330" s="15">
        <v>10.37608</v>
      </c>
      <c r="J330" s="15">
        <v>7.0671999999999997</v>
      </c>
      <c r="K330" s="22">
        <v>1.6544399999999992</v>
      </c>
      <c r="L330" s="22">
        <v>1.654440000000001</v>
      </c>
      <c r="O330" s="15">
        <v>9.5055600000000009</v>
      </c>
      <c r="P330" s="15">
        <v>9.2709700000000002</v>
      </c>
      <c r="Q330" s="15">
        <v>9.7401499999999999</v>
      </c>
    </row>
    <row r="331" spans="1:17" x14ac:dyDescent="0.2">
      <c r="A331" s="20" t="s">
        <v>933</v>
      </c>
      <c r="B331" t="s">
        <v>346</v>
      </c>
      <c r="C331">
        <v>11</v>
      </c>
      <c r="D331" s="20" t="s">
        <v>10</v>
      </c>
      <c r="E331" s="88">
        <v>14</v>
      </c>
      <c r="F331" t="s">
        <v>336</v>
      </c>
      <c r="G331" t="s">
        <v>345</v>
      </c>
      <c r="H331" s="15">
        <v>10.90452</v>
      </c>
      <c r="I331" s="15">
        <v>13.402320000000001</v>
      </c>
      <c r="J331" s="15">
        <v>8.40672</v>
      </c>
      <c r="K331" s="22">
        <v>2.4978000000000016</v>
      </c>
      <c r="L331" s="22">
        <v>2.4977999999999998</v>
      </c>
      <c r="O331" s="15">
        <v>9.5055600000000009</v>
      </c>
      <c r="P331" s="15">
        <v>9.2709700000000002</v>
      </c>
      <c r="Q331" s="15">
        <v>9.7401499999999999</v>
      </c>
    </row>
    <row r="332" spans="1:17" x14ac:dyDescent="0.2">
      <c r="A332" s="20" t="s">
        <v>934</v>
      </c>
      <c r="B332" t="s">
        <v>350</v>
      </c>
      <c r="C332">
        <v>12</v>
      </c>
      <c r="D332" s="20" t="s">
        <v>10</v>
      </c>
      <c r="E332" s="88">
        <v>17</v>
      </c>
      <c r="F332" t="s">
        <v>336</v>
      </c>
      <c r="G332" t="s">
        <v>349</v>
      </c>
      <c r="H332" s="15">
        <v>13.70969</v>
      </c>
      <c r="I332" s="15">
        <v>15.963379999999999</v>
      </c>
      <c r="J332" s="15">
        <v>11.45599</v>
      </c>
      <c r="K332" s="22">
        <v>2.2536899999999989</v>
      </c>
      <c r="L332" s="22">
        <v>2.2537000000000003</v>
      </c>
      <c r="O332" s="15">
        <v>9.5055600000000009</v>
      </c>
      <c r="P332" s="15">
        <v>9.2709700000000002</v>
      </c>
      <c r="Q332" s="15">
        <v>9.7401499999999999</v>
      </c>
    </row>
    <row r="333" spans="1:17" x14ac:dyDescent="0.2">
      <c r="A333" s="20" t="s">
        <v>935</v>
      </c>
      <c r="B333" t="s">
        <v>354</v>
      </c>
      <c r="C333">
        <v>13</v>
      </c>
      <c r="D333" s="20" t="s">
        <v>10</v>
      </c>
      <c r="E333" s="88">
        <v>7</v>
      </c>
      <c r="F333" t="s">
        <v>336</v>
      </c>
      <c r="G333" t="s">
        <v>353</v>
      </c>
      <c r="H333" s="15">
        <v>10.021319999999999</v>
      </c>
      <c r="I333" s="15">
        <v>12.14175</v>
      </c>
      <c r="J333" s="15">
        <v>7.9009</v>
      </c>
      <c r="K333" s="22">
        <v>2.1204300000000007</v>
      </c>
      <c r="L333" s="22">
        <v>2.1204199999999993</v>
      </c>
      <c r="O333" s="15">
        <v>9.5055600000000009</v>
      </c>
      <c r="P333" s="15">
        <v>9.2709700000000002</v>
      </c>
      <c r="Q333" s="15">
        <v>9.7401499999999999</v>
      </c>
    </row>
    <row r="334" spans="1:17" x14ac:dyDescent="0.2">
      <c r="A334" s="20" t="s">
        <v>936</v>
      </c>
      <c r="B334" t="s">
        <v>106</v>
      </c>
      <c r="C334">
        <v>14</v>
      </c>
      <c r="D334" s="20" t="s">
        <v>10</v>
      </c>
      <c r="E334" s="88">
        <v>15</v>
      </c>
      <c r="F334" t="s">
        <v>104</v>
      </c>
      <c r="G334" t="s">
        <v>105</v>
      </c>
      <c r="H334" s="15">
        <v>12.335469999999999</v>
      </c>
      <c r="I334" s="15">
        <v>14.563129999999999</v>
      </c>
      <c r="J334" s="15">
        <v>10.107810000000001</v>
      </c>
      <c r="K334" s="22">
        <v>2.2276600000000002</v>
      </c>
      <c r="L334" s="22">
        <v>2.2276599999999984</v>
      </c>
      <c r="O334" s="15">
        <v>9.5055600000000009</v>
      </c>
      <c r="P334" s="15">
        <v>9.2709700000000002</v>
      </c>
      <c r="Q334" s="15">
        <v>9.7401499999999999</v>
      </c>
    </row>
    <row r="335" spans="1:17" x14ac:dyDescent="0.2">
      <c r="A335" s="20" t="s">
        <v>937</v>
      </c>
      <c r="B335" t="s">
        <v>110</v>
      </c>
      <c r="C335">
        <v>15</v>
      </c>
      <c r="D335" s="20" t="s">
        <v>10</v>
      </c>
      <c r="E335" s="88">
        <v>13</v>
      </c>
      <c r="F335" t="s">
        <v>104</v>
      </c>
      <c r="G335" t="s">
        <v>109</v>
      </c>
      <c r="H335" s="15">
        <v>10.552580000000001</v>
      </c>
      <c r="I335" s="15">
        <v>13.6488</v>
      </c>
      <c r="J335" s="15">
        <v>7.4563699999999997</v>
      </c>
      <c r="K335" s="22">
        <v>3.0962199999999989</v>
      </c>
      <c r="L335" s="22">
        <v>3.096210000000001</v>
      </c>
      <c r="O335" s="15">
        <v>9.5055600000000009</v>
      </c>
      <c r="P335" s="15">
        <v>9.2709700000000002</v>
      </c>
      <c r="Q335" s="15">
        <v>9.7401499999999999</v>
      </c>
    </row>
    <row r="336" spans="1:17" x14ac:dyDescent="0.2">
      <c r="A336" s="20" t="s">
        <v>938</v>
      </c>
      <c r="B336" t="s">
        <v>114</v>
      </c>
      <c r="C336">
        <v>16</v>
      </c>
      <c r="D336" s="20" t="s">
        <v>10</v>
      </c>
      <c r="E336" s="88">
        <v>9</v>
      </c>
      <c r="F336" t="s">
        <v>104</v>
      </c>
      <c r="G336" t="s">
        <v>113</v>
      </c>
      <c r="H336" s="15">
        <v>10.1904</v>
      </c>
      <c r="I336" s="15">
        <v>12.015789999999999</v>
      </c>
      <c r="J336" s="15">
        <v>8.3650099999999998</v>
      </c>
      <c r="K336" s="22">
        <v>1.8253899999999987</v>
      </c>
      <c r="L336" s="22">
        <v>1.8253900000000005</v>
      </c>
      <c r="O336" s="15">
        <v>9.5055600000000009</v>
      </c>
      <c r="P336" s="15">
        <v>9.2709700000000002</v>
      </c>
      <c r="Q336" s="15">
        <v>9.7401499999999999</v>
      </c>
    </row>
    <row r="337" spans="1:17" x14ac:dyDescent="0.2">
      <c r="A337" s="20" t="s">
        <v>939</v>
      </c>
      <c r="B337" t="s">
        <v>118</v>
      </c>
      <c r="C337">
        <v>17</v>
      </c>
      <c r="D337" s="20" t="s">
        <v>10</v>
      </c>
      <c r="E337" s="88">
        <v>11</v>
      </c>
      <c r="F337" t="s">
        <v>104</v>
      </c>
      <c r="G337" t="s">
        <v>117</v>
      </c>
      <c r="H337" s="15">
        <v>10.365359999999999</v>
      </c>
      <c r="I337" s="15">
        <v>12.35843</v>
      </c>
      <c r="J337" s="15">
        <v>8.372300000000001</v>
      </c>
      <c r="K337" s="22">
        <v>1.9930700000000012</v>
      </c>
      <c r="L337" s="22">
        <v>1.9930599999999981</v>
      </c>
      <c r="O337" s="15">
        <v>9.5055600000000009</v>
      </c>
      <c r="P337" s="15">
        <v>9.2709700000000002</v>
      </c>
      <c r="Q337" s="15">
        <v>9.7401499999999999</v>
      </c>
    </row>
    <row r="338" spans="1:17" x14ac:dyDescent="0.2">
      <c r="A338" s="20" t="s">
        <v>940</v>
      </c>
      <c r="B338" t="s">
        <v>469</v>
      </c>
      <c r="C338">
        <v>1</v>
      </c>
      <c r="D338" s="20" t="s">
        <v>11</v>
      </c>
      <c r="E338" s="88">
        <v>3</v>
      </c>
      <c r="F338" t="s">
        <v>467</v>
      </c>
      <c r="G338" t="s">
        <v>468</v>
      </c>
      <c r="H338" s="15">
        <v>8.1932599999999987</v>
      </c>
      <c r="I338" s="15">
        <v>9.8708599999999986</v>
      </c>
      <c r="J338" s="15">
        <v>6.5156700000000001</v>
      </c>
      <c r="K338" s="22">
        <v>1.6776</v>
      </c>
      <c r="L338" s="22">
        <v>1.6775899999999986</v>
      </c>
      <c r="O338" s="15">
        <v>9.5055600000000009</v>
      </c>
      <c r="P338" s="15">
        <v>9.2709700000000002</v>
      </c>
      <c r="Q338" s="15">
        <v>9.7401499999999999</v>
      </c>
    </row>
    <row r="339" spans="1:17" x14ac:dyDescent="0.2">
      <c r="A339" s="20" t="s">
        <v>941</v>
      </c>
      <c r="B339" t="s">
        <v>473</v>
      </c>
      <c r="C339">
        <v>2</v>
      </c>
      <c r="D339" s="20" t="s">
        <v>11</v>
      </c>
      <c r="E339" s="88">
        <v>7</v>
      </c>
      <c r="F339" t="s">
        <v>467</v>
      </c>
      <c r="G339" t="s">
        <v>472</v>
      </c>
      <c r="H339" s="15">
        <v>9.2152700000000003</v>
      </c>
      <c r="I339" s="15">
        <v>11.70232</v>
      </c>
      <c r="J339" s="15">
        <v>6.7282099999999998</v>
      </c>
      <c r="K339" s="22">
        <v>2.48705</v>
      </c>
      <c r="L339" s="22">
        <v>2.4870600000000005</v>
      </c>
      <c r="O339" s="15">
        <v>9.5055600000000009</v>
      </c>
      <c r="P339" s="15">
        <v>9.2709700000000002</v>
      </c>
      <c r="Q339" s="15">
        <v>9.7401499999999999</v>
      </c>
    </row>
    <row r="340" spans="1:17" x14ac:dyDescent="0.2">
      <c r="A340" s="20" t="s">
        <v>942</v>
      </c>
      <c r="B340" t="s">
        <v>477</v>
      </c>
      <c r="C340">
        <v>3</v>
      </c>
      <c r="D340" s="20" t="s">
        <v>11</v>
      </c>
      <c r="E340" s="88">
        <v>13</v>
      </c>
      <c r="F340" t="s">
        <v>467</v>
      </c>
      <c r="G340" t="s">
        <v>476</v>
      </c>
      <c r="H340" s="15">
        <v>12.933339999999999</v>
      </c>
      <c r="I340" s="15">
        <v>15.4056</v>
      </c>
      <c r="J340" s="15">
        <v>10.46109</v>
      </c>
      <c r="K340" s="22">
        <v>2.4722600000000003</v>
      </c>
      <c r="L340" s="22">
        <v>2.4722499999999989</v>
      </c>
      <c r="O340" s="15">
        <v>9.5055600000000009</v>
      </c>
      <c r="P340" s="15">
        <v>9.2709700000000002</v>
      </c>
      <c r="Q340" s="15">
        <v>9.7401499999999999</v>
      </c>
    </row>
    <row r="341" spans="1:17" x14ac:dyDescent="0.2">
      <c r="A341" s="20" t="s">
        <v>943</v>
      </c>
      <c r="B341" t="s">
        <v>481</v>
      </c>
      <c r="C341">
        <v>4</v>
      </c>
      <c r="D341" s="20" t="s">
        <v>11</v>
      </c>
      <c r="E341" s="88">
        <v>4</v>
      </c>
      <c r="F341" t="s">
        <v>467</v>
      </c>
      <c r="G341" t="s">
        <v>480</v>
      </c>
      <c r="H341" s="15">
        <v>8.372300000000001</v>
      </c>
      <c r="I341" s="15">
        <v>10.09839</v>
      </c>
      <c r="J341" s="15">
        <v>6.6462199999999996</v>
      </c>
      <c r="K341" s="22">
        <v>1.7260899999999992</v>
      </c>
      <c r="L341" s="22">
        <v>1.7260800000000014</v>
      </c>
      <c r="O341" s="15">
        <v>9.5055600000000009</v>
      </c>
      <c r="P341" s="15">
        <v>9.2709700000000002</v>
      </c>
      <c r="Q341" s="15">
        <v>9.7401499999999999</v>
      </c>
    </row>
    <row r="342" spans="1:17" x14ac:dyDescent="0.2">
      <c r="A342" s="20" t="s">
        <v>944</v>
      </c>
      <c r="B342" t="s">
        <v>150</v>
      </c>
      <c r="C342">
        <v>5</v>
      </c>
      <c r="D342" s="20" t="s">
        <v>11</v>
      </c>
      <c r="E342" s="88">
        <v>1</v>
      </c>
      <c r="F342" t="s">
        <v>148</v>
      </c>
      <c r="G342" t="s">
        <v>149</v>
      </c>
      <c r="H342" s="15">
        <v>6.3032000000000004</v>
      </c>
      <c r="I342" s="15">
        <v>7.8859399999999997</v>
      </c>
      <c r="J342" s="15">
        <v>4.7204600000000001</v>
      </c>
      <c r="K342" s="22">
        <v>1.5827399999999994</v>
      </c>
      <c r="L342" s="22">
        <v>1.5827400000000003</v>
      </c>
      <c r="O342" s="15">
        <v>9.5055600000000009</v>
      </c>
      <c r="P342" s="15">
        <v>9.2709700000000002</v>
      </c>
      <c r="Q342" s="15">
        <v>9.7401499999999999</v>
      </c>
    </row>
    <row r="343" spans="1:17" x14ac:dyDescent="0.2">
      <c r="A343" s="20" t="s">
        <v>945</v>
      </c>
      <c r="B343" t="s">
        <v>154</v>
      </c>
      <c r="C343">
        <v>6</v>
      </c>
      <c r="D343" s="20" t="s">
        <v>11</v>
      </c>
      <c r="E343" s="88">
        <v>8</v>
      </c>
      <c r="F343" t="s">
        <v>148</v>
      </c>
      <c r="G343" t="s">
        <v>153</v>
      </c>
      <c r="H343" s="15">
        <v>9.55748</v>
      </c>
      <c r="I343" s="15">
        <v>12.2766</v>
      </c>
      <c r="J343" s="15">
        <v>6.8383500000000002</v>
      </c>
      <c r="K343" s="22">
        <v>2.7191200000000002</v>
      </c>
      <c r="L343" s="22">
        <v>2.7191299999999998</v>
      </c>
      <c r="O343" s="15">
        <v>9.5055600000000009</v>
      </c>
      <c r="P343" s="15">
        <v>9.2709700000000002</v>
      </c>
      <c r="Q343" s="15">
        <v>9.7401499999999999</v>
      </c>
    </row>
    <row r="344" spans="1:17" x14ac:dyDescent="0.2">
      <c r="A344" s="20" t="s">
        <v>946</v>
      </c>
      <c r="B344" t="s">
        <v>158</v>
      </c>
      <c r="C344">
        <v>7</v>
      </c>
      <c r="D344" s="20" t="s">
        <v>11</v>
      </c>
      <c r="E344" s="88">
        <v>2</v>
      </c>
      <c r="F344" t="s">
        <v>148</v>
      </c>
      <c r="G344" t="s">
        <v>157</v>
      </c>
      <c r="H344" s="15">
        <v>6.5465599999999995</v>
      </c>
      <c r="I344" s="15">
        <v>8.6840500000000009</v>
      </c>
      <c r="J344" s="15">
        <v>4.4090699999999998</v>
      </c>
      <c r="K344" s="22">
        <v>2.1374900000000014</v>
      </c>
      <c r="L344" s="22">
        <v>2.1374899999999997</v>
      </c>
      <c r="O344" s="15">
        <v>9.5055600000000009</v>
      </c>
      <c r="P344" s="15">
        <v>9.2709700000000002</v>
      </c>
      <c r="Q344" s="15">
        <v>9.7401499999999999</v>
      </c>
    </row>
    <row r="345" spans="1:17" x14ac:dyDescent="0.2">
      <c r="A345" s="20" t="s">
        <v>947</v>
      </c>
      <c r="B345" t="s">
        <v>162</v>
      </c>
      <c r="C345">
        <v>8</v>
      </c>
      <c r="D345" s="20" t="s">
        <v>11</v>
      </c>
      <c r="E345" s="88">
        <v>14</v>
      </c>
      <c r="F345" t="s">
        <v>148</v>
      </c>
      <c r="G345" t="s">
        <v>161</v>
      </c>
      <c r="H345" s="15">
        <v>13.464490000000001</v>
      </c>
      <c r="I345" s="15">
        <v>16.301180000000002</v>
      </c>
      <c r="J345" s="15">
        <v>10.627800000000001</v>
      </c>
      <c r="K345" s="22">
        <v>2.8366900000000008</v>
      </c>
      <c r="L345" s="22">
        <v>2.8366900000000008</v>
      </c>
      <c r="O345" s="15">
        <v>9.5055600000000009</v>
      </c>
      <c r="P345" s="15">
        <v>9.2709700000000002</v>
      </c>
      <c r="Q345" s="15">
        <v>9.7401499999999999</v>
      </c>
    </row>
    <row r="346" spans="1:17" x14ac:dyDescent="0.2">
      <c r="A346" s="20" t="s">
        <v>948</v>
      </c>
      <c r="B346" t="s">
        <v>166</v>
      </c>
      <c r="C346">
        <v>9</v>
      </c>
      <c r="D346" s="20" t="s">
        <v>11</v>
      </c>
      <c r="E346" s="88">
        <v>12</v>
      </c>
      <c r="F346" t="s">
        <v>148</v>
      </c>
      <c r="G346" t="s">
        <v>165</v>
      </c>
      <c r="H346" s="15">
        <v>12.474689999999999</v>
      </c>
      <c r="I346" s="15">
        <v>15.16018</v>
      </c>
      <c r="J346" s="15">
        <v>9.7891899999999996</v>
      </c>
      <c r="K346" s="22">
        <v>2.6854900000000015</v>
      </c>
      <c r="L346" s="22">
        <v>2.6854999999999993</v>
      </c>
      <c r="O346" s="15">
        <v>9.5055600000000009</v>
      </c>
      <c r="P346" s="15">
        <v>9.2709700000000002</v>
      </c>
      <c r="Q346" s="15">
        <v>9.7401499999999999</v>
      </c>
    </row>
    <row r="347" spans="1:17" x14ac:dyDescent="0.2">
      <c r="A347" s="20" t="s">
        <v>949</v>
      </c>
      <c r="B347" t="s">
        <v>170</v>
      </c>
      <c r="C347">
        <v>10</v>
      </c>
      <c r="D347" s="20" t="s">
        <v>11</v>
      </c>
      <c r="E347" s="88">
        <v>5</v>
      </c>
      <c r="F347" t="s">
        <v>148</v>
      </c>
      <c r="G347" t="s">
        <v>169</v>
      </c>
      <c r="H347" s="15">
        <v>8.3950800000000001</v>
      </c>
      <c r="I347" s="15">
        <v>10.604649999999999</v>
      </c>
      <c r="J347" s="15">
        <v>6.1855000000000002</v>
      </c>
      <c r="K347" s="22">
        <v>2.2095699999999994</v>
      </c>
      <c r="L347" s="22">
        <v>2.2095799999999999</v>
      </c>
      <c r="O347" s="15">
        <v>9.5055600000000009</v>
      </c>
      <c r="P347" s="15">
        <v>9.2709700000000002</v>
      </c>
      <c r="Q347" s="15">
        <v>9.7401499999999999</v>
      </c>
    </row>
    <row r="348" spans="1:17" x14ac:dyDescent="0.2">
      <c r="A348" s="20" t="s">
        <v>950</v>
      </c>
      <c r="B348" t="s">
        <v>174</v>
      </c>
      <c r="C348">
        <v>11</v>
      </c>
      <c r="D348" s="20" t="s">
        <v>11</v>
      </c>
      <c r="E348" s="88">
        <v>9</v>
      </c>
      <c r="F348" t="s">
        <v>148</v>
      </c>
      <c r="G348" t="s">
        <v>173</v>
      </c>
      <c r="H348" s="15">
        <v>10.556709999999999</v>
      </c>
      <c r="I348" s="15">
        <v>12.614629999999998</v>
      </c>
      <c r="J348" s="15">
        <v>8.49878</v>
      </c>
      <c r="K348" s="22">
        <v>2.0579199999999993</v>
      </c>
      <c r="L348" s="22">
        <v>2.0579299999999989</v>
      </c>
      <c r="O348" s="15">
        <v>9.5055600000000009</v>
      </c>
      <c r="P348" s="15">
        <v>9.2709700000000002</v>
      </c>
      <c r="Q348" s="15">
        <v>9.7401499999999999</v>
      </c>
    </row>
    <row r="349" spans="1:17" x14ac:dyDescent="0.2">
      <c r="A349" s="20" t="s">
        <v>951</v>
      </c>
      <c r="B349" t="s">
        <v>178</v>
      </c>
      <c r="C349">
        <v>12</v>
      </c>
      <c r="D349" s="20" t="s">
        <v>11</v>
      </c>
      <c r="E349" s="88">
        <v>11</v>
      </c>
      <c r="F349" t="s">
        <v>148</v>
      </c>
      <c r="G349" t="s">
        <v>177</v>
      </c>
      <c r="H349" s="15">
        <v>11.37598</v>
      </c>
      <c r="I349" s="15">
        <v>13.818430000000001</v>
      </c>
      <c r="J349" s="15">
        <v>8.9335300000000011</v>
      </c>
      <c r="K349" s="22">
        <v>2.4424500000000009</v>
      </c>
      <c r="L349" s="22">
        <v>2.4424499999999991</v>
      </c>
      <c r="O349" s="15">
        <v>9.5055600000000009</v>
      </c>
      <c r="P349" s="15">
        <v>9.2709700000000002</v>
      </c>
      <c r="Q349" s="15">
        <v>9.7401499999999999</v>
      </c>
    </row>
    <row r="350" spans="1:17" x14ac:dyDescent="0.2">
      <c r="A350" s="20" t="s">
        <v>952</v>
      </c>
      <c r="B350" t="s">
        <v>182</v>
      </c>
      <c r="C350">
        <v>13</v>
      </c>
      <c r="D350" s="20" t="s">
        <v>11</v>
      </c>
      <c r="E350" s="88">
        <v>6</v>
      </c>
      <c r="F350" t="s">
        <v>148</v>
      </c>
      <c r="G350" t="s">
        <v>181</v>
      </c>
      <c r="H350" s="15">
        <v>8.9074600000000004</v>
      </c>
      <c r="I350" s="15">
        <v>12.15024</v>
      </c>
      <c r="J350" s="15">
        <v>5.6646700000000001</v>
      </c>
      <c r="K350" s="22">
        <v>3.2427799999999998</v>
      </c>
      <c r="L350" s="22">
        <v>3.2427900000000003</v>
      </c>
      <c r="O350" s="15">
        <v>9.5055600000000009</v>
      </c>
      <c r="P350" s="15">
        <v>9.2709700000000002</v>
      </c>
      <c r="Q350" s="15">
        <v>9.7401499999999999</v>
      </c>
    </row>
    <row r="351" spans="1:17" x14ac:dyDescent="0.2">
      <c r="A351" s="20" t="s">
        <v>953</v>
      </c>
      <c r="B351" t="s">
        <v>186</v>
      </c>
      <c r="C351">
        <v>14</v>
      </c>
      <c r="D351" s="20" t="s">
        <v>11</v>
      </c>
      <c r="E351" s="88">
        <v>10</v>
      </c>
      <c r="F351" t="s">
        <v>148</v>
      </c>
      <c r="G351" t="s">
        <v>185</v>
      </c>
      <c r="H351" s="15">
        <v>10.753649999999999</v>
      </c>
      <c r="I351" s="15">
        <v>13.481779999999999</v>
      </c>
      <c r="J351" s="15">
        <v>8.0255200000000002</v>
      </c>
      <c r="K351" s="22">
        <v>2.7281300000000002</v>
      </c>
      <c r="L351" s="22">
        <v>2.7281299999999984</v>
      </c>
      <c r="O351" s="15">
        <v>9.5055600000000009</v>
      </c>
      <c r="P351" s="15">
        <v>9.2709700000000002</v>
      </c>
      <c r="Q351" s="15">
        <v>9.7401499999999999</v>
      </c>
    </row>
    <row r="352" spans="1:17" x14ac:dyDescent="0.2">
      <c r="A352" s="20" t="s">
        <v>954</v>
      </c>
      <c r="B352" t="s">
        <v>391</v>
      </c>
      <c r="C352">
        <v>1</v>
      </c>
      <c r="D352" s="20" t="s">
        <v>2</v>
      </c>
      <c r="E352" s="88">
        <v>4</v>
      </c>
      <c r="F352" t="s">
        <v>389</v>
      </c>
      <c r="G352" t="s">
        <v>390</v>
      </c>
      <c r="H352" s="15">
        <v>12.36351</v>
      </c>
      <c r="I352" s="15">
        <v>15.37528</v>
      </c>
      <c r="J352" s="15">
        <v>9.3517399999999995</v>
      </c>
      <c r="K352" s="22">
        <v>3.0117700000000003</v>
      </c>
      <c r="L352" s="22">
        <v>3.0117700000000003</v>
      </c>
      <c r="O352" s="15">
        <v>9.5055600000000009</v>
      </c>
      <c r="P352" s="15">
        <v>9.2709700000000002</v>
      </c>
      <c r="Q352" s="15">
        <v>9.7401499999999999</v>
      </c>
    </row>
    <row r="353" spans="1:17" x14ac:dyDescent="0.2">
      <c r="A353" s="20" t="s">
        <v>955</v>
      </c>
      <c r="B353" t="s">
        <v>411</v>
      </c>
      <c r="C353">
        <v>2</v>
      </c>
      <c r="D353" s="20" t="s">
        <v>2</v>
      </c>
      <c r="E353" s="88">
        <v>2</v>
      </c>
      <c r="F353" t="s">
        <v>389</v>
      </c>
      <c r="G353" t="s">
        <v>410</v>
      </c>
      <c r="H353" s="15">
        <v>9.8119999999999994</v>
      </c>
      <c r="I353" s="15">
        <v>12.098269999999999</v>
      </c>
      <c r="J353" s="15">
        <v>7.5257199999999997</v>
      </c>
      <c r="K353" s="22">
        <v>2.28627</v>
      </c>
      <c r="L353" s="22">
        <v>2.2862799999999996</v>
      </c>
      <c r="O353" s="15">
        <v>9.5055600000000009</v>
      </c>
      <c r="P353" s="15">
        <v>9.2709700000000002</v>
      </c>
      <c r="Q353" s="15">
        <v>9.7401499999999999</v>
      </c>
    </row>
    <row r="354" spans="1:17" x14ac:dyDescent="0.2">
      <c r="A354" s="20" t="s">
        <v>956</v>
      </c>
      <c r="B354" t="s">
        <v>395</v>
      </c>
      <c r="C354">
        <v>3</v>
      </c>
      <c r="D354" s="20" t="s">
        <v>2</v>
      </c>
      <c r="E354" s="88">
        <v>7</v>
      </c>
      <c r="F354" t="s">
        <v>389</v>
      </c>
      <c r="G354" t="s">
        <v>394</v>
      </c>
      <c r="H354" s="15">
        <v>12.691649999999999</v>
      </c>
      <c r="I354" s="15">
        <v>15.78726</v>
      </c>
      <c r="J354" s="15">
        <v>9.59605</v>
      </c>
      <c r="K354" s="22">
        <v>3.0956100000000006</v>
      </c>
      <c r="L354" s="22">
        <v>3.0955999999999992</v>
      </c>
      <c r="O354" s="15">
        <v>9.5055600000000009</v>
      </c>
      <c r="P354" s="15">
        <v>9.2709700000000002</v>
      </c>
      <c r="Q354" s="15">
        <v>9.7401499999999999</v>
      </c>
    </row>
    <row r="355" spans="1:17" x14ac:dyDescent="0.2">
      <c r="A355" s="20" t="s">
        <v>957</v>
      </c>
      <c r="B355" t="s">
        <v>399</v>
      </c>
      <c r="C355">
        <v>4</v>
      </c>
      <c r="D355" s="20" t="s">
        <v>2</v>
      </c>
      <c r="E355" s="88">
        <v>9</v>
      </c>
      <c r="F355" t="s">
        <v>389</v>
      </c>
      <c r="G355" t="s">
        <v>398</v>
      </c>
      <c r="H355" s="15">
        <v>14.02126</v>
      </c>
      <c r="I355" s="15">
        <v>16.777139999999999</v>
      </c>
      <c r="J355" s="15">
        <v>11.26539</v>
      </c>
      <c r="K355" s="22">
        <v>2.7558799999999994</v>
      </c>
      <c r="L355" s="22">
        <v>2.7558699999999998</v>
      </c>
      <c r="O355" s="15">
        <v>9.5055600000000009</v>
      </c>
      <c r="P355" s="15">
        <v>9.2709700000000002</v>
      </c>
      <c r="Q355" s="15">
        <v>9.7401499999999999</v>
      </c>
    </row>
    <row r="356" spans="1:17" x14ac:dyDescent="0.2">
      <c r="A356" s="20" t="s">
        <v>958</v>
      </c>
      <c r="B356" t="s">
        <v>403</v>
      </c>
      <c r="C356">
        <v>5</v>
      </c>
      <c r="D356" s="20" t="s">
        <v>2</v>
      </c>
      <c r="E356" s="88">
        <v>1</v>
      </c>
      <c r="F356" t="s">
        <v>389</v>
      </c>
      <c r="G356" t="s">
        <v>402</v>
      </c>
      <c r="H356" s="15">
        <v>9.0487099999999998</v>
      </c>
      <c r="I356" s="15">
        <v>11.311119999999999</v>
      </c>
      <c r="J356" s="15">
        <v>6.7863000000000007</v>
      </c>
      <c r="K356" s="22">
        <v>2.2624099999999991</v>
      </c>
      <c r="L356" s="22">
        <v>2.2624099999999991</v>
      </c>
      <c r="O356" s="15">
        <v>9.5055600000000009</v>
      </c>
      <c r="P356" s="15">
        <v>9.2709700000000002</v>
      </c>
      <c r="Q356" s="15">
        <v>9.7401499999999999</v>
      </c>
    </row>
    <row r="357" spans="1:17" x14ac:dyDescent="0.2">
      <c r="A357" s="20" t="s">
        <v>959</v>
      </c>
      <c r="B357" t="s">
        <v>415</v>
      </c>
      <c r="C357">
        <v>6</v>
      </c>
      <c r="D357" s="20" t="s">
        <v>2</v>
      </c>
      <c r="E357" s="88">
        <v>6</v>
      </c>
      <c r="F357" t="s">
        <v>389</v>
      </c>
      <c r="G357" t="s">
        <v>414</v>
      </c>
      <c r="H357" s="15">
        <v>12.590380000000001</v>
      </c>
      <c r="I357" s="15">
        <v>15.584570000000001</v>
      </c>
      <c r="J357" s="15">
        <v>9.59619</v>
      </c>
      <c r="K357" s="22">
        <v>2.9941899999999997</v>
      </c>
      <c r="L357" s="22">
        <v>2.9941900000000015</v>
      </c>
      <c r="O357" s="15">
        <v>9.5055600000000009</v>
      </c>
      <c r="P357" s="15">
        <v>9.2709700000000002</v>
      </c>
      <c r="Q357" s="15">
        <v>9.7401499999999999</v>
      </c>
    </row>
    <row r="358" spans="1:17" x14ac:dyDescent="0.2">
      <c r="A358" s="20" t="s">
        <v>960</v>
      </c>
      <c r="B358" t="s">
        <v>407</v>
      </c>
      <c r="C358">
        <v>7</v>
      </c>
      <c r="D358" s="20" t="s">
        <v>2</v>
      </c>
      <c r="E358" s="88">
        <v>5</v>
      </c>
      <c r="F358" t="s">
        <v>389</v>
      </c>
      <c r="G358" t="s">
        <v>406</v>
      </c>
      <c r="H358" s="15">
        <v>12.560650000000001</v>
      </c>
      <c r="I358" s="15">
        <v>15.31906</v>
      </c>
      <c r="J358" s="15">
        <v>9.8022399999999994</v>
      </c>
      <c r="K358" s="22">
        <v>2.7584099999999996</v>
      </c>
      <c r="L358" s="22">
        <v>2.7584100000000014</v>
      </c>
      <c r="O358" s="15">
        <v>9.5055600000000009</v>
      </c>
      <c r="P358" s="15">
        <v>9.2709700000000002</v>
      </c>
      <c r="Q358" s="15">
        <v>9.7401499999999999</v>
      </c>
    </row>
    <row r="359" spans="1:17" x14ac:dyDescent="0.2">
      <c r="A359" s="20" t="s">
        <v>961</v>
      </c>
      <c r="B359" t="s">
        <v>300</v>
      </c>
      <c r="C359">
        <v>8</v>
      </c>
      <c r="D359" s="20" t="s">
        <v>2</v>
      </c>
      <c r="E359" s="88">
        <v>8</v>
      </c>
      <c r="F359" t="s">
        <v>298</v>
      </c>
      <c r="G359" t="s">
        <v>299</v>
      </c>
      <c r="H359" s="15">
        <v>13.58812</v>
      </c>
      <c r="I359" s="15">
        <v>15.577489999999999</v>
      </c>
      <c r="J359" s="15">
        <v>11.598750000000001</v>
      </c>
      <c r="K359" s="22">
        <v>1.9893699999999992</v>
      </c>
      <c r="L359" s="22">
        <v>1.9893699999999992</v>
      </c>
      <c r="O359" s="15">
        <v>9.5055600000000009</v>
      </c>
      <c r="P359" s="15">
        <v>9.2709700000000002</v>
      </c>
      <c r="Q359" s="15">
        <v>9.7401499999999999</v>
      </c>
    </row>
    <row r="360" spans="1:17" x14ac:dyDescent="0.2">
      <c r="A360" s="20" t="s">
        <v>962</v>
      </c>
      <c r="B360" t="s">
        <v>304</v>
      </c>
      <c r="C360">
        <v>9</v>
      </c>
      <c r="D360" s="20" t="s">
        <v>2</v>
      </c>
      <c r="E360" s="88">
        <v>3</v>
      </c>
      <c r="F360" t="s">
        <v>298</v>
      </c>
      <c r="G360" t="s">
        <v>303</v>
      </c>
      <c r="H360" s="15">
        <v>12.32188</v>
      </c>
      <c r="I360" s="15">
        <v>14.050360000000001</v>
      </c>
      <c r="J360" s="15">
        <v>10.593400000000001</v>
      </c>
      <c r="K360" s="22">
        <v>1.7284800000000011</v>
      </c>
      <c r="L360" s="22">
        <v>1.7284799999999994</v>
      </c>
      <c r="O360" s="15">
        <v>9.5055600000000009</v>
      </c>
      <c r="P360" s="15">
        <v>9.2709700000000002</v>
      </c>
      <c r="Q360" s="15">
        <v>9.7401499999999999</v>
      </c>
    </row>
    <row r="361" spans="1:17" x14ac:dyDescent="0.2">
      <c r="A361" s="20" t="s">
        <v>963</v>
      </c>
      <c r="B361" t="s">
        <v>124</v>
      </c>
      <c r="C361">
        <v>1</v>
      </c>
      <c r="D361" s="20" t="s">
        <v>3</v>
      </c>
      <c r="E361" s="88">
        <v>16</v>
      </c>
      <c r="F361" t="s">
        <v>122</v>
      </c>
      <c r="G361" t="s">
        <v>123</v>
      </c>
      <c r="H361" s="15">
        <v>14.14958</v>
      </c>
      <c r="I361" s="15">
        <v>16.735249999999997</v>
      </c>
      <c r="J361" s="15">
        <v>11.5639</v>
      </c>
      <c r="K361" s="22">
        <v>2.5856699999999968</v>
      </c>
      <c r="L361" s="22">
        <v>2.58568</v>
      </c>
      <c r="O361" s="15">
        <v>9.5055600000000009</v>
      </c>
      <c r="P361" s="15">
        <v>9.2709700000000002</v>
      </c>
      <c r="Q361" s="15">
        <v>9.7401499999999999</v>
      </c>
    </row>
    <row r="362" spans="1:17" x14ac:dyDescent="0.2">
      <c r="A362" s="20" t="s">
        <v>964</v>
      </c>
      <c r="B362" t="s">
        <v>128</v>
      </c>
      <c r="C362">
        <v>2</v>
      </c>
      <c r="D362" s="20" t="s">
        <v>3</v>
      </c>
      <c r="E362" s="88">
        <v>7</v>
      </c>
      <c r="F362" t="s">
        <v>122</v>
      </c>
      <c r="G362" t="s">
        <v>127</v>
      </c>
      <c r="H362" s="15">
        <v>8.9921100000000003</v>
      </c>
      <c r="I362" s="15">
        <v>11.19807</v>
      </c>
      <c r="J362" s="15">
        <v>6.7861500000000001</v>
      </c>
      <c r="K362" s="22">
        <v>2.2059599999999993</v>
      </c>
      <c r="L362" s="22">
        <v>2.2059600000000001</v>
      </c>
      <c r="O362" s="15">
        <v>9.5055600000000009</v>
      </c>
      <c r="P362" s="15">
        <v>9.2709700000000002</v>
      </c>
      <c r="Q362" s="15">
        <v>9.7401499999999999</v>
      </c>
    </row>
    <row r="363" spans="1:17" x14ac:dyDescent="0.2">
      <c r="A363" s="20" t="s">
        <v>965</v>
      </c>
      <c r="B363" t="s">
        <v>132</v>
      </c>
      <c r="C363">
        <v>3</v>
      </c>
      <c r="D363" s="20" t="s">
        <v>3</v>
      </c>
      <c r="E363" s="88">
        <v>10</v>
      </c>
      <c r="F363" t="s">
        <v>122</v>
      </c>
      <c r="G363" t="s">
        <v>131</v>
      </c>
      <c r="H363" s="15">
        <v>11.7936</v>
      </c>
      <c r="I363" s="15">
        <v>14.367360000000001</v>
      </c>
      <c r="J363" s="15">
        <v>9.21983</v>
      </c>
      <c r="K363" s="22">
        <v>2.5737600000000018</v>
      </c>
      <c r="L363" s="22">
        <v>2.5737699999999997</v>
      </c>
      <c r="O363" s="15">
        <v>9.5055600000000009</v>
      </c>
      <c r="P363" s="15">
        <v>9.2709700000000002</v>
      </c>
      <c r="Q363" s="15">
        <v>9.7401499999999999</v>
      </c>
    </row>
    <row r="364" spans="1:17" x14ac:dyDescent="0.2">
      <c r="A364" s="20" t="s">
        <v>966</v>
      </c>
      <c r="B364" t="s">
        <v>136</v>
      </c>
      <c r="C364">
        <v>4</v>
      </c>
      <c r="D364" s="20" t="s">
        <v>3</v>
      </c>
      <c r="E364" s="88">
        <v>14</v>
      </c>
      <c r="F364" t="s">
        <v>122</v>
      </c>
      <c r="G364" t="s">
        <v>135</v>
      </c>
      <c r="H364" s="15">
        <v>13.380089999999999</v>
      </c>
      <c r="I364" s="15">
        <v>15.905759999999999</v>
      </c>
      <c r="J364" s="15">
        <v>10.854429999999999</v>
      </c>
      <c r="K364" s="22">
        <v>2.5256699999999999</v>
      </c>
      <c r="L364" s="22">
        <v>2.5256600000000002</v>
      </c>
      <c r="O364" s="15">
        <v>9.5055600000000009</v>
      </c>
      <c r="P364" s="15">
        <v>9.2709700000000002</v>
      </c>
      <c r="Q364" s="15">
        <v>9.7401499999999999</v>
      </c>
    </row>
    <row r="365" spans="1:17" x14ac:dyDescent="0.2">
      <c r="A365" s="20" t="s">
        <v>967</v>
      </c>
      <c r="B365" t="s">
        <v>140</v>
      </c>
      <c r="C365">
        <v>5</v>
      </c>
      <c r="D365" s="20" t="s">
        <v>3</v>
      </c>
      <c r="E365" s="88">
        <v>13</v>
      </c>
      <c r="F365" t="s">
        <v>122</v>
      </c>
      <c r="G365" t="s">
        <v>139</v>
      </c>
      <c r="H365" s="15">
        <v>13.27453</v>
      </c>
      <c r="I365" s="15">
        <v>15.551989999999998</v>
      </c>
      <c r="J365" s="15">
        <v>10.997070000000001</v>
      </c>
      <c r="K365" s="22">
        <v>2.2774599999999978</v>
      </c>
      <c r="L365" s="22">
        <v>2.2774599999999996</v>
      </c>
      <c r="O365" s="15">
        <v>9.5055600000000009</v>
      </c>
      <c r="P365" s="15">
        <v>9.2709700000000002</v>
      </c>
      <c r="Q365" s="15">
        <v>9.7401499999999999</v>
      </c>
    </row>
    <row r="366" spans="1:17" x14ac:dyDescent="0.2">
      <c r="A366" s="20" t="s">
        <v>968</v>
      </c>
      <c r="B366" t="s">
        <v>144</v>
      </c>
      <c r="C366">
        <v>6</v>
      </c>
      <c r="D366" s="20" t="s">
        <v>3</v>
      </c>
      <c r="E366" s="88">
        <v>2</v>
      </c>
      <c r="F366" t="s">
        <v>122</v>
      </c>
      <c r="G366" t="s">
        <v>143</v>
      </c>
      <c r="H366" s="15">
        <v>7.8906799999999997</v>
      </c>
      <c r="I366" s="15">
        <v>9.931379999999999</v>
      </c>
      <c r="J366" s="15">
        <v>5.8499699999999999</v>
      </c>
      <c r="K366" s="22">
        <v>2.0406999999999993</v>
      </c>
      <c r="L366" s="22">
        <v>2.0407099999999998</v>
      </c>
      <c r="O366" s="15">
        <v>9.5055600000000009</v>
      </c>
      <c r="P366" s="15">
        <v>9.2709700000000002</v>
      </c>
      <c r="Q366" s="15">
        <v>9.7401499999999999</v>
      </c>
    </row>
    <row r="367" spans="1:17" x14ac:dyDescent="0.2">
      <c r="A367" s="20" t="s">
        <v>969</v>
      </c>
      <c r="B367" t="s">
        <v>96</v>
      </c>
      <c r="C367">
        <v>7</v>
      </c>
      <c r="D367" s="20" t="s">
        <v>3</v>
      </c>
      <c r="E367" s="88">
        <v>15</v>
      </c>
      <c r="F367" t="s">
        <v>94</v>
      </c>
      <c r="G367" t="s">
        <v>95</v>
      </c>
      <c r="H367" s="15">
        <v>13.805529999999999</v>
      </c>
      <c r="I367" s="15">
        <v>15.488479999999999</v>
      </c>
      <c r="J367" s="15">
        <v>12.122570000000001</v>
      </c>
      <c r="K367" s="22">
        <v>1.6829499999999999</v>
      </c>
      <c r="L367" s="22">
        <v>1.6829599999999978</v>
      </c>
      <c r="O367" s="15">
        <v>9.5055600000000009</v>
      </c>
      <c r="P367" s="15">
        <v>9.2709700000000002</v>
      </c>
      <c r="Q367" s="15">
        <v>9.7401499999999999</v>
      </c>
    </row>
    <row r="368" spans="1:17" x14ac:dyDescent="0.2">
      <c r="A368" s="20" t="s">
        <v>970</v>
      </c>
      <c r="B368" t="s">
        <v>100</v>
      </c>
      <c r="C368">
        <v>8</v>
      </c>
      <c r="D368" s="20" t="s">
        <v>3</v>
      </c>
      <c r="E368" s="88">
        <v>11</v>
      </c>
      <c r="F368" t="s">
        <v>94</v>
      </c>
      <c r="G368" t="s">
        <v>99</v>
      </c>
      <c r="H368" s="15">
        <v>12.09628</v>
      </c>
      <c r="I368" s="15">
        <v>13.870869999999998</v>
      </c>
      <c r="J368" s="15">
        <v>10.321680000000001</v>
      </c>
      <c r="K368" s="22">
        <v>1.7745899999999981</v>
      </c>
      <c r="L368" s="22">
        <v>1.7745999999999995</v>
      </c>
      <c r="O368" s="15">
        <v>9.5055600000000009</v>
      </c>
      <c r="P368" s="15">
        <v>9.2709700000000002</v>
      </c>
      <c r="Q368" s="15">
        <v>9.7401499999999999</v>
      </c>
    </row>
    <row r="369" spans="1:17" x14ac:dyDescent="0.2">
      <c r="A369" s="20" t="s">
        <v>971</v>
      </c>
      <c r="B369" t="s">
        <v>455</v>
      </c>
      <c r="C369">
        <v>9</v>
      </c>
      <c r="D369" s="20" t="s">
        <v>3</v>
      </c>
      <c r="E369" s="88">
        <v>17</v>
      </c>
      <c r="F369" t="s">
        <v>453</v>
      </c>
      <c r="G369" t="s">
        <v>454</v>
      </c>
      <c r="H369" s="15">
        <v>14.24494</v>
      </c>
      <c r="I369" s="15">
        <v>16.557289999999998</v>
      </c>
      <c r="J369" s="15">
        <v>11.932589999999999</v>
      </c>
      <c r="K369" s="22">
        <v>2.3123499999999986</v>
      </c>
      <c r="L369" s="22">
        <v>2.3123500000000003</v>
      </c>
      <c r="O369" s="15">
        <v>9.5055600000000009</v>
      </c>
      <c r="P369" s="15">
        <v>9.2709700000000002</v>
      </c>
      <c r="Q369" s="15">
        <v>9.7401499999999999</v>
      </c>
    </row>
    <row r="370" spans="1:17" x14ac:dyDescent="0.2">
      <c r="A370" s="20" t="s">
        <v>972</v>
      </c>
      <c r="B370" t="s">
        <v>459</v>
      </c>
      <c r="C370">
        <v>10</v>
      </c>
      <c r="D370" s="20" t="s">
        <v>3</v>
      </c>
      <c r="E370" s="88">
        <v>4</v>
      </c>
      <c r="F370" t="s">
        <v>453</v>
      </c>
      <c r="G370" t="s">
        <v>458</v>
      </c>
      <c r="H370" s="15">
        <v>8.5135400000000008</v>
      </c>
      <c r="I370" s="15">
        <v>10.128640000000001</v>
      </c>
      <c r="J370" s="15">
        <v>6.8984399999999999</v>
      </c>
      <c r="K370" s="22">
        <v>1.6151</v>
      </c>
      <c r="L370" s="22">
        <v>1.6151000000000009</v>
      </c>
      <c r="O370" s="15">
        <v>9.5055600000000009</v>
      </c>
      <c r="P370" s="15">
        <v>9.2709700000000002</v>
      </c>
      <c r="Q370" s="15">
        <v>9.7401499999999999</v>
      </c>
    </row>
    <row r="371" spans="1:17" x14ac:dyDescent="0.2">
      <c r="A371" s="20" t="s">
        <v>973</v>
      </c>
      <c r="B371" t="s">
        <v>463</v>
      </c>
      <c r="C371">
        <v>11</v>
      </c>
      <c r="D371" s="20" t="s">
        <v>3</v>
      </c>
      <c r="E371" s="88">
        <v>9</v>
      </c>
      <c r="F371" t="s">
        <v>453</v>
      </c>
      <c r="G371" t="s">
        <v>462</v>
      </c>
      <c r="H371" s="15">
        <v>11.68327</v>
      </c>
      <c r="I371" s="15">
        <v>13.729710000000001</v>
      </c>
      <c r="J371" s="15">
        <v>9.6368299999999998</v>
      </c>
      <c r="K371" s="22">
        <v>2.0464400000000005</v>
      </c>
      <c r="L371" s="22">
        <v>2.0464400000000005</v>
      </c>
      <c r="O371" s="15">
        <v>9.5055600000000009</v>
      </c>
      <c r="P371" s="15">
        <v>9.2709700000000002</v>
      </c>
      <c r="Q371" s="15">
        <v>9.7401499999999999</v>
      </c>
    </row>
    <row r="372" spans="1:17" x14ac:dyDescent="0.2">
      <c r="A372" s="20" t="s">
        <v>974</v>
      </c>
      <c r="B372" t="s">
        <v>310</v>
      </c>
      <c r="C372">
        <v>12</v>
      </c>
      <c r="D372" s="20" t="s">
        <v>3</v>
      </c>
      <c r="E372" s="88">
        <v>1</v>
      </c>
      <c r="F372" t="s">
        <v>308</v>
      </c>
      <c r="G372" t="s">
        <v>309</v>
      </c>
      <c r="H372" s="15">
        <v>6.8454299999999995</v>
      </c>
      <c r="I372" s="15">
        <v>7.9745099999999995</v>
      </c>
      <c r="J372" s="15">
        <v>5.7163599999999999</v>
      </c>
      <c r="K372" s="22">
        <v>1.1290800000000001</v>
      </c>
      <c r="L372" s="22">
        <v>1.1290699999999996</v>
      </c>
      <c r="O372" s="15">
        <v>9.5055600000000009</v>
      </c>
      <c r="P372" s="15">
        <v>9.2709700000000002</v>
      </c>
      <c r="Q372" s="15">
        <v>9.7401499999999999</v>
      </c>
    </row>
    <row r="373" spans="1:17" x14ac:dyDescent="0.2">
      <c r="A373" s="20" t="s">
        <v>975</v>
      </c>
      <c r="B373" t="s">
        <v>314</v>
      </c>
      <c r="C373">
        <v>13</v>
      </c>
      <c r="D373" s="20" t="s">
        <v>3</v>
      </c>
      <c r="E373" s="88">
        <v>5</v>
      </c>
      <c r="F373" t="s">
        <v>308</v>
      </c>
      <c r="G373" t="s">
        <v>313</v>
      </c>
      <c r="H373" s="15">
        <v>8.8306699999999996</v>
      </c>
      <c r="I373" s="15">
        <v>10.299949999999999</v>
      </c>
      <c r="J373" s="15">
        <v>7.3613899999999992</v>
      </c>
      <c r="K373" s="22">
        <v>1.4692799999999995</v>
      </c>
      <c r="L373" s="22">
        <v>1.4692800000000004</v>
      </c>
      <c r="O373" s="15">
        <v>9.5055600000000009</v>
      </c>
      <c r="P373" s="15">
        <v>9.2709700000000002</v>
      </c>
      <c r="Q373" s="15">
        <v>9.7401499999999999</v>
      </c>
    </row>
    <row r="374" spans="1:17" x14ac:dyDescent="0.2">
      <c r="A374" s="20" t="s">
        <v>976</v>
      </c>
      <c r="B374" t="s">
        <v>320</v>
      </c>
      <c r="C374">
        <v>14</v>
      </c>
      <c r="D374" s="20" t="s">
        <v>3</v>
      </c>
      <c r="E374" s="88">
        <v>8</v>
      </c>
      <c r="F374" t="s">
        <v>318</v>
      </c>
      <c r="G374" t="s">
        <v>319</v>
      </c>
      <c r="H374" s="15">
        <v>9.0664700000000007</v>
      </c>
      <c r="I374" s="15">
        <v>11.05992</v>
      </c>
      <c r="J374" s="15">
        <v>7.0730199999999996</v>
      </c>
      <c r="K374" s="22">
        <v>1.9934499999999993</v>
      </c>
      <c r="L374" s="22">
        <v>1.9934500000000011</v>
      </c>
      <c r="O374" s="15">
        <v>9.5055600000000009</v>
      </c>
      <c r="P374" s="15">
        <v>9.2709700000000002</v>
      </c>
      <c r="Q374" s="15">
        <v>9.7401499999999999</v>
      </c>
    </row>
    <row r="375" spans="1:17" x14ac:dyDescent="0.2">
      <c r="A375" s="20" t="s">
        <v>977</v>
      </c>
      <c r="B375" t="s">
        <v>324</v>
      </c>
      <c r="C375">
        <v>15</v>
      </c>
      <c r="D375" s="20" t="s">
        <v>3</v>
      </c>
      <c r="E375" s="88">
        <v>12</v>
      </c>
      <c r="F375" t="s">
        <v>318</v>
      </c>
      <c r="G375" t="s">
        <v>323</v>
      </c>
      <c r="H375" s="15">
        <v>12.12177</v>
      </c>
      <c r="I375" s="15">
        <v>14.427129999999998</v>
      </c>
      <c r="J375" s="15">
        <v>9.8164100000000012</v>
      </c>
      <c r="K375" s="22">
        <v>2.3053599999999985</v>
      </c>
      <c r="L375" s="22">
        <v>2.3053599999999985</v>
      </c>
      <c r="O375" s="15">
        <v>9.5055600000000009</v>
      </c>
      <c r="P375" s="15">
        <v>9.2709700000000002</v>
      </c>
      <c r="Q375" s="15">
        <v>9.7401499999999999</v>
      </c>
    </row>
    <row r="376" spans="1:17" x14ac:dyDescent="0.2">
      <c r="A376" s="20" t="s">
        <v>978</v>
      </c>
      <c r="B376" t="s">
        <v>328</v>
      </c>
      <c r="C376">
        <v>16</v>
      </c>
      <c r="D376" s="20" t="s">
        <v>3</v>
      </c>
      <c r="E376" s="88">
        <v>6</v>
      </c>
      <c r="F376" t="s">
        <v>318</v>
      </c>
      <c r="G376" t="s">
        <v>327</v>
      </c>
      <c r="H376" s="15">
        <v>8.8541499999999989</v>
      </c>
      <c r="I376" s="15">
        <v>10.734200000000001</v>
      </c>
      <c r="J376" s="15">
        <v>6.9740899999999995</v>
      </c>
      <c r="K376" s="22">
        <v>1.8800500000000024</v>
      </c>
      <c r="L376" s="22">
        <v>1.8800599999999994</v>
      </c>
      <c r="O376" s="15">
        <v>9.5055600000000009</v>
      </c>
      <c r="P376" s="15">
        <v>9.2709700000000002</v>
      </c>
      <c r="Q376" s="15">
        <v>9.7401499999999999</v>
      </c>
    </row>
    <row r="377" spans="1:17" x14ac:dyDescent="0.2">
      <c r="A377" s="20" t="s">
        <v>979</v>
      </c>
      <c r="B377" t="s">
        <v>332</v>
      </c>
      <c r="C377">
        <v>17</v>
      </c>
      <c r="D377" s="20" t="s">
        <v>3</v>
      </c>
      <c r="E377" s="88">
        <v>3</v>
      </c>
      <c r="F377" t="s">
        <v>318</v>
      </c>
      <c r="G377" t="s">
        <v>331</v>
      </c>
      <c r="H377" s="15">
        <v>8.4203299999999999</v>
      </c>
      <c r="I377" s="15">
        <v>10.394549999999999</v>
      </c>
      <c r="J377" s="15">
        <v>6.4461099999999991</v>
      </c>
      <c r="K377" s="22">
        <v>1.974219999999999</v>
      </c>
      <c r="L377" s="22">
        <v>1.9742200000000008</v>
      </c>
      <c r="O377" s="15">
        <v>9.5055600000000009</v>
      </c>
      <c r="P377" s="15">
        <v>9.2709700000000002</v>
      </c>
      <c r="Q377" s="15">
        <v>9.7401499999999999</v>
      </c>
    </row>
    <row r="378" spans="1:17" x14ac:dyDescent="0.2">
      <c r="A378" s="85" t="s">
        <v>980</v>
      </c>
      <c r="B378" t="s">
        <v>86</v>
      </c>
      <c r="C378">
        <v>1</v>
      </c>
      <c r="D378" s="84" t="s">
        <v>9</v>
      </c>
      <c r="E378" s="87">
        <v>8</v>
      </c>
      <c r="F378" s="85" t="s">
        <v>84</v>
      </c>
      <c r="G378" s="85" t="s">
        <v>85</v>
      </c>
      <c r="H378" s="86">
        <v>11.09859</v>
      </c>
      <c r="I378" s="86">
        <v>13.024979999999999</v>
      </c>
      <c r="J378" s="86">
        <v>9.1722000000000001</v>
      </c>
      <c r="K378" s="86">
        <v>1.9263899999999996</v>
      </c>
      <c r="L378" s="86">
        <v>1.9263899999999996</v>
      </c>
      <c r="M378" s="85"/>
      <c r="N378" s="85"/>
      <c r="O378" s="86">
        <v>13.564039999999999</v>
      </c>
      <c r="P378" s="86">
        <v>13.268949999999998</v>
      </c>
      <c r="Q378" s="86">
        <v>13.85913</v>
      </c>
    </row>
    <row r="379" spans="1:17" x14ac:dyDescent="0.2">
      <c r="A379" s="85" t="s">
        <v>981</v>
      </c>
      <c r="B379" t="s">
        <v>90</v>
      </c>
      <c r="C379">
        <v>2</v>
      </c>
      <c r="D379" s="84" t="s">
        <v>9</v>
      </c>
      <c r="E379" s="87">
        <v>7</v>
      </c>
      <c r="F379" s="85" t="s">
        <v>84</v>
      </c>
      <c r="G379" s="85" t="s">
        <v>89</v>
      </c>
      <c r="H379" s="86">
        <v>10.989269999999999</v>
      </c>
      <c r="I379" s="86">
        <v>12.496129999999999</v>
      </c>
      <c r="J379" s="86">
        <v>9.4824099999999998</v>
      </c>
      <c r="K379" s="86">
        <v>1.5068599999999996</v>
      </c>
      <c r="L379" s="86">
        <v>1.5068599999999996</v>
      </c>
      <c r="M379" s="85"/>
      <c r="N379" s="85"/>
      <c r="O379" s="86">
        <v>13.564039999999999</v>
      </c>
      <c r="P379" s="86">
        <v>13.268949999999998</v>
      </c>
      <c r="Q379" s="86">
        <v>13.85913</v>
      </c>
    </row>
    <row r="380" spans="1:17" x14ac:dyDescent="0.2">
      <c r="A380" s="85" t="s">
        <v>982</v>
      </c>
      <c r="B380" t="s">
        <v>282</v>
      </c>
      <c r="C380">
        <v>3</v>
      </c>
      <c r="D380" s="84" t="s">
        <v>9</v>
      </c>
      <c r="E380" s="87">
        <v>15</v>
      </c>
      <c r="F380" s="85" t="s">
        <v>280</v>
      </c>
      <c r="G380" s="85" t="s">
        <v>281</v>
      </c>
      <c r="H380" s="86">
        <v>12.45363</v>
      </c>
      <c r="I380" s="86">
        <v>15.034380000000001</v>
      </c>
      <c r="J380" s="86">
        <v>9.8728700000000007</v>
      </c>
      <c r="K380" s="86">
        <v>2.5807500000000001</v>
      </c>
      <c r="L380" s="86">
        <v>2.5807599999999997</v>
      </c>
      <c r="M380" s="85"/>
      <c r="N380" s="85"/>
      <c r="O380" s="86">
        <v>13.564039999999999</v>
      </c>
      <c r="P380" s="86">
        <v>13.268949999999998</v>
      </c>
      <c r="Q380" s="86">
        <v>13.85913</v>
      </c>
    </row>
    <row r="381" spans="1:17" x14ac:dyDescent="0.2">
      <c r="A381" s="85" t="s">
        <v>983</v>
      </c>
      <c r="B381" t="s">
        <v>286</v>
      </c>
      <c r="C381">
        <v>4</v>
      </c>
      <c r="D381" s="84" t="s">
        <v>9</v>
      </c>
      <c r="E381" s="87">
        <v>5</v>
      </c>
      <c r="F381" s="85" t="s">
        <v>280</v>
      </c>
      <c r="G381" s="85" t="s">
        <v>285</v>
      </c>
      <c r="H381" s="86">
        <v>10.123999999999999</v>
      </c>
      <c r="I381" s="86">
        <v>12.828690000000002</v>
      </c>
      <c r="J381" s="86">
        <v>7.4192999999999998</v>
      </c>
      <c r="K381" s="86">
        <v>2.7046900000000029</v>
      </c>
      <c r="L381" s="86">
        <v>2.704699999999999</v>
      </c>
      <c r="M381" s="85"/>
      <c r="N381" s="85"/>
      <c r="O381" s="86">
        <v>13.564039999999999</v>
      </c>
      <c r="P381" s="86">
        <v>13.268949999999998</v>
      </c>
      <c r="Q381" s="86">
        <v>13.85913</v>
      </c>
    </row>
    <row r="382" spans="1:17" x14ac:dyDescent="0.2">
      <c r="A382" s="85" t="s">
        <v>984</v>
      </c>
      <c r="B382" t="s">
        <v>290</v>
      </c>
      <c r="C382">
        <v>5</v>
      </c>
      <c r="D382" s="84" t="s">
        <v>9</v>
      </c>
      <c r="E382" s="87">
        <v>4</v>
      </c>
      <c r="F382" s="85" t="s">
        <v>280</v>
      </c>
      <c r="G382" s="85" t="s">
        <v>289</v>
      </c>
      <c r="H382" s="86">
        <v>9.7650100000000002</v>
      </c>
      <c r="I382" s="86">
        <v>11.61753</v>
      </c>
      <c r="J382" s="86">
        <v>7.91249</v>
      </c>
      <c r="K382" s="86">
        <v>1.8525200000000002</v>
      </c>
      <c r="L382" s="86">
        <v>1.8525200000000002</v>
      </c>
      <c r="M382" s="85"/>
      <c r="N382" s="85"/>
      <c r="O382" s="86">
        <v>13.564039999999999</v>
      </c>
      <c r="P382" s="86">
        <v>13.268949999999998</v>
      </c>
      <c r="Q382" s="86">
        <v>13.85913</v>
      </c>
    </row>
    <row r="383" spans="1:17" x14ac:dyDescent="0.2">
      <c r="A383" s="85" t="s">
        <v>985</v>
      </c>
      <c r="B383" t="s">
        <v>294</v>
      </c>
      <c r="C383">
        <v>6</v>
      </c>
      <c r="D383" s="84" t="s">
        <v>9</v>
      </c>
      <c r="E383" s="87">
        <v>2</v>
      </c>
      <c r="F383" s="85" t="s">
        <v>280</v>
      </c>
      <c r="G383" s="85" t="s">
        <v>293</v>
      </c>
      <c r="H383" s="86">
        <v>8.9525499999999987</v>
      </c>
      <c r="I383" s="86">
        <v>10.89526</v>
      </c>
      <c r="J383" s="86">
        <v>7.00983</v>
      </c>
      <c r="K383" s="86">
        <v>1.9427100000000017</v>
      </c>
      <c r="L383" s="86">
        <v>1.9427199999999987</v>
      </c>
      <c r="M383" s="85"/>
      <c r="N383" s="85"/>
      <c r="O383" s="86">
        <v>13.564039999999999</v>
      </c>
      <c r="P383" s="86">
        <v>13.268949999999998</v>
      </c>
      <c r="Q383" s="86">
        <v>13.85913</v>
      </c>
    </row>
    <row r="384" spans="1:17" x14ac:dyDescent="0.2">
      <c r="A384" s="85" t="s">
        <v>986</v>
      </c>
      <c r="B384" t="s">
        <v>228</v>
      </c>
      <c r="C384">
        <v>7</v>
      </c>
      <c r="D384" s="84" t="s">
        <v>9</v>
      </c>
      <c r="E384" s="87">
        <v>6</v>
      </c>
      <c r="F384" s="85" t="s">
        <v>226</v>
      </c>
      <c r="G384" s="85" t="s">
        <v>227</v>
      </c>
      <c r="H384" s="86">
        <v>10.588939999999999</v>
      </c>
      <c r="I384" s="86">
        <v>12.21594</v>
      </c>
      <c r="J384" s="86">
        <v>8.9619499999999999</v>
      </c>
      <c r="K384" s="86">
        <v>1.6270000000000007</v>
      </c>
      <c r="L384" s="86">
        <v>1.6269899999999993</v>
      </c>
      <c r="M384" s="85"/>
      <c r="N384" s="85"/>
      <c r="O384" s="86">
        <v>13.564039999999999</v>
      </c>
      <c r="P384" s="86">
        <v>13.268949999999998</v>
      </c>
      <c r="Q384" s="86">
        <v>13.85913</v>
      </c>
    </row>
    <row r="385" spans="1:17" x14ac:dyDescent="0.2">
      <c r="A385" s="85" t="s">
        <v>987</v>
      </c>
      <c r="B385" t="s">
        <v>232</v>
      </c>
      <c r="C385">
        <v>8</v>
      </c>
      <c r="D385" s="84" t="s">
        <v>9</v>
      </c>
      <c r="E385" s="87">
        <v>1</v>
      </c>
      <c r="F385" s="85" t="s">
        <v>226</v>
      </c>
      <c r="G385" s="85" t="s">
        <v>231</v>
      </c>
      <c r="H385" s="86">
        <v>7.7615500000000006</v>
      </c>
      <c r="I385" s="86">
        <v>9.4683200000000003</v>
      </c>
      <c r="J385" s="86">
        <v>6.0547800000000001</v>
      </c>
      <c r="K385" s="86">
        <v>1.7067699999999997</v>
      </c>
      <c r="L385" s="86">
        <v>1.7067700000000006</v>
      </c>
      <c r="M385" s="85"/>
      <c r="N385" s="85"/>
      <c r="O385" s="86">
        <v>13.564039999999999</v>
      </c>
      <c r="P385" s="86">
        <v>13.268949999999998</v>
      </c>
      <c r="Q385" s="86">
        <v>13.85913</v>
      </c>
    </row>
    <row r="386" spans="1:17" x14ac:dyDescent="0.2">
      <c r="A386" s="85" t="s">
        <v>988</v>
      </c>
      <c r="B386" t="s">
        <v>236</v>
      </c>
      <c r="C386">
        <v>9</v>
      </c>
      <c r="D386" s="84" t="s">
        <v>9</v>
      </c>
      <c r="E386" s="87">
        <v>20</v>
      </c>
      <c r="F386" s="85" t="s">
        <v>226</v>
      </c>
      <c r="G386" s="85" t="s">
        <v>235</v>
      </c>
      <c r="H386" s="86">
        <v>14.156099999999999</v>
      </c>
      <c r="I386" s="86">
        <v>17.050850000000001</v>
      </c>
      <c r="J386" s="86">
        <v>11.26135</v>
      </c>
      <c r="K386" s="86">
        <v>2.8947500000000019</v>
      </c>
      <c r="L386" s="86">
        <v>2.8947499999999984</v>
      </c>
      <c r="M386" s="85"/>
      <c r="N386" s="85"/>
      <c r="O386" s="86">
        <v>13.564039999999999</v>
      </c>
      <c r="P386" s="86">
        <v>13.268949999999998</v>
      </c>
      <c r="Q386" s="86">
        <v>13.85913</v>
      </c>
    </row>
    <row r="387" spans="1:17" x14ac:dyDescent="0.2">
      <c r="A387" s="85" t="s">
        <v>989</v>
      </c>
      <c r="B387" t="s">
        <v>240</v>
      </c>
      <c r="C387">
        <v>10</v>
      </c>
      <c r="D387" s="84" t="s">
        <v>9</v>
      </c>
      <c r="E387" s="87">
        <v>13</v>
      </c>
      <c r="F387" s="85" t="s">
        <v>226</v>
      </c>
      <c r="G387" s="85" t="s">
        <v>239</v>
      </c>
      <c r="H387" s="86">
        <v>12.33976</v>
      </c>
      <c r="I387" s="86">
        <v>14.788770000000001</v>
      </c>
      <c r="J387" s="86">
        <v>9.890740000000001</v>
      </c>
      <c r="K387" s="86">
        <v>2.4490100000000012</v>
      </c>
      <c r="L387" s="86">
        <v>2.4490199999999991</v>
      </c>
      <c r="M387" s="85"/>
      <c r="N387" s="85"/>
      <c r="O387" s="86">
        <v>13.564039999999999</v>
      </c>
      <c r="P387" s="86">
        <v>13.268949999999998</v>
      </c>
      <c r="Q387" s="86">
        <v>13.85913</v>
      </c>
    </row>
    <row r="388" spans="1:17" x14ac:dyDescent="0.2">
      <c r="A388" s="85" t="s">
        <v>990</v>
      </c>
      <c r="B388" t="s">
        <v>246</v>
      </c>
      <c r="C388">
        <v>11</v>
      </c>
      <c r="D388" s="84" t="s">
        <v>9</v>
      </c>
      <c r="E388" s="87">
        <v>19</v>
      </c>
      <c r="F388" s="85" t="s">
        <v>244</v>
      </c>
      <c r="G388" s="85" t="s">
        <v>245</v>
      </c>
      <c r="H388" s="86">
        <v>13.2272</v>
      </c>
      <c r="I388" s="86">
        <v>16.043879999999998</v>
      </c>
      <c r="J388" s="86">
        <v>10.41053</v>
      </c>
      <c r="K388" s="86">
        <v>2.8166799999999981</v>
      </c>
      <c r="L388" s="86">
        <v>2.8166700000000002</v>
      </c>
      <c r="M388" s="85"/>
      <c r="N388" s="85"/>
      <c r="O388" s="86">
        <v>13.564039999999999</v>
      </c>
      <c r="P388" s="86">
        <v>13.268949999999998</v>
      </c>
      <c r="Q388" s="86">
        <v>13.85913</v>
      </c>
    </row>
    <row r="389" spans="1:17" x14ac:dyDescent="0.2">
      <c r="A389" s="85" t="s">
        <v>991</v>
      </c>
      <c r="B389" t="s">
        <v>250</v>
      </c>
      <c r="C389">
        <v>12</v>
      </c>
      <c r="D389" s="84" t="s">
        <v>9</v>
      </c>
      <c r="E389" s="87">
        <v>22</v>
      </c>
      <c r="F389" s="85" t="s">
        <v>244</v>
      </c>
      <c r="G389" s="85" t="s">
        <v>249</v>
      </c>
      <c r="H389" s="86">
        <v>15.10252</v>
      </c>
      <c r="I389" s="86">
        <v>17.839459999999999</v>
      </c>
      <c r="J389" s="86">
        <v>12.36557</v>
      </c>
      <c r="K389" s="86">
        <v>2.7369399999999988</v>
      </c>
      <c r="L389" s="86">
        <v>2.7369500000000002</v>
      </c>
      <c r="M389" s="85"/>
      <c r="N389" s="85"/>
      <c r="O389" s="86">
        <v>13.564039999999999</v>
      </c>
      <c r="P389" s="86">
        <v>13.268949999999998</v>
      </c>
      <c r="Q389" s="86">
        <v>13.85913</v>
      </c>
    </row>
    <row r="390" spans="1:17" x14ac:dyDescent="0.2">
      <c r="A390" s="85" t="s">
        <v>992</v>
      </c>
      <c r="B390" t="s">
        <v>254</v>
      </c>
      <c r="C390">
        <v>13</v>
      </c>
      <c r="D390" s="84" t="s">
        <v>9</v>
      </c>
      <c r="E390" s="87">
        <v>3</v>
      </c>
      <c r="F390" s="85" t="s">
        <v>244</v>
      </c>
      <c r="G390" s="85" t="s">
        <v>253</v>
      </c>
      <c r="H390" s="86">
        <v>9.3556299999999997</v>
      </c>
      <c r="I390" s="86">
        <v>11.05134</v>
      </c>
      <c r="J390" s="86">
        <v>7.6599200000000005</v>
      </c>
      <c r="K390" s="86">
        <v>1.6957100000000001</v>
      </c>
      <c r="L390" s="86">
        <v>1.6957099999999992</v>
      </c>
      <c r="M390" s="85"/>
      <c r="N390" s="85"/>
      <c r="O390" s="86">
        <v>13.564039999999999</v>
      </c>
      <c r="P390" s="86">
        <v>13.268949999999998</v>
      </c>
      <c r="Q390" s="86">
        <v>13.85913</v>
      </c>
    </row>
    <row r="391" spans="1:17" x14ac:dyDescent="0.2">
      <c r="A391" s="85" t="s">
        <v>993</v>
      </c>
      <c r="B391" t="s">
        <v>260</v>
      </c>
      <c r="C391">
        <v>14</v>
      </c>
      <c r="D391" s="84" t="s">
        <v>9</v>
      </c>
      <c r="E391" s="87">
        <v>16</v>
      </c>
      <c r="F391" s="85" t="s">
        <v>258</v>
      </c>
      <c r="G391" s="85" t="s">
        <v>259</v>
      </c>
      <c r="H391" s="86">
        <v>12.518039999999999</v>
      </c>
      <c r="I391" s="86">
        <v>15.294379999999999</v>
      </c>
      <c r="J391" s="86">
        <v>9.7416999999999998</v>
      </c>
      <c r="K391" s="86">
        <v>2.7763399999999994</v>
      </c>
      <c r="L391" s="86">
        <v>2.7763399999999994</v>
      </c>
      <c r="M391" s="85"/>
      <c r="N391" s="85"/>
      <c r="O391" s="86">
        <v>13.564039999999999</v>
      </c>
      <c r="P391" s="86">
        <v>13.268949999999998</v>
      </c>
      <c r="Q391" s="86">
        <v>13.85913</v>
      </c>
    </row>
    <row r="392" spans="1:17" x14ac:dyDescent="0.2">
      <c r="A392" s="85" t="s">
        <v>994</v>
      </c>
      <c r="B392" t="s">
        <v>264</v>
      </c>
      <c r="C392">
        <v>15</v>
      </c>
      <c r="D392" s="84" t="s">
        <v>9</v>
      </c>
      <c r="E392" s="87">
        <v>12</v>
      </c>
      <c r="F392" s="85" t="s">
        <v>258</v>
      </c>
      <c r="G392" s="85" t="s">
        <v>263</v>
      </c>
      <c r="H392" s="86">
        <v>11.85618</v>
      </c>
      <c r="I392" s="86">
        <v>14.67792</v>
      </c>
      <c r="J392" s="86">
        <v>9.0344300000000004</v>
      </c>
      <c r="K392" s="86">
        <v>2.8217400000000001</v>
      </c>
      <c r="L392" s="86">
        <v>2.8217499999999998</v>
      </c>
      <c r="M392" s="85"/>
      <c r="N392" s="85"/>
      <c r="O392" s="86">
        <v>13.564039999999999</v>
      </c>
      <c r="P392" s="86">
        <v>13.268949999999998</v>
      </c>
      <c r="Q392" s="86">
        <v>13.85913</v>
      </c>
    </row>
    <row r="393" spans="1:17" x14ac:dyDescent="0.2">
      <c r="A393" s="85" t="s">
        <v>995</v>
      </c>
      <c r="B393" t="s">
        <v>268</v>
      </c>
      <c r="C393">
        <v>16</v>
      </c>
      <c r="D393" s="84" t="s">
        <v>9</v>
      </c>
      <c r="E393" s="87">
        <v>21</v>
      </c>
      <c r="F393" s="85" t="s">
        <v>258</v>
      </c>
      <c r="G393" s="85" t="s">
        <v>267</v>
      </c>
      <c r="H393" s="86">
        <v>14.509130000000001</v>
      </c>
      <c r="I393" s="86">
        <v>17.834600000000002</v>
      </c>
      <c r="J393" s="86">
        <v>11.18366</v>
      </c>
      <c r="K393" s="86">
        <v>3.325470000000001</v>
      </c>
      <c r="L393" s="86">
        <v>3.325470000000001</v>
      </c>
      <c r="M393" s="85"/>
      <c r="N393" s="85"/>
      <c r="O393" s="86">
        <v>13.564039999999999</v>
      </c>
      <c r="P393" s="86">
        <v>13.268949999999998</v>
      </c>
      <c r="Q393" s="86">
        <v>13.85913</v>
      </c>
    </row>
    <row r="394" spans="1:17" x14ac:dyDescent="0.2">
      <c r="A394" s="85" t="s">
        <v>996</v>
      </c>
      <c r="B394" t="s">
        <v>272</v>
      </c>
      <c r="C394">
        <v>17</v>
      </c>
      <c r="D394" s="84" t="s">
        <v>9</v>
      </c>
      <c r="E394" s="87">
        <v>17</v>
      </c>
      <c r="F394" s="85" t="s">
        <v>258</v>
      </c>
      <c r="G394" s="85" t="s">
        <v>271</v>
      </c>
      <c r="H394" s="86">
        <v>12.73762</v>
      </c>
      <c r="I394" s="86">
        <v>15.310099999999998</v>
      </c>
      <c r="J394" s="86">
        <v>10.165140000000001</v>
      </c>
      <c r="K394" s="86">
        <v>2.5724799999999988</v>
      </c>
      <c r="L394" s="86">
        <v>2.5724799999999988</v>
      </c>
      <c r="M394" s="85"/>
      <c r="N394" s="85"/>
      <c r="O394" s="86">
        <v>13.564039999999999</v>
      </c>
      <c r="P394" s="86">
        <v>13.268949999999998</v>
      </c>
      <c r="Q394" s="86">
        <v>13.85913</v>
      </c>
    </row>
    <row r="395" spans="1:17" x14ac:dyDescent="0.2">
      <c r="A395" s="85" t="s">
        <v>997</v>
      </c>
      <c r="B395" t="s">
        <v>276</v>
      </c>
      <c r="C395">
        <v>18</v>
      </c>
      <c r="D395" s="84" t="s">
        <v>9</v>
      </c>
      <c r="E395" s="87">
        <v>11</v>
      </c>
      <c r="F395" s="85" t="s">
        <v>258</v>
      </c>
      <c r="G395" s="85" t="s">
        <v>275</v>
      </c>
      <c r="H395" s="86">
        <v>11.766819999999999</v>
      </c>
      <c r="I395" s="86">
        <v>13.55142</v>
      </c>
      <c r="J395" s="86">
        <v>9.9822100000000002</v>
      </c>
      <c r="K395" s="86">
        <v>1.7846000000000011</v>
      </c>
      <c r="L395" s="86">
        <v>1.7846099999999989</v>
      </c>
      <c r="M395" s="85"/>
      <c r="N395" s="85"/>
      <c r="O395" s="86">
        <v>13.564039999999999</v>
      </c>
      <c r="P395" s="86">
        <v>13.268949999999998</v>
      </c>
      <c r="Q395" s="86">
        <v>13.85913</v>
      </c>
    </row>
    <row r="396" spans="1:17" x14ac:dyDescent="0.2">
      <c r="A396" s="85" t="s">
        <v>998</v>
      </c>
      <c r="B396" t="s">
        <v>487</v>
      </c>
      <c r="C396">
        <v>19</v>
      </c>
      <c r="D396" s="84" t="s">
        <v>9</v>
      </c>
      <c r="E396" s="87">
        <v>10</v>
      </c>
      <c r="F396" s="85" t="s">
        <v>485</v>
      </c>
      <c r="G396" s="85" t="s">
        <v>486</v>
      </c>
      <c r="H396" s="86">
        <v>11.699780000000001</v>
      </c>
      <c r="I396" s="86">
        <v>14.186660000000002</v>
      </c>
      <c r="J396" s="86">
        <v>9.2129100000000008</v>
      </c>
      <c r="K396" s="86">
        <v>2.4868800000000011</v>
      </c>
      <c r="L396" s="86">
        <v>2.4868699999999997</v>
      </c>
      <c r="M396" s="85"/>
      <c r="N396" s="85"/>
      <c r="O396" s="86">
        <v>13.564039999999999</v>
      </c>
      <c r="P396" s="86">
        <v>13.268949999999998</v>
      </c>
      <c r="Q396" s="86">
        <v>13.85913</v>
      </c>
    </row>
    <row r="397" spans="1:17" x14ac:dyDescent="0.2">
      <c r="A397" s="85" t="s">
        <v>999</v>
      </c>
      <c r="B397" t="s">
        <v>491</v>
      </c>
      <c r="C397">
        <v>20</v>
      </c>
      <c r="D397" s="84" t="s">
        <v>9</v>
      </c>
      <c r="E397" s="87">
        <v>18</v>
      </c>
      <c r="F397" s="85" t="s">
        <v>485</v>
      </c>
      <c r="G397" s="85" t="s">
        <v>490</v>
      </c>
      <c r="H397" s="86">
        <v>13.153400000000001</v>
      </c>
      <c r="I397" s="86">
        <v>15.858729999999998</v>
      </c>
      <c r="J397" s="86">
        <v>10.44806</v>
      </c>
      <c r="K397" s="86">
        <v>2.7053299999999965</v>
      </c>
      <c r="L397" s="86">
        <v>2.7053400000000014</v>
      </c>
      <c r="M397" s="85"/>
      <c r="N397" s="85"/>
      <c r="O397" s="86">
        <v>13.564039999999999</v>
      </c>
      <c r="P397" s="86">
        <v>13.268949999999998</v>
      </c>
      <c r="Q397" s="86">
        <v>13.85913</v>
      </c>
    </row>
    <row r="398" spans="1:17" x14ac:dyDescent="0.2">
      <c r="A398" s="85" t="s">
        <v>1000</v>
      </c>
      <c r="B398" t="s">
        <v>495</v>
      </c>
      <c r="C398">
        <v>21</v>
      </c>
      <c r="D398" s="84" t="s">
        <v>9</v>
      </c>
      <c r="E398" s="87">
        <v>14</v>
      </c>
      <c r="F398" s="85" t="s">
        <v>485</v>
      </c>
      <c r="G398" s="85" t="s">
        <v>494</v>
      </c>
      <c r="H398" s="86">
        <v>12.41929</v>
      </c>
      <c r="I398" s="86">
        <v>15.454470000000001</v>
      </c>
      <c r="J398" s="86">
        <v>9.3841000000000001</v>
      </c>
      <c r="K398" s="86">
        <v>3.0351800000000004</v>
      </c>
      <c r="L398" s="86">
        <v>3.0351900000000001</v>
      </c>
      <c r="M398" s="85"/>
      <c r="N398" s="85"/>
      <c r="O398" s="86">
        <v>13.564039999999999</v>
      </c>
      <c r="P398" s="86">
        <v>13.268949999999998</v>
      </c>
      <c r="Q398" s="86">
        <v>13.85913</v>
      </c>
    </row>
    <row r="399" spans="1:17" x14ac:dyDescent="0.2">
      <c r="A399" s="85" t="s">
        <v>1001</v>
      </c>
      <c r="B399" t="s">
        <v>499</v>
      </c>
      <c r="C399">
        <v>22</v>
      </c>
      <c r="D399" s="84" t="s">
        <v>9</v>
      </c>
      <c r="E399" s="87">
        <v>9</v>
      </c>
      <c r="F399" s="85" t="s">
        <v>485</v>
      </c>
      <c r="G399" s="85" t="s">
        <v>498</v>
      </c>
      <c r="H399" s="86">
        <v>11.516170000000001</v>
      </c>
      <c r="I399" s="86">
        <v>13.750580000000001</v>
      </c>
      <c r="J399" s="86">
        <v>9.2817600000000002</v>
      </c>
      <c r="K399" s="86">
        <v>2.2344100000000005</v>
      </c>
      <c r="L399" s="86">
        <v>2.2344100000000005</v>
      </c>
      <c r="M399" s="85"/>
      <c r="N399" s="85"/>
      <c r="O399" s="86">
        <v>13.564039999999999</v>
      </c>
      <c r="P399" s="86">
        <v>13.268949999999998</v>
      </c>
      <c r="Q399" s="86">
        <v>13.85913</v>
      </c>
    </row>
    <row r="400" spans="1:17" x14ac:dyDescent="0.2">
      <c r="A400" s="85" t="s">
        <v>1002</v>
      </c>
      <c r="B400" t="s">
        <v>373</v>
      </c>
      <c r="C400">
        <v>1</v>
      </c>
      <c r="D400" s="84" t="s">
        <v>0</v>
      </c>
      <c r="E400" s="87">
        <v>2</v>
      </c>
      <c r="F400" s="85" t="s">
        <v>0</v>
      </c>
      <c r="G400" s="85" t="s">
        <v>372</v>
      </c>
      <c r="H400" s="86">
        <v>10.44712</v>
      </c>
      <c r="I400" s="86">
        <v>12.587300000000001</v>
      </c>
      <c r="J400" s="86">
        <v>8.3069299999999995</v>
      </c>
      <c r="K400" s="86">
        <v>2.1401800000000009</v>
      </c>
      <c r="L400" s="86">
        <v>2.1401900000000005</v>
      </c>
      <c r="M400" s="85"/>
      <c r="N400" s="85"/>
      <c r="O400" s="86">
        <v>13.564039999999999</v>
      </c>
      <c r="P400" s="86">
        <v>13.268949999999998</v>
      </c>
      <c r="Q400" s="86">
        <v>13.85913</v>
      </c>
    </row>
    <row r="401" spans="1:17" x14ac:dyDescent="0.2">
      <c r="A401" s="85" t="s">
        <v>1003</v>
      </c>
      <c r="B401" t="s">
        <v>377</v>
      </c>
      <c r="C401">
        <v>2</v>
      </c>
      <c r="D401" s="84" t="s">
        <v>0</v>
      </c>
      <c r="E401" s="87">
        <v>3</v>
      </c>
      <c r="F401" s="85" t="s">
        <v>0</v>
      </c>
      <c r="G401" s="85" t="s">
        <v>376</v>
      </c>
      <c r="H401" s="86">
        <v>10.692300000000001</v>
      </c>
      <c r="I401" s="86">
        <v>12.646260000000002</v>
      </c>
      <c r="J401" s="86">
        <v>8.7383400000000009</v>
      </c>
      <c r="K401" s="86">
        <v>1.9539600000000004</v>
      </c>
      <c r="L401" s="86">
        <v>1.9539600000000004</v>
      </c>
      <c r="M401" s="85"/>
      <c r="N401" s="85"/>
      <c r="O401" s="86">
        <v>13.564039999999999</v>
      </c>
      <c r="P401" s="86">
        <v>13.268949999999998</v>
      </c>
      <c r="Q401" s="86">
        <v>13.85913</v>
      </c>
    </row>
    <row r="402" spans="1:17" x14ac:dyDescent="0.2">
      <c r="A402" s="85" t="s">
        <v>1004</v>
      </c>
      <c r="B402" t="s">
        <v>381</v>
      </c>
      <c r="C402">
        <v>3</v>
      </c>
      <c r="D402" s="84" t="s">
        <v>0</v>
      </c>
      <c r="E402" s="87">
        <v>1</v>
      </c>
      <c r="F402" s="85" t="s">
        <v>0</v>
      </c>
      <c r="G402" s="85" t="s">
        <v>380</v>
      </c>
      <c r="H402" s="86">
        <v>8.0940300000000001</v>
      </c>
      <c r="I402" s="86">
        <v>9.9378499999999992</v>
      </c>
      <c r="J402" s="86">
        <v>6.2502199999999997</v>
      </c>
      <c r="K402" s="86">
        <v>1.8438199999999991</v>
      </c>
      <c r="L402" s="86">
        <v>1.8438100000000004</v>
      </c>
      <c r="M402" s="85"/>
      <c r="N402" s="85"/>
      <c r="O402" s="86">
        <v>13.564039999999999</v>
      </c>
      <c r="P402" s="86">
        <v>13.268949999999998</v>
      </c>
      <c r="Q402" s="86">
        <v>13.85913</v>
      </c>
    </row>
    <row r="403" spans="1:17" x14ac:dyDescent="0.2">
      <c r="A403" s="85" t="s">
        <v>1005</v>
      </c>
      <c r="B403" t="s">
        <v>385</v>
      </c>
      <c r="C403">
        <v>4</v>
      </c>
      <c r="D403" s="84" t="s">
        <v>0</v>
      </c>
      <c r="E403" s="87">
        <v>4</v>
      </c>
      <c r="F403" s="85" t="s">
        <v>0</v>
      </c>
      <c r="G403" s="85" t="s">
        <v>384</v>
      </c>
      <c r="H403" s="86">
        <v>12.34953</v>
      </c>
      <c r="I403" s="86">
        <v>14.64547</v>
      </c>
      <c r="J403" s="86">
        <v>10.05358</v>
      </c>
      <c r="K403" s="86">
        <v>2.2959399999999999</v>
      </c>
      <c r="L403" s="86">
        <v>2.2959499999999995</v>
      </c>
      <c r="M403" s="85"/>
      <c r="N403" s="85"/>
      <c r="O403" s="86">
        <v>13.564039999999999</v>
      </c>
      <c r="P403" s="86">
        <v>13.268949999999998</v>
      </c>
      <c r="Q403" s="86">
        <v>13.85913</v>
      </c>
    </row>
    <row r="404" spans="1:17" x14ac:dyDescent="0.2">
      <c r="A404" s="85" t="s">
        <v>1006</v>
      </c>
      <c r="B404" t="s">
        <v>218</v>
      </c>
      <c r="C404">
        <v>1</v>
      </c>
      <c r="D404" s="84" t="s">
        <v>1</v>
      </c>
      <c r="E404" s="87">
        <v>3</v>
      </c>
      <c r="F404" s="85" t="s">
        <v>216</v>
      </c>
      <c r="G404" s="85" t="s">
        <v>217</v>
      </c>
      <c r="H404" s="86">
        <v>10.409229999999999</v>
      </c>
      <c r="I404" s="86">
        <v>11.85394</v>
      </c>
      <c r="J404" s="86">
        <v>8.9645299999999999</v>
      </c>
      <c r="K404" s="86">
        <v>1.4447100000000006</v>
      </c>
      <c r="L404" s="86">
        <v>1.4446999999999992</v>
      </c>
      <c r="M404" s="85"/>
      <c r="N404" s="85"/>
      <c r="O404" s="86">
        <v>13.564039999999999</v>
      </c>
      <c r="P404" s="86">
        <v>13.268949999999998</v>
      </c>
      <c r="Q404" s="86">
        <v>13.85913</v>
      </c>
    </row>
    <row r="405" spans="1:17" x14ac:dyDescent="0.2">
      <c r="A405" s="85" t="s">
        <v>1007</v>
      </c>
      <c r="B405" t="s">
        <v>222</v>
      </c>
      <c r="C405">
        <v>2</v>
      </c>
      <c r="D405" s="84" t="s">
        <v>1</v>
      </c>
      <c r="E405" s="87">
        <v>6</v>
      </c>
      <c r="F405" s="85" t="s">
        <v>216</v>
      </c>
      <c r="G405" s="85" t="s">
        <v>221</v>
      </c>
      <c r="H405" s="86">
        <v>13.143940000000001</v>
      </c>
      <c r="I405" s="86">
        <v>15.02571</v>
      </c>
      <c r="J405" s="86">
        <v>11.262170000000001</v>
      </c>
      <c r="K405" s="86">
        <v>1.8817699999999995</v>
      </c>
      <c r="L405" s="86">
        <v>1.8817699999999995</v>
      </c>
      <c r="M405" s="85"/>
      <c r="N405" s="85"/>
      <c r="O405" s="86">
        <v>13.564039999999999</v>
      </c>
      <c r="P405" s="86">
        <v>13.268949999999998</v>
      </c>
      <c r="Q405" s="86">
        <v>13.85913</v>
      </c>
    </row>
    <row r="406" spans="1:17" x14ac:dyDescent="0.2">
      <c r="A406" s="85" t="s">
        <v>1008</v>
      </c>
      <c r="B406" t="s">
        <v>360</v>
      </c>
      <c r="C406">
        <v>3</v>
      </c>
      <c r="D406" s="84" t="s">
        <v>1</v>
      </c>
      <c r="E406" s="87">
        <v>1</v>
      </c>
      <c r="F406" s="85" t="s">
        <v>358</v>
      </c>
      <c r="G406" s="85" t="s">
        <v>359</v>
      </c>
      <c r="H406" s="86">
        <v>9.7547599999999992</v>
      </c>
      <c r="I406" s="86">
        <v>11.842270000000001</v>
      </c>
      <c r="J406" s="86">
        <v>7.6672500000000001</v>
      </c>
      <c r="K406" s="86">
        <v>2.0875100000000018</v>
      </c>
      <c r="L406" s="86">
        <v>2.0875099999999991</v>
      </c>
      <c r="M406" s="85"/>
      <c r="N406" s="85"/>
      <c r="O406" s="86">
        <v>13.564039999999999</v>
      </c>
      <c r="P406" s="86">
        <v>13.268949999999998</v>
      </c>
      <c r="Q406" s="86">
        <v>13.85913</v>
      </c>
    </row>
    <row r="407" spans="1:17" x14ac:dyDescent="0.2">
      <c r="A407" s="85" t="s">
        <v>1009</v>
      </c>
      <c r="B407" t="s">
        <v>364</v>
      </c>
      <c r="C407">
        <v>4</v>
      </c>
      <c r="D407" s="84" t="s">
        <v>1</v>
      </c>
      <c r="E407" s="87">
        <v>4</v>
      </c>
      <c r="F407" s="85" t="s">
        <v>358</v>
      </c>
      <c r="G407" s="85" t="s">
        <v>363</v>
      </c>
      <c r="H407" s="86">
        <v>10.637169999999999</v>
      </c>
      <c r="I407" s="86">
        <v>12.439909999999999</v>
      </c>
      <c r="J407" s="86">
        <v>8.8344299999999993</v>
      </c>
      <c r="K407" s="86">
        <v>1.80274</v>
      </c>
      <c r="L407" s="86">
        <v>1.80274</v>
      </c>
      <c r="M407" s="85"/>
      <c r="N407" s="85"/>
      <c r="O407" s="86">
        <v>13.564039999999999</v>
      </c>
      <c r="P407" s="86">
        <v>13.268949999999998</v>
      </c>
      <c r="Q407" s="86">
        <v>13.85913</v>
      </c>
    </row>
    <row r="408" spans="1:17" x14ac:dyDescent="0.2">
      <c r="A408" s="85" t="s">
        <v>1010</v>
      </c>
      <c r="B408" t="s">
        <v>368</v>
      </c>
      <c r="C408">
        <v>5</v>
      </c>
      <c r="D408" s="84" t="s">
        <v>1</v>
      </c>
      <c r="E408" s="87">
        <v>7</v>
      </c>
      <c r="F408" s="85" t="s">
        <v>358</v>
      </c>
      <c r="G408" s="85" t="s">
        <v>367</v>
      </c>
      <c r="H408" s="86">
        <v>13.610700000000001</v>
      </c>
      <c r="I408" s="86">
        <v>15.245710000000001</v>
      </c>
      <c r="J408" s="86">
        <v>11.9757</v>
      </c>
      <c r="K408" s="86">
        <v>1.6350099999999994</v>
      </c>
      <c r="L408" s="86">
        <v>1.6350000000000016</v>
      </c>
      <c r="M408" s="85"/>
      <c r="N408" s="85"/>
      <c r="O408" s="86">
        <v>13.564039999999999</v>
      </c>
      <c r="P408" s="86">
        <v>13.268949999999998</v>
      </c>
      <c r="Q408" s="86">
        <v>13.85913</v>
      </c>
    </row>
    <row r="409" spans="1:17" x14ac:dyDescent="0.2">
      <c r="A409" s="85" t="s">
        <v>1011</v>
      </c>
      <c r="B409" t="s">
        <v>192</v>
      </c>
      <c r="C409">
        <v>6</v>
      </c>
      <c r="D409" s="84" t="s">
        <v>1</v>
      </c>
      <c r="E409" s="87">
        <v>5</v>
      </c>
      <c r="F409" s="85" t="s">
        <v>190</v>
      </c>
      <c r="G409" s="85" t="s">
        <v>191</v>
      </c>
      <c r="H409" s="86">
        <v>10.694180000000001</v>
      </c>
      <c r="I409" s="86">
        <v>13.27882</v>
      </c>
      <c r="J409" s="86">
        <v>8.1095399999999991</v>
      </c>
      <c r="K409" s="86">
        <v>2.5846399999999985</v>
      </c>
      <c r="L409" s="86">
        <v>2.584640000000002</v>
      </c>
      <c r="M409" s="85"/>
      <c r="N409" s="85"/>
      <c r="O409" s="86">
        <v>13.564039999999999</v>
      </c>
      <c r="P409" s="86">
        <v>13.268949999999998</v>
      </c>
      <c r="Q409" s="86">
        <v>13.85913</v>
      </c>
    </row>
    <row r="410" spans="1:17" x14ac:dyDescent="0.2">
      <c r="A410" s="85" t="s">
        <v>1012</v>
      </c>
      <c r="B410" t="s">
        <v>196</v>
      </c>
      <c r="C410">
        <v>7</v>
      </c>
      <c r="D410" s="84" t="s">
        <v>1</v>
      </c>
      <c r="E410" s="87">
        <v>2</v>
      </c>
      <c r="F410" s="85" t="s">
        <v>190</v>
      </c>
      <c r="G410" s="85" t="s">
        <v>195</v>
      </c>
      <c r="H410" s="86">
        <v>9.8401300000000003</v>
      </c>
      <c r="I410" s="86">
        <v>12.051600000000001</v>
      </c>
      <c r="J410" s="86">
        <v>7.62866</v>
      </c>
      <c r="K410" s="86">
        <v>2.2114700000000003</v>
      </c>
      <c r="L410" s="86">
        <v>2.2114700000000003</v>
      </c>
      <c r="M410" s="85"/>
      <c r="N410" s="85"/>
      <c r="O410" s="86">
        <v>13.564039999999999</v>
      </c>
      <c r="P410" s="86">
        <v>13.268949999999998</v>
      </c>
      <c r="Q410" s="86">
        <v>13.85913</v>
      </c>
    </row>
    <row r="411" spans="1:17" x14ac:dyDescent="0.2">
      <c r="A411" s="85" t="s">
        <v>1013</v>
      </c>
      <c r="B411" t="s">
        <v>200</v>
      </c>
      <c r="C411">
        <v>8</v>
      </c>
      <c r="D411" s="84" t="s">
        <v>1</v>
      </c>
      <c r="E411" s="87">
        <v>10</v>
      </c>
      <c r="F411" s="85" t="s">
        <v>190</v>
      </c>
      <c r="G411" s="85" t="s">
        <v>199</v>
      </c>
      <c r="H411" s="86">
        <v>19.120329999999999</v>
      </c>
      <c r="I411" s="86">
        <v>22.233620000000002</v>
      </c>
      <c r="J411" s="86">
        <v>16.00705</v>
      </c>
      <c r="K411" s="86">
        <v>3.1132900000000028</v>
      </c>
      <c r="L411" s="86">
        <v>3.1132799999999996</v>
      </c>
      <c r="M411" s="85"/>
      <c r="N411" s="85"/>
      <c r="O411" s="86">
        <v>13.564039999999999</v>
      </c>
      <c r="P411" s="86">
        <v>13.268949999999998</v>
      </c>
      <c r="Q411" s="86">
        <v>13.85913</v>
      </c>
    </row>
    <row r="412" spans="1:17" x14ac:dyDescent="0.2">
      <c r="A412" s="85" t="s">
        <v>1014</v>
      </c>
      <c r="B412" t="s">
        <v>204</v>
      </c>
      <c r="C412">
        <v>9</v>
      </c>
      <c r="D412" s="84" t="s">
        <v>1</v>
      </c>
      <c r="E412" s="87">
        <v>8</v>
      </c>
      <c r="F412" s="85" t="s">
        <v>190</v>
      </c>
      <c r="G412" s="85" t="s">
        <v>203</v>
      </c>
      <c r="H412" s="86">
        <v>15.007029999999999</v>
      </c>
      <c r="I412" s="86">
        <v>17.19605</v>
      </c>
      <c r="J412" s="86">
        <v>12.818019999999999</v>
      </c>
      <c r="K412" s="86">
        <v>2.1890200000000011</v>
      </c>
      <c r="L412" s="86">
        <v>2.1890099999999997</v>
      </c>
      <c r="M412" s="85"/>
      <c r="N412" s="85"/>
      <c r="O412" s="86">
        <v>13.564039999999999</v>
      </c>
      <c r="P412" s="86">
        <v>13.268949999999998</v>
      </c>
      <c r="Q412" s="86">
        <v>13.85913</v>
      </c>
    </row>
    <row r="413" spans="1:17" x14ac:dyDescent="0.2">
      <c r="A413" s="85" t="s">
        <v>1015</v>
      </c>
      <c r="B413" t="s">
        <v>208</v>
      </c>
      <c r="C413">
        <v>10</v>
      </c>
      <c r="D413" s="84" t="s">
        <v>1</v>
      </c>
      <c r="E413" s="87">
        <v>11</v>
      </c>
      <c r="F413" s="85" t="s">
        <v>190</v>
      </c>
      <c r="G413" s="85" t="s">
        <v>207</v>
      </c>
      <c r="H413" s="86">
        <v>20.577529999999999</v>
      </c>
      <c r="I413" s="86">
        <v>23.894470000000002</v>
      </c>
      <c r="J413" s="86">
        <v>17.260580000000001</v>
      </c>
      <c r="K413" s="86">
        <v>3.3169400000000024</v>
      </c>
      <c r="L413" s="86">
        <v>3.3169499999999985</v>
      </c>
      <c r="M413" s="85"/>
      <c r="N413" s="85"/>
      <c r="O413" s="86">
        <v>13.564039999999999</v>
      </c>
      <c r="P413" s="86">
        <v>13.268949999999998</v>
      </c>
      <c r="Q413" s="86">
        <v>13.85913</v>
      </c>
    </row>
    <row r="414" spans="1:17" x14ac:dyDescent="0.2">
      <c r="A414" s="85" t="s">
        <v>1016</v>
      </c>
      <c r="B414" t="s">
        <v>212</v>
      </c>
      <c r="C414">
        <v>11</v>
      </c>
      <c r="D414" s="84" t="s">
        <v>1</v>
      </c>
      <c r="E414" s="87">
        <v>9</v>
      </c>
      <c r="F414" s="85" t="s">
        <v>190</v>
      </c>
      <c r="G414" s="85" t="s">
        <v>211</v>
      </c>
      <c r="H414" s="86">
        <v>16.960940000000001</v>
      </c>
      <c r="I414" s="86">
        <v>21.432019999999998</v>
      </c>
      <c r="J414" s="86">
        <v>12.48986</v>
      </c>
      <c r="K414" s="86">
        <v>4.4710799999999971</v>
      </c>
      <c r="L414" s="86">
        <v>4.4710800000000006</v>
      </c>
      <c r="M414" s="85"/>
      <c r="N414" s="85"/>
      <c r="O414" s="86">
        <v>13.564039999999999</v>
      </c>
      <c r="P414" s="86">
        <v>13.268949999999998</v>
      </c>
      <c r="Q414" s="86">
        <v>13.85913</v>
      </c>
    </row>
    <row r="415" spans="1:17" x14ac:dyDescent="0.2">
      <c r="A415" s="85" t="s">
        <v>1017</v>
      </c>
      <c r="B415" t="s">
        <v>421</v>
      </c>
      <c r="C415">
        <v>1</v>
      </c>
      <c r="D415" s="84" t="s">
        <v>10</v>
      </c>
      <c r="E415" s="87">
        <v>5</v>
      </c>
      <c r="F415" s="85" t="s">
        <v>419</v>
      </c>
      <c r="G415" s="85" t="s">
        <v>420</v>
      </c>
      <c r="H415" s="86">
        <v>13.45209</v>
      </c>
      <c r="I415" s="86">
        <v>16.3979</v>
      </c>
      <c r="J415" s="86">
        <v>10.50629</v>
      </c>
      <c r="K415" s="86">
        <v>2.9458099999999998</v>
      </c>
      <c r="L415" s="86">
        <v>2.9458000000000002</v>
      </c>
      <c r="M415" s="85"/>
      <c r="N415" s="85"/>
      <c r="O415" s="86">
        <v>13.564039999999999</v>
      </c>
      <c r="P415" s="86">
        <v>13.268949999999998</v>
      </c>
      <c r="Q415" s="86">
        <v>13.85913</v>
      </c>
    </row>
    <row r="416" spans="1:17" x14ac:dyDescent="0.2">
      <c r="A416" s="85" t="s">
        <v>1018</v>
      </c>
      <c r="B416" t="s">
        <v>425</v>
      </c>
      <c r="C416">
        <v>2</v>
      </c>
      <c r="D416" s="84" t="s">
        <v>10</v>
      </c>
      <c r="E416" s="87">
        <v>6</v>
      </c>
      <c r="F416" s="85" t="s">
        <v>419</v>
      </c>
      <c r="G416" s="85" t="s">
        <v>424</v>
      </c>
      <c r="H416" s="86">
        <v>13.63832</v>
      </c>
      <c r="I416" s="86">
        <v>16.013079999999999</v>
      </c>
      <c r="J416" s="86">
        <v>11.26356</v>
      </c>
      <c r="K416" s="86">
        <v>2.3747599999999984</v>
      </c>
      <c r="L416" s="86">
        <v>2.3747600000000002</v>
      </c>
      <c r="M416" s="85"/>
      <c r="N416" s="85"/>
      <c r="O416" s="86">
        <v>13.564039999999999</v>
      </c>
      <c r="P416" s="86">
        <v>13.268949999999998</v>
      </c>
      <c r="Q416" s="86">
        <v>13.85913</v>
      </c>
    </row>
    <row r="417" spans="1:17" x14ac:dyDescent="0.2">
      <c r="A417" s="85" t="s">
        <v>1019</v>
      </c>
      <c r="B417" t="s">
        <v>429</v>
      </c>
      <c r="C417">
        <v>3</v>
      </c>
      <c r="D417" s="84" t="s">
        <v>10</v>
      </c>
      <c r="E417" s="87">
        <v>9</v>
      </c>
      <c r="F417" s="85" t="s">
        <v>419</v>
      </c>
      <c r="G417" s="85" t="s">
        <v>428</v>
      </c>
      <c r="H417" s="86">
        <v>15.648899999999999</v>
      </c>
      <c r="I417" s="86">
        <v>19.176109999999998</v>
      </c>
      <c r="J417" s="86">
        <v>12.121690000000001</v>
      </c>
      <c r="K417" s="86">
        <v>3.5272099999999984</v>
      </c>
      <c r="L417" s="86">
        <v>3.5272099999999984</v>
      </c>
      <c r="M417" s="85"/>
      <c r="N417" s="85"/>
      <c r="O417" s="86">
        <v>13.564039999999999</v>
      </c>
      <c r="P417" s="86">
        <v>13.268949999999998</v>
      </c>
      <c r="Q417" s="86">
        <v>13.85913</v>
      </c>
    </row>
    <row r="418" spans="1:17" x14ac:dyDescent="0.2">
      <c r="A418" s="85" t="s">
        <v>1020</v>
      </c>
      <c r="B418" t="s">
        <v>433</v>
      </c>
      <c r="C418">
        <v>4</v>
      </c>
      <c r="D418" s="84" t="s">
        <v>10</v>
      </c>
      <c r="E418" s="87">
        <v>11</v>
      </c>
      <c r="F418" s="85" t="s">
        <v>419</v>
      </c>
      <c r="G418" s="85" t="s">
        <v>432</v>
      </c>
      <c r="H418" s="86">
        <v>15.92324</v>
      </c>
      <c r="I418" s="86">
        <v>19.420030000000001</v>
      </c>
      <c r="J418" s="86">
        <v>12.426449999999999</v>
      </c>
      <c r="K418" s="86">
        <v>3.4967900000000007</v>
      </c>
      <c r="L418" s="86">
        <v>3.4967900000000007</v>
      </c>
      <c r="M418" s="85"/>
      <c r="N418" s="85"/>
      <c r="O418" s="86">
        <v>13.564039999999999</v>
      </c>
      <c r="P418" s="86">
        <v>13.268949999999998</v>
      </c>
      <c r="Q418" s="86">
        <v>13.85913</v>
      </c>
    </row>
    <row r="419" spans="1:17" x14ac:dyDescent="0.2">
      <c r="A419" s="85" t="s">
        <v>1021</v>
      </c>
      <c r="B419" t="s">
        <v>437</v>
      </c>
      <c r="C419">
        <v>5</v>
      </c>
      <c r="D419" s="84" t="s">
        <v>10</v>
      </c>
      <c r="E419" s="87">
        <v>12</v>
      </c>
      <c r="F419" s="85" t="s">
        <v>419</v>
      </c>
      <c r="G419" s="85" t="s">
        <v>436</v>
      </c>
      <c r="H419" s="86">
        <v>16.090820000000001</v>
      </c>
      <c r="I419" s="86">
        <v>19.837140000000002</v>
      </c>
      <c r="J419" s="86">
        <v>12.34451</v>
      </c>
      <c r="K419" s="86">
        <v>3.7463200000000008</v>
      </c>
      <c r="L419" s="86">
        <v>3.7463100000000011</v>
      </c>
      <c r="M419" s="85"/>
      <c r="N419" s="85"/>
      <c r="O419" s="86">
        <v>13.564039999999999</v>
      </c>
      <c r="P419" s="86">
        <v>13.268949999999998</v>
      </c>
      <c r="Q419" s="86">
        <v>13.85913</v>
      </c>
    </row>
    <row r="420" spans="1:17" x14ac:dyDescent="0.2">
      <c r="A420" s="85" t="s">
        <v>1022</v>
      </c>
      <c r="B420" t="s">
        <v>441</v>
      </c>
      <c r="C420">
        <v>6</v>
      </c>
      <c r="D420" s="84" t="s">
        <v>10</v>
      </c>
      <c r="E420" s="87">
        <v>2</v>
      </c>
      <c r="F420" s="85" t="s">
        <v>419</v>
      </c>
      <c r="G420" s="85" t="s">
        <v>440</v>
      </c>
      <c r="H420" s="86">
        <v>11.468730000000001</v>
      </c>
      <c r="I420" s="86">
        <v>14.72452</v>
      </c>
      <c r="J420" s="86">
        <v>8.2129499999999993</v>
      </c>
      <c r="K420" s="86">
        <v>3.2557899999999993</v>
      </c>
      <c r="L420" s="86">
        <v>3.2557800000000015</v>
      </c>
      <c r="M420" s="85"/>
      <c r="N420" s="85"/>
      <c r="O420" s="86">
        <v>13.564039999999999</v>
      </c>
      <c r="P420" s="86">
        <v>13.268949999999998</v>
      </c>
      <c r="Q420" s="86">
        <v>13.85913</v>
      </c>
    </row>
    <row r="421" spans="1:17" x14ac:dyDescent="0.2">
      <c r="A421" s="85" t="s">
        <v>1023</v>
      </c>
      <c r="B421" t="s">
        <v>445</v>
      </c>
      <c r="C421">
        <v>7</v>
      </c>
      <c r="D421" s="84" t="s">
        <v>10</v>
      </c>
      <c r="E421" s="87">
        <v>15</v>
      </c>
      <c r="F421" s="85" t="s">
        <v>419</v>
      </c>
      <c r="G421" s="85" t="s">
        <v>444</v>
      </c>
      <c r="H421" s="86">
        <v>17.155809999999999</v>
      </c>
      <c r="I421" s="86">
        <v>20.46116</v>
      </c>
      <c r="J421" s="86">
        <v>13.85045</v>
      </c>
      <c r="K421" s="86">
        <v>3.3053500000000007</v>
      </c>
      <c r="L421" s="86">
        <v>3.3053599999999985</v>
      </c>
      <c r="M421" s="85"/>
      <c r="N421" s="85"/>
      <c r="O421" s="86">
        <v>13.564039999999999</v>
      </c>
      <c r="P421" s="86">
        <v>13.268949999999998</v>
      </c>
      <c r="Q421" s="86">
        <v>13.85913</v>
      </c>
    </row>
    <row r="422" spans="1:17" x14ac:dyDescent="0.2">
      <c r="A422" s="85" t="s">
        <v>1024</v>
      </c>
      <c r="B422" t="s">
        <v>449</v>
      </c>
      <c r="C422">
        <v>8</v>
      </c>
      <c r="D422" s="84" t="s">
        <v>10</v>
      </c>
      <c r="E422" s="87">
        <v>1</v>
      </c>
      <c r="F422" s="85" t="s">
        <v>419</v>
      </c>
      <c r="G422" s="85" t="s">
        <v>448</v>
      </c>
      <c r="H422" s="86">
        <v>6.64323</v>
      </c>
      <c r="I422" s="86">
        <v>8.4259700000000013</v>
      </c>
      <c r="J422" s="86">
        <v>4.8604899999999995</v>
      </c>
      <c r="K422" s="86">
        <v>1.7827400000000013</v>
      </c>
      <c r="L422" s="86">
        <v>1.7827400000000004</v>
      </c>
      <c r="M422" s="85"/>
      <c r="N422" s="85"/>
      <c r="O422" s="86">
        <v>13.564039999999999</v>
      </c>
      <c r="P422" s="86">
        <v>13.268949999999998</v>
      </c>
      <c r="Q422" s="86">
        <v>13.85913</v>
      </c>
    </row>
    <row r="423" spans="1:17" x14ac:dyDescent="0.2">
      <c r="A423" s="85" t="s">
        <v>1025</v>
      </c>
      <c r="B423" t="s">
        <v>338</v>
      </c>
      <c r="C423">
        <v>9</v>
      </c>
      <c r="D423" s="84" t="s">
        <v>10</v>
      </c>
      <c r="E423" s="87">
        <v>17</v>
      </c>
      <c r="F423" s="85" t="s">
        <v>336</v>
      </c>
      <c r="G423" s="85" t="s">
        <v>337</v>
      </c>
      <c r="H423" s="86">
        <v>18.959780000000002</v>
      </c>
      <c r="I423" s="86">
        <v>21.892769999999999</v>
      </c>
      <c r="J423" s="86">
        <v>16.026779999999999</v>
      </c>
      <c r="K423" s="86">
        <v>2.9329899999999967</v>
      </c>
      <c r="L423" s="86">
        <v>2.9330000000000034</v>
      </c>
      <c r="M423" s="85"/>
      <c r="N423" s="85"/>
      <c r="O423" s="86">
        <v>13.564039999999999</v>
      </c>
      <c r="P423" s="86">
        <v>13.268949999999998</v>
      </c>
      <c r="Q423" s="86">
        <v>13.85913</v>
      </c>
    </row>
    <row r="424" spans="1:17" x14ac:dyDescent="0.2">
      <c r="A424" s="85" t="s">
        <v>1026</v>
      </c>
      <c r="B424" t="s">
        <v>342</v>
      </c>
      <c r="C424">
        <v>10</v>
      </c>
      <c r="D424" s="84" t="s">
        <v>10</v>
      </c>
      <c r="E424" s="87">
        <v>4</v>
      </c>
      <c r="F424" s="85" t="s">
        <v>336</v>
      </c>
      <c r="G424" s="85" t="s">
        <v>341</v>
      </c>
      <c r="H424" s="86">
        <v>13.326509999999999</v>
      </c>
      <c r="I424" s="86">
        <v>15.212999999999999</v>
      </c>
      <c r="J424" s="86">
        <v>11.440010000000001</v>
      </c>
      <c r="K424" s="86">
        <v>1.8864900000000002</v>
      </c>
      <c r="L424" s="86">
        <v>1.8864999999999981</v>
      </c>
      <c r="M424" s="85"/>
      <c r="N424" s="85"/>
      <c r="O424" s="86">
        <v>13.564039999999999</v>
      </c>
      <c r="P424" s="86">
        <v>13.268949999999998</v>
      </c>
      <c r="Q424" s="86">
        <v>13.85913</v>
      </c>
    </row>
    <row r="425" spans="1:17" x14ac:dyDescent="0.2">
      <c r="A425" s="85" t="s">
        <v>1027</v>
      </c>
      <c r="B425" t="s">
        <v>346</v>
      </c>
      <c r="C425">
        <v>11</v>
      </c>
      <c r="D425" s="84" t="s">
        <v>10</v>
      </c>
      <c r="E425" s="87">
        <v>10</v>
      </c>
      <c r="F425" s="85" t="s">
        <v>336</v>
      </c>
      <c r="G425" s="85" t="s">
        <v>345</v>
      </c>
      <c r="H425" s="86">
        <v>15.712019999999999</v>
      </c>
      <c r="I425" s="86">
        <v>18.63513</v>
      </c>
      <c r="J425" s="86">
        <v>12.7889</v>
      </c>
      <c r="K425" s="86">
        <v>2.9231100000000012</v>
      </c>
      <c r="L425" s="86">
        <v>2.9231199999999991</v>
      </c>
      <c r="M425" s="85"/>
      <c r="N425" s="85"/>
      <c r="O425" s="86">
        <v>13.564039999999999</v>
      </c>
      <c r="P425" s="86">
        <v>13.268949999999998</v>
      </c>
      <c r="Q425" s="86">
        <v>13.85913</v>
      </c>
    </row>
    <row r="426" spans="1:17" x14ac:dyDescent="0.2">
      <c r="A426" s="85" t="s">
        <v>1028</v>
      </c>
      <c r="B426" t="s">
        <v>350</v>
      </c>
      <c r="C426">
        <v>12</v>
      </c>
      <c r="D426" s="84" t="s">
        <v>10</v>
      </c>
      <c r="E426" s="87">
        <v>16</v>
      </c>
      <c r="F426" s="85" t="s">
        <v>336</v>
      </c>
      <c r="G426" s="85" t="s">
        <v>349</v>
      </c>
      <c r="H426" s="86">
        <v>17.82142</v>
      </c>
      <c r="I426" s="86">
        <v>21.185850000000002</v>
      </c>
      <c r="J426" s="86">
        <v>14.45698</v>
      </c>
      <c r="K426" s="86">
        <v>3.3644300000000023</v>
      </c>
      <c r="L426" s="86">
        <v>3.3644400000000001</v>
      </c>
      <c r="M426" s="85"/>
      <c r="N426" s="85"/>
      <c r="O426" s="86">
        <v>13.564039999999999</v>
      </c>
      <c r="P426" s="86">
        <v>13.268949999999998</v>
      </c>
      <c r="Q426" s="86">
        <v>13.85913</v>
      </c>
    </row>
    <row r="427" spans="1:17" x14ac:dyDescent="0.2">
      <c r="A427" s="85" t="s">
        <v>1029</v>
      </c>
      <c r="B427" t="s">
        <v>354</v>
      </c>
      <c r="C427">
        <v>13</v>
      </c>
      <c r="D427" s="84" t="s">
        <v>10</v>
      </c>
      <c r="E427" s="87">
        <v>14</v>
      </c>
      <c r="F427" s="85" t="s">
        <v>336</v>
      </c>
      <c r="G427" s="85" t="s">
        <v>353</v>
      </c>
      <c r="H427" s="86">
        <v>16.93825</v>
      </c>
      <c r="I427" s="86">
        <v>19.696150000000003</v>
      </c>
      <c r="J427" s="86">
        <v>14.180350000000001</v>
      </c>
      <c r="K427" s="86">
        <v>2.7579000000000029</v>
      </c>
      <c r="L427" s="86">
        <v>2.7578999999999994</v>
      </c>
      <c r="M427" s="85"/>
      <c r="N427" s="85"/>
      <c r="O427" s="86">
        <v>13.564039999999999</v>
      </c>
      <c r="P427" s="86">
        <v>13.268949999999998</v>
      </c>
      <c r="Q427" s="86">
        <v>13.85913</v>
      </c>
    </row>
    <row r="428" spans="1:17" x14ac:dyDescent="0.2">
      <c r="A428" s="85" t="s">
        <v>1030</v>
      </c>
      <c r="B428" t="s">
        <v>106</v>
      </c>
      <c r="C428">
        <v>14</v>
      </c>
      <c r="D428" s="84" t="s">
        <v>10</v>
      </c>
      <c r="E428" s="87">
        <v>13</v>
      </c>
      <c r="F428" s="85" t="s">
        <v>104</v>
      </c>
      <c r="G428" s="85" t="s">
        <v>105</v>
      </c>
      <c r="H428" s="86">
        <v>16.203849999999999</v>
      </c>
      <c r="I428" s="86">
        <v>18.541270000000001</v>
      </c>
      <c r="J428" s="86">
        <v>13.866429999999999</v>
      </c>
      <c r="K428" s="86">
        <v>2.3374200000000016</v>
      </c>
      <c r="L428" s="86">
        <v>2.3374199999999998</v>
      </c>
      <c r="M428" s="85"/>
      <c r="N428" s="85"/>
      <c r="O428" s="86">
        <v>13.564039999999999</v>
      </c>
      <c r="P428" s="86">
        <v>13.268949999999998</v>
      </c>
      <c r="Q428" s="86">
        <v>13.85913</v>
      </c>
    </row>
    <row r="429" spans="1:17" x14ac:dyDescent="0.2">
      <c r="A429" s="85" t="s">
        <v>1031</v>
      </c>
      <c r="B429" t="s">
        <v>110</v>
      </c>
      <c r="C429">
        <v>15</v>
      </c>
      <c r="D429" s="84" t="s">
        <v>10</v>
      </c>
      <c r="E429" s="87">
        <v>7</v>
      </c>
      <c r="F429" s="85" t="s">
        <v>104</v>
      </c>
      <c r="G429" s="85" t="s">
        <v>109</v>
      </c>
      <c r="H429" s="86">
        <v>14.098320000000001</v>
      </c>
      <c r="I429" s="86">
        <v>16.547640000000001</v>
      </c>
      <c r="J429" s="86">
        <v>11.649010000000001</v>
      </c>
      <c r="K429" s="86">
        <v>2.4493200000000002</v>
      </c>
      <c r="L429" s="86">
        <v>2.4493100000000005</v>
      </c>
      <c r="M429" s="85"/>
      <c r="N429" s="85"/>
      <c r="O429" s="86">
        <v>13.564039999999999</v>
      </c>
      <c r="P429" s="86">
        <v>13.268949999999998</v>
      </c>
      <c r="Q429" s="86">
        <v>13.85913</v>
      </c>
    </row>
    <row r="430" spans="1:17" x14ac:dyDescent="0.2">
      <c r="A430" s="85" t="s">
        <v>1032</v>
      </c>
      <c r="B430" t="s">
        <v>114</v>
      </c>
      <c r="C430">
        <v>16</v>
      </c>
      <c r="D430" s="84" t="s">
        <v>10</v>
      </c>
      <c r="E430" s="87">
        <v>3</v>
      </c>
      <c r="F430" s="85" t="s">
        <v>104</v>
      </c>
      <c r="G430" s="85" t="s">
        <v>113</v>
      </c>
      <c r="H430" s="86">
        <v>12.50225</v>
      </c>
      <c r="I430" s="86">
        <v>14.66616</v>
      </c>
      <c r="J430" s="86">
        <v>10.338329999999999</v>
      </c>
      <c r="K430" s="86">
        <v>2.1639099999999996</v>
      </c>
      <c r="L430" s="86">
        <v>2.163920000000001</v>
      </c>
      <c r="M430" s="85"/>
      <c r="N430" s="85"/>
      <c r="O430" s="86">
        <v>13.564039999999999</v>
      </c>
      <c r="P430" s="86">
        <v>13.268949999999998</v>
      </c>
      <c r="Q430" s="86">
        <v>13.85913</v>
      </c>
    </row>
    <row r="431" spans="1:17" x14ac:dyDescent="0.2">
      <c r="A431" s="85" t="s">
        <v>1033</v>
      </c>
      <c r="B431" t="s">
        <v>118</v>
      </c>
      <c r="C431">
        <v>17</v>
      </c>
      <c r="D431" s="84" t="s">
        <v>10</v>
      </c>
      <c r="E431" s="87">
        <v>8</v>
      </c>
      <c r="F431" s="85" t="s">
        <v>104</v>
      </c>
      <c r="G431" s="85" t="s">
        <v>117</v>
      </c>
      <c r="H431" s="86">
        <v>15.051770000000001</v>
      </c>
      <c r="I431" s="86">
        <v>17.31485</v>
      </c>
      <c r="J431" s="86">
        <v>12.788689999999999</v>
      </c>
      <c r="K431" s="86">
        <v>2.2630799999999986</v>
      </c>
      <c r="L431" s="86">
        <v>2.2630800000000022</v>
      </c>
      <c r="M431" s="85"/>
      <c r="N431" s="85"/>
      <c r="O431" s="86">
        <v>13.564039999999999</v>
      </c>
      <c r="P431" s="86">
        <v>13.268949999999998</v>
      </c>
      <c r="Q431" s="86">
        <v>13.85913</v>
      </c>
    </row>
    <row r="432" spans="1:17" x14ac:dyDescent="0.2">
      <c r="A432" s="85" t="s">
        <v>1034</v>
      </c>
      <c r="B432" t="s">
        <v>469</v>
      </c>
      <c r="C432">
        <v>1</v>
      </c>
      <c r="D432" s="84" t="s">
        <v>11</v>
      </c>
      <c r="E432" s="87">
        <v>1</v>
      </c>
      <c r="F432" s="85" t="s">
        <v>467</v>
      </c>
      <c r="G432" s="85" t="s">
        <v>468</v>
      </c>
      <c r="H432" s="86">
        <v>9.3540799999999997</v>
      </c>
      <c r="I432" s="86">
        <v>11.598890000000001</v>
      </c>
      <c r="J432" s="86">
        <v>7.1092600000000008</v>
      </c>
      <c r="K432" s="86">
        <v>2.2448100000000011</v>
      </c>
      <c r="L432" s="86">
        <v>2.2448199999999989</v>
      </c>
      <c r="M432" s="85"/>
      <c r="N432" s="85"/>
      <c r="O432" s="86">
        <v>13.564039999999999</v>
      </c>
      <c r="P432" s="86">
        <v>13.268949999999998</v>
      </c>
      <c r="Q432" s="86">
        <v>13.85913</v>
      </c>
    </row>
    <row r="433" spans="1:17" x14ac:dyDescent="0.2">
      <c r="A433" s="85" t="s">
        <v>1035</v>
      </c>
      <c r="B433" t="s">
        <v>473</v>
      </c>
      <c r="C433">
        <v>2</v>
      </c>
      <c r="D433" s="84" t="s">
        <v>11</v>
      </c>
      <c r="E433" s="87">
        <v>4</v>
      </c>
      <c r="F433" s="85" t="s">
        <v>467</v>
      </c>
      <c r="G433" s="85" t="s">
        <v>472</v>
      </c>
      <c r="H433" s="86">
        <v>9.6160499999999995</v>
      </c>
      <c r="I433" s="86">
        <v>11.54895</v>
      </c>
      <c r="J433" s="86">
        <v>7.6831499999999995</v>
      </c>
      <c r="K433" s="86">
        <v>1.9329000000000001</v>
      </c>
      <c r="L433" s="86">
        <v>1.9329000000000001</v>
      </c>
      <c r="M433" s="85"/>
      <c r="N433" s="85"/>
      <c r="O433" s="86">
        <v>13.564039999999999</v>
      </c>
      <c r="P433" s="86">
        <v>13.268949999999998</v>
      </c>
      <c r="Q433" s="86">
        <v>13.85913</v>
      </c>
    </row>
    <row r="434" spans="1:17" x14ac:dyDescent="0.2">
      <c r="A434" s="85" t="s">
        <v>1036</v>
      </c>
      <c r="B434" t="s">
        <v>477</v>
      </c>
      <c r="C434">
        <v>3</v>
      </c>
      <c r="D434" s="84" t="s">
        <v>11</v>
      </c>
      <c r="E434" s="87">
        <v>11</v>
      </c>
      <c r="F434" s="85" t="s">
        <v>467</v>
      </c>
      <c r="G434" s="85" t="s">
        <v>476</v>
      </c>
      <c r="H434" s="86">
        <v>14.522090000000002</v>
      </c>
      <c r="I434" s="86">
        <v>16.580849999999998</v>
      </c>
      <c r="J434" s="86">
        <v>12.463330000000001</v>
      </c>
      <c r="K434" s="86">
        <v>2.0587599999999959</v>
      </c>
      <c r="L434" s="86">
        <v>2.0587600000000013</v>
      </c>
      <c r="M434" s="85"/>
      <c r="N434" s="85"/>
      <c r="O434" s="86">
        <v>13.564039999999999</v>
      </c>
      <c r="P434" s="86">
        <v>13.268949999999998</v>
      </c>
      <c r="Q434" s="86">
        <v>13.85913</v>
      </c>
    </row>
    <row r="435" spans="1:17" x14ac:dyDescent="0.2">
      <c r="A435" s="85" t="s">
        <v>1037</v>
      </c>
      <c r="B435" t="s">
        <v>481</v>
      </c>
      <c r="C435">
        <v>4</v>
      </c>
      <c r="D435" s="84" t="s">
        <v>11</v>
      </c>
      <c r="E435" s="87">
        <v>6</v>
      </c>
      <c r="F435" s="85" t="s">
        <v>467</v>
      </c>
      <c r="G435" s="85" t="s">
        <v>480</v>
      </c>
      <c r="H435" s="86">
        <v>10.31368</v>
      </c>
      <c r="I435" s="86">
        <v>12.697629999999998</v>
      </c>
      <c r="J435" s="86">
        <v>7.9297199999999997</v>
      </c>
      <c r="K435" s="86">
        <v>2.3839499999999987</v>
      </c>
      <c r="L435" s="86">
        <v>2.3839600000000001</v>
      </c>
      <c r="M435" s="85"/>
      <c r="N435" s="85"/>
      <c r="O435" s="86">
        <v>13.564039999999999</v>
      </c>
      <c r="P435" s="86">
        <v>13.268949999999998</v>
      </c>
      <c r="Q435" s="86">
        <v>13.85913</v>
      </c>
    </row>
    <row r="436" spans="1:17" x14ac:dyDescent="0.2">
      <c r="A436" s="85" t="s">
        <v>1038</v>
      </c>
      <c r="B436" t="s">
        <v>150</v>
      </c>
      <c r="C436">
        <v>5</v>
      </c>
      <c r="D436" s="84" t="s">
        <v>11</v>
      </c>
      <c r="E436" s="87">
        <v>2</v>
      </c>
      <c r="F436" s="85" t="s">
        <v>148</v>
      </c>
      <c r="G436" s="85" t="s">
        <v>149</v>
      </c>
      <c r="H436" s="86">
        <v>9.4889399999999995</v>
      </c>
      <c r="I436" s="86">
        <v>12.0268</v>
      </c>
      <c r="J436" s="86">
        <v>6.9510800000000001</v>
      </c>
      <c r="K436" s="86">
        <v>2.5378600000000002</v>
      </c>
      <c r="L436" s="86">
        <v>2.5378599999999993</v>
      </c>
      <c r="M436" s="85"/>
      <c r="N436" s="85"/>
      <c r="O436" s="86">
        <v>13.564039999999999</v>
      </c>
      <c r="P436" s="86">
        <v>13.268949999999998</v>
      </c>
      <c r="Q436" s="86">
        <v>13.85913</v>
      </c>
    </row>
    <row r="437" spans="1:17" x14ac:dyDescent="0.2">
      <c r="A437" s="85" t="s">
        <v>1039</v>
      </c>
      <c r="B437" t="s">
        <v>154</v>
      </c>
      <c r="C437">
        <v>6</v>
      </c>
      <c r="D437" s="84" t="s">
        <v>11</v>
      </c>
      <c r="E437" s="87">
        <v>3</v>
      </c>
      <c r="F437" s="85" t="s">
        <v>148</v>
      </c>
      <c r="G437" s="85" t="s">
        <v>153</v>
      </c>
      <c r="H437" s="86">
        <v>9.5895600000000005</v>
      </c>
      <c r="I437" s="86">
        <v>13.171830000000002</v>
      </c>
      <c r="J437" s="86">
        <v>6.0072900000000002</v>
      </c>
      <c r="K437" s="86">
        <v>3.5822700000000012</v>
      </c>
      <c r="L437" s="86">
        <v>3.5822700000000003</v>
      </c>
      <c r="M437" s="85"/>
      <c r="N437" s="85"/>
      <c r="O437" s="86">
        <v>13.564039999999999</v>
      </c>
      <c r="P437" s="86">
        <v>13.268949999999998</v>
      </c>
      <c r="Q437" s="86">
        <v>13.85913</v>
      </c>
    </row>
    <row r="438" spans="1:17" x14ac:dyDescent="0.2">
      <c r="A438" s="85" t="s">
        <v>1040</v>
      </c>
      <c r="B438" t="s">
        <v>158</v>
      </c>
      <c r="C438">
        <v>7</v>
      </c>
      <c r="D438" s="84" t="s">
        <v>11</v>
      </c>
      <c r="E438" s="87">
        <v>5</v>
      </c>
      <c r="F438" s="85" t="s">
        <v>148</v>
      </c>
      <c r="G438" s="85" t="s">
        <v>157</v>
      </c>
      <c r="H438" s="86">
        <v>9.7204499999999996</v>
      </c>
      <c r="I438" s="86">
        <v>12.23362</v>
      </c>
      <c r="J438" s="86">
        <v>7.2072800000000008</v>
      </c>
      <c r="K438" s="86">
        <v>2.5131700000000006</v>
      </c>
      <c r="L438" s="86">
        <v>2.5131699999999988</v>
      </c>
      <c r="M438" s="85"/>
      <c r="N438" s="85"/>
      <c r="O438" s="86">
        <v>13.564039999999999</v>
      </c>
      <c r="P438" s="86">
        <v>13.268949999999998</v>
      </c>
      <c r="Q438" s="86">
        <v>13.85913</v>
      </c>
    </row>
    <row r="439" spans="1:17" x14ac:dyDescent="0.2">
      <c r="A439" s="85" t="s">
        <v>1041</v>
      </c>
      <c r="B439" t="s">
        <v>162</v>
      </c>
      <c r="C439">
        <v>8</v>
      </c>
      <c r="D439" s="84" t="s">
        <v>11</v>
      </c>
      <c r="E439" s="87">
        <v>14</v>
      </c>
      <c r="F439" s="85" t="s">
        <v>148</v>
      </c>
      <c r="G439" s="85" t="s">
        <v>161</v>
      </c>
      <c r="H439" s="86">
        <v>18.70635</v>
      </c>
      <c r="I439" s="86">
        <v>21.823840000000001</v>
      </c>
      <c r="J439" s="86">
        <v>15.588859999999999</v>
      </c>
      <c r="K439" s="86">
        <v>3.1174900000000001</v>
      </c>
      <c r="L439" s="86">
        <v>3.1174900000000019</v>
      </c>
      <c r="M439" s="85"/>
      <c r="N439" s="85"/>
      <c r="O439" s="86">
        <v>13.564039999999999</v>
      </c>
      <c r="P439" s="86">
        <v>13.268949999999998</v>
      </c>
      <c r="Q439" s="86">
        <v>13.85913</v>
      </c>
    </row>
    <row r="440" spans="1:17" x14ac:dyDescent="0.2">
      <c r="A440" s="85" t="s">
        <v>1042</v>
      </c>
      <c r="B440" t="s">
        <v>166</v>
      </c>
      <c r="C440">
        <v>9</v>
      </c>
      <c r="D440" s="84" t="s">
        <v>11</v>
      </c>
      <c r="E440" s="87">
        <v>7</v>
      </c>
      <c r="F440" s="85" t="s">
        <v>148</v>
      </c>
      <c r="G440" s="85" t="s">
        <v>165</v>
      </c>
      <c r="H440" s="86">
        <v>10.976700000000001</v>
      </c>
      <c r="I440" s="86">
        <v>14.15197</v>
      </c>
      <c r="J440" s="86">
        <v>7.8014200000000002</v>
      </c>
      <c r="K440" s="86">
        <v>3.1752699999999994</v>
      </c>
      <c r="L440" s="86">
        <v>3.1752800000000008</v>
      </c>
      <c r="M440" s="85"/>
      <c r="N440" s="85"/>
      <c r="O440" s="86">
        <v>13.564039999999999</v>
      </c>
      <c r="P440" s="86">
        <v>13.268949999999998</v>
      </c>
      <c r="Q440" s="86">
        <v>13.85913</v>
      </c>
    </row>
    <row r="441" spans="1:17" x14ac:dyDescent="0.2">
      <c r="A441" s="85" t="s">
        <v>1043</v>
      </c>
      <c r="B441" t="s">
        <v>170</v>
      </c>
      <c r="C441">
        <v>10</v>
      </c>
      <c r="D441" s="84" t="s">
        <v>11</v>
      </c>
      <c r="E441" s="87">
        <v>8</v>
      </c>
      <c r="F441" s="85" t="s">
        <v>148</v>
      </c>
      <c r="G441" s="85" t="s">
        <v>169</v>
      </c>
      <c r="H441" s="86">
        <v>11.218029999999999</v>
      </c>
      <c r="I441" s="86">
        <v>14.252999999999998</v>
      </c>
      <c r="J441" s="86">
        <v>8.1830700000000007</v>
      </c>
      <c r="K441" s="86">
        <v>3.0349699999999995</v>
      </c>
      <c r="L441" s="86">
        <v>3.0349599999999981</v>
      </c>
      <c r="M441" s="85"/>
      <c r="N441" s="85"/>
      <c r="O441" s="86">
        <v>13.564039999999999</v>
      </c>
      <c r="P441" s="86">
        <v>13.268949999999998</v>
      </c>
      <c r="Q441" s="86">
        <v>13.85913</v>
      </c>
    </row>
    <row r="442" spans="1:17" x14ac:dyDescent="0.2">
      <c r="A442" s="85" t="s">
        <v>1044</v>
      </c>
      <c r="B442" t="s">
        <v>174</v>
      </c>
      <c r="C442">
        <v>11</v>
      </c>
      <c r="D442" s="84" t="s">
        <v>11</v>
      </c>
      <c r="E442" s="87">
        <v>9</v>
      </c>
      <c r="F442" s="85" t="s">
        <v>148</v>
      </c>
      <c r="G442" s="85" t="s">
        <v>173</v>
      </c>
      <c r="H442" s="86">
        <v>11.769300000000001</v>
      </c>
      <c r="I442" s="86">
        <v>15.18234</v>
      </c>
      <c r="J442" s="86">
        <v>8.3562600000000007</v>
      </c>
      <c r="K442" s="86">
        <v>3.4130399999999987</v>
      </c>
      <c r="L442" s="86">
        <v>3.4130400000000005</v>
      </c>
      <c r="M442" s="85"/>
      <c r="N442" s="85"/>
      <c r="O442" s="86">
        <v>13.564039999999999</v>
      </c>
      <c r="P442" s="86">
        <v>13.268949999999998</v>
      </c>
      <c r="Q442" s="86">
        <v>13.85913</v>
      </c>
    </row>
    <row r="443" spans="1:17" x14ac:dyDescent="0.2">
      <c r="A443" s="85" t="s">
        <v>1045</v>
      </c>
      <c r="B443" t="s">
        <v>178</v>
      </c>
      <c r="C443">
        <v>12</v>
      </c>
      <c r="D443" s="84" t="s">
        <v>11</v>
      </c>
      <c r="E443" s="87">
        <v>13</v>
      </c>
      <c r="F443" s="85" t="s">
        <v>148</v>
      </c>
      <c r="G443" s="85" t="s">
        <v>177</v>
      </c>
      <c r="H443" s="86">
        <v>15.999089999999999</v>
      </c>
      <c r="I443" s="86">
        <v>18.959390000000003</v>
      </c>
      <c r="J443" s="86">
        <v>13.038790000000001</v>
      </c>
      <c r="K443" s="86">
        <v>2.9603000000000037</v>
      </c>
      <c r="L443" s="86">
        <v>2.9602999999999984</v>
      </c>
      <c r="M443" s="85"/>
      <c r="N443" s="85"/>
      <c r="O443" s="86">
        <v>13.564039999999999</v>
      </c>
      <c r="P443" s="86">
        <v>13.268949999999998</v>
      </c>
      <c r="Q443" s="86">
        <v>13.85913</v>
      </c>
    </row>
    <row r="444" spans="1:17" x14ac:dyDescent="0.2">
      <c r="A444" s="85" t="s">
        <v>1046</v>
      </c>
      <c r="B444" t="s">
        <v>182</v>
      </c>
      <c r="C444">
        <v>13</v>
      </c>
      <c r="D444" s="84" t="s">
        <v>11</v>
      </c>
      <c r="E444" s="87">
        <v>10</v>
      </c>
      <c r="F444" s="85" t="s">
        <v>148</v>
      </c>
      <c r="G444" s="85" t="s">
        <v>181</v>
      </c>
      <c r="H444" s="86">
        <v>12.124969999999999</v>
      </c>
      <c r="I444" s="86">
        <v>15.475</v>
      </c>
      <c r="J444" s="86">
        <v>8.7749400000000009</v>
      </c>
      <c r="K444" s="86">
        <v>3.3500300000000003</v>
      </c>
      <c r="L444" s="86">
        <v>3.3500299999999985</v>
      </c>
      <c r="M444" s="85"/>
      <c r="N444" s="85"/>
      <c r="O444" s="86">
        <v>13.564039999999999</v>
      </c>
      <c r="P444" s="86">
        <v>13.268949999999998</v>
      </c>
      <c r="Q444" s="86">
        <v>13.85913</v>
      </c>
    </row>
    <row r="445" spans="1:17" x14ac:dyDescent="0.2">
      <c r="A445" s="85" t="s">
        <v>1047</v>
      </c>
      <c r="B445" t="s">
        <v>186</v>
      </c>
      <c r="C445">
        <v>14</v>
      </c>
      <c r="D445" s="84" t="s">
        <v>11</v>
      </c>
      <c r="E445" s="87">
        <v>12</v>
      </c>
      <c r="F445" s="85" t="s">
        <v>148</v>
      </c>
      <c r="G445" s="85" t="s">
        <v>185</v>
      </c>
      <c r="H445" s="86">
        <v>15.27624</v>
      </c>
      <c r="I445" s="86">
        <v>19.626669999999997</v>
      </c>
      <c r="J445" s="86">
        <v>10.925799999999999</v>
      </c>
      <c r="K445" s="86">
        <v>4.3504299999999976</v>
      </c>
      <c r="L445" s="86">
        <v>4.3504400000000008</v>
      </c>
      <c r="M445" s="85"/>
      <c r="N445" s="85"/>
      <c r="O445" s="86">
        <v>13.564039999999999</v>
      </c>
      <c r="P445" s="86">
        <v>13.268949999999998</v>
      </c>
      <c r="Q445" s="86">
        <v>13.85913</v>
      </c>
    </row>
    <row r="446" spans="1:17" x14ac:dyDescent="0.2">
      <c r="A446" s="85" t="s">
        <v>1048</v>
      </c>
      <c r="B446" t="s">
        <v>391</v>
      </c>
      <c r="C446">
        <v>1</v>
      </c>
      <c r="D446" s="84" t="s">
        <v>2</v>
      </c>
      <c r="E446" s="87">
        <v>3</v>
      </c>
      <c r="F446" s="85" t="s">
        <v>389</v>
      </c>
      <c r="G446" s="85" t="s">
        <v>390</v>
      </c>
      <c r="H446" s="86">
        <v>16.341470000000001</v>
      </c>
      <c r="I446" s="86">
        <v>20.187429999999999</v>
      </c>
      <c r="J446" s="86">
        <v>12.495509999999999</v>
      </c>
      <c r="K446" s="86">
        <v>3.845959999999998</v>
      </c>
      <c r="L446" s="86">
        <v>3.8459600000000016</v>
      </c>
      <c r="M446" s="85"/>
      <c r="N446" s="85"/>
      <c r="O446" s="86">
        <v>13.564039999999999</v>
      </c>
      <c r="P446" s="86">
        <v>13.268949999999998</v>
      </c>
      <c r="Q446" s="86">
        <v>13.85913</v>
      </c>
    </row>
    <row r="447" spans="1:17" x14ac:dyDescent="0.2">
      <c r="A447" s="85" t="s">
        <v>1049</v>
      </c>
      <c r="B447" t="s">
        <v>411</v>
      </c>
      <c r="C447">
        <v>2</v>
      </c>
      <c r="D447" s="84" t="s">
        <v>2</v>
      </c>
      <c r="E447" s="87">
        <v>5</v>
      </c>
      <c r="F447" s="85" t="s">
        <v>389</v>
      </c>
      <c r="G447" s="85" t="s">
        <v>410</v>
      </c>
      <c r="H447" s="86">
        <v>17.374939999999999</v>
      </c>
      <c r="I447" s="86">
        <v>21.023439999999997</v>
      </c>
      <c r="J447" s="86">
        <v>13.72644</v>
      </c>
      <c r="K447" s="86">
        <v>3.6484999999999985</v>
      </c>
      <c r="L447" s="86">
        <v>3.6484999999999985</v>
      </c>
      <c r="M447" s="85"/>
      <c r="N447" s="85"/>
      <c r="O447" s="86">
        <v>13.564039999999999</v>
      </c>
      <c r="P447" s="86">
        <v>13.268949999999998</v>
      </c>
      <c r="Q447" s="86">
        <v>13.85913</v>
      </c>
    </row>
    <row r="448" spans="1:17" x14ac:dyDescent="0.2">
      <c r="A448" s="85" t="s">
        <v>1050</v>
      </c>
      <c r="B448" t="s">
        <v>395</v>
      </c>
      <c r="C448">
        <v>3</v>
      </c>
      <c r="D448" s="84" t="s">
        <v>2</v>
      </c>
      <c r="E448" s="87">
        <v>9</v>
      </c>
      <c r="F448" s="85" t="s">
        <v>389</v>
      </c>
      <c r="G448" s="85" t="s">
        <v>394</v>
      </c>
      <c r="H448" s="86">
        <v>20.586579999999998</v>
      </c>
      <c r="I448" s="86">
        <v>24.018689999999999</v>
      </c>
      <c r="J448" s="86">
        <v>17.15446</v>
      </c>
      <c r="K448" s="86">
        <v>3.4321100000000015</v>
      </c>
      <c r="L448" s="86">
        <v>3.4321199999999976</v>
      </c>
      <c r="M448" s="85"/>
      <c r="N448" s="85"/>
      <c r="O448" s="86">
        <v>13.564039999999999</v>
      </c>
      <c r="P448" s="86">
        <v>13.268949999999998</v>
      </c>
      <c r="Q448" s="86">
        <v>13.85913</v>
      </c>
    </row>
    <row r="449" spans="1:17" x14ac:dyDescent="0.2">
      <c r="A449" s="85" t="s">
        <v>1051</v>
      </c>
      <c r="B449" t="s">
        <v>399</v>
      </c>
      <c r="C449">
        <v>4</v>
      </c>
      <c r="D449" s="84" t="s">
        <v>2</v>
      </c>
      <c r="E449" s="87">
        <v>7</v>
      </c>
      <c r="F449" s="85" t="s">
        <v>389</v>
      </c>
      <c r="G449" s="85" t="s">
        <v>398</v>
      </c>
      <c r="H449" s="86">
        <v>19.384129999999999</v>
      </c>
      <c r="I449" s="86">
        <v>22.38082</v>
      </c>
      <c r="J449" s="86">
        <v>16.387440000000002</v>
      </c>
      <c r="K449" s="86">
        <v>2.996690000000001</v>
      </c>
      <c r="L449" s="86">
        <v>2.9966899999999974</v>
      </c>
      <c r="M449" s="85"/>
      <c r="N449" s="85"/>
      <c r="O449" s="86">
        <v>13.564039999999999</v>
      </c>
      <c r="P449" s="86">
        <v>13.268949999999998</v>
      </c>
      <c r="Q449" s="86">
        <v>13.85913</v>
      </c>
    </row>
    <row r="450" spans="1:17" x14ac:dyDescent="0.2">
      <c r="A450" s="85" t="s">
        <v>1052</v>
      </c>
      <c r="B450" t="s">
        <v>403</v>
      </c>
      <c r="C450">
        <v>5</v>
      </c>
      <c r="D450" s="84" t="s">
        <v>2</v>
      </c>
      <c r="E450" s="87">
        <v>1</v>
      </c>
      <c r="F450" s="85" t="s">
        <v>389</v>
      </c>
      <c r="G450" s="85" t="s">
        <v>402</v>
      </c>
      <c r="H450" s="86">
        <v>12.937270000000002</v>
      </c>
      <c r="I450" s="86">
        <v>15.91311</v>
      </c>
      <c r="J450" s="86">
        <v>9.9614200000000004</v>
      </c>
      <c r="K450" s="86">
        <v>2.975839999999998</v>
      </c>
      <c r="L450" s="86">
        <v>2.9758500000000012</v>
      </c>
      <c r="M450" s="85"/>
      <c r="N450" s="85"/>
      <c r="O450" s="86">
        <v>13.564039999999999</v>
      </c>
      <c r="P450" s="86">
        <v>13.268949999999998</v>
      </c>
      <c r="Q450" s="86">
        <v>13.85913</v>
      </c>
    </row>
    <row r="451" spans="1:17" x14ac:dyDescent="0.2">
      <c r="A451" s="85" t="s">
        <v>1053</v>
      </c>
      <c r="B451" t="s">
        <v>415</v>
      </c>
      <c r="C451">
        <v>6</v>
      </c>
      <c r="D451" s="84" t="s">
        <v>2</v>
      </c>
      <c r="E451" s="87">
        <v>2</v>
      </c>
      <c r="F451" s="85" t="s">
        <v>389</v>
      </c>
      <c r="G451" s="85" t="s">
        <v>414</v>
      </c>
      <c r="H451" s="86">
        <v>15.526860000000001</v>
      </c>
      <c r="I451" s="86">
        <v>18.917999999999999</v>
      </c>
      <c r="J451" s="86">
        <v>12.135719999999999</v>
      </c>
      <c r="K451" s="86">
        <v>3.3911399999999983</v>
      </c>
      <c r="L451" s="86">
        <v>3.3911400000000018</v>
      </c>
      <c r="M451" s="85"/>
      <c r="N451" s="85"/>
      <c r="O451" s="86">
        <v>13.564039999999999</v>
      </c>
      <c r="P451" s="86">
        <v>13.268949999999998</v>
      </c>
      <c r="Q451" s="86">
        <v>13.85913</v>
      </c>
    </row>
    <row r="452" spans="1:17" x14ac:dyDescent="0.2">
      <c r="A452" s="85" t="s">
        <v>1054</v>
      </c>
      <c r="B452" t="s">
        <v>407</v>
      </c>
      <c r="C452">
        <v>7</v>
      </c>
      <c r="D452" s="84" t="s">
        <v>2</v>
      </c>
      <c r="E452" s="87">
        <v>4</v>
      </c>
      <c r="F452" s="85" t="s">
        <v>389</v>
      </c>
      <c r="G452" s="85" t="s">
        <v>406</v>
      </c>
      <c r="H452" s="86">
        <v>16.449639999999999</v>
      </c>
      <c r="I452" s="86">
        <v>19.45149</v>
      </c>
      <c r="J452" s="86">
        <v>13.447799999999999</v>
      </c>
      <c r="K452" s="86">
        <v>3.001850000000001</v>
      </c>
      <c r="L452" s="86">
        <v>3.0018399999999996</v>
      </c>
      <c r="M452" s="85"/>
      <c r="N452" s="85"/>
      <c r="O452" s="86">
        <v>13.564039999999999</v>
      </c>
      <c r="P452" s="86">
        <v>13.268949999999998</v>
      </c>
      <c r="Q452" s="86">
        <v>13.85913</v>
      </c>
    </row>
    <row r="453" spans="1:17" x14ac:dyDescent="0.2">
      <c r="A453" s="85" t="s">
        <v>1055</v>
      </c>
      <c r="B453" t="s">
        <v>300</v>
      </c>
      <c r="C453">
        <v>8</v>
      </c>
      <c r="D453" s="84" t="s">
        <v>2</v>
      </c>
      <c r="E453" s="87">
        <v>6</v>
      </c>
      <c r="F453" s="85" t="s">
        <v>298</v>
      </c>
      <c r="G453" s="85" t="s">
        <v>299</v>
      </c>
      <c r="H453" s="86">
        <v>18.24643</v>
      </c>
      <c r="I453" s="86">
        <v>20.29016</v>
      </c>
      <c r="J453" s="86">
        <v>16.20269</v>
      </c>
      <c r="K453" s="86">
        <v>2.04373</v>
      </c>
      <c r="L453" s="86">
        <v>2.0437399999999997</v>
      </c>
      <c r="M453" s="85"/>
      <c r="N453" s="85"/>
      <c r="O453" s="86">
        <v>13.564039999999999</v>
      </c>
      <c r="P453" s="86">
        <v>13.268949999999998</v>
      </c>
      <c r="Q453" s="86">
        <v>13.85913</v>
      </c>
    </row>
    <row r="454" spans="1:17" x14ac:dyDescent="0.2">
      <c r="A454" s="85" t="s">
        <v>1056</v>
      </c>
      <c r="B454" t="s">
        <v>304</v>
      </c>
      <c r="C454">
        <v>9</v>
      </c>
      <c r="D454" s="84" t="s">
        <v>2</v>
      </c>
      <c r="E454" s="87">
        <v>8</v>
      </c>
      <c r="F454" s="85" t="s">
        <v>298</v>
      </c>
      <c r="G454" s="85" t="s">
        <v>303</v>
      </c>
      <c r="H454" s="86">
        <v>20.110600000000002</v>
      </c>
      <c r="I454" s="86">
        <v>22.147469999999998</v>
      </c>
      <c r="J454" s="86">
        <v>18.073729999999998</v>
      </c>
      <c r="K454" s="86">
        <v>2.0368699999999968</v>
      </c>
      <c r="L454" s="86">
        <v>2.036870000000004</v>
      </c>
      <c r="M454" s="85"/>
      <c r="N454" s="85"/>
      <c r="O454" s="86">
        <v>13.564039999999999</v>
      </c>
      <c r="P454" s="86">
        <v>13.268949999999998</v>
      </c>
      <c r="Q454" s="86">
        <v>13.85913</v>
      </c>
    </row>
    <row r="455" spans="1:17" x14ac:dyDescent="0.2">
      <c r="A455" s="85" t="s">
        <v>1057</v>
      </c>
      <c r="B455" t="s">
        <v>124</v>
      </c>
      <c r="C455">
        <v>1</v>
      </c>
      <c r="D455" s="84" t="s">
        <v>3</v>
      </c>
      <c r="E455" s="87">
        <v>17</v>
      </c>
      <c r="F455" s="85" t="s">
        <v>122</v>
      </c>
      <c r="G455" s="85" t="s">
        <v>123</v>
      </c>
      <c r="H455" s="86">
        <v>19.922969999999999</v>
      </c>
      <c r="I455" s="86">
        <v>23.684240000000003</v>
      </c>
      <c r="J455" s="86">
        <v>16.1617</v>
      </c>
      <c r="K455" s="86">
        <v>3.7612700000000032</v>
      </c>
      <c r="L455" s="86">
        <v>3.7612699999999997</v>
      </c>
      <c r="M455" s="85"/>
      <c r="N455" s="85"/>
      <c r="O455" s="86">
        <v>13.564039999999999</v>
      </c>
      <c r="P455" s="86">
        <v>13.268949999999998</v>
      </c>
      <c r="Q455" s="86">
        <v>13.85913</v>
      </c>
    </row>
    <row r="456" spans="1:17" x14ac:dyDescent="0.2">
      <c r="A456" s="85" t="s">
        <v>1058</v>
      </c>
      <c r="B456" t="s">
        <v>128</v>
      </c>
      <c r="C456">
        <v>2</v>
      </c>
      <c r="D456" s="84" t="s">
        <v>3</v>
      </c>
      <c r="E456" s="87">
        <v>9</v>
      </c>
      <c r="F456" s="85" t="s">
        <v>122</v>
      </c>
      <c r="G456" s="85" t="s">
        <v>127</v>
      </c>
      <c r="H456" s="86">
        <v>14.663450000000001</v>
      </c>
      <c r="I456" s="86">
        <v>17.693059999999999</v>
      </c>
      <c r="J456" s="86">
        <v>11.633839999999999</v>
      </c>
      <c r="K456" s="86">
        <v>3.0296099999999981</v>
      </c>
      <c r="L456" s="86">
        <v>3.0296100000000017</v>
      </c>
      <c r="M456" s="85"/>
      <c r="N456" s="85"/>
      <c r="O456" s="86">
        <v>13.564039999999999</v>
      </c>
      <c r="P456" s="86">
        <v>13.268949999999998</v>
      </c>
      <c r="Q456" s="86">
        <v>13.85913</v>
      </c>
    </row>
    <row r="457" spans="1:17" x14ac:dyDescent="0.2">
      <c r="A457" s="85" t="s">
        <v>1059</v>
      </c>
      <c r="B457" t="s">
        <v>132</v>
      </c>
      <c r="C457">
        <v>3</v>
      </c>
      <c r="D457" s="84" t="s">
        <v>3</v>
      </c>
      <c r="E457" s="87">
        <v>7</v>
      </c>
      <c r="F457" s="85" t="s">
        <v>122</v>
      </c>
      <c r="G457" s="85" t="s">
        <v>131</v>
      </c>
      <c r="H457" s="86">
        <v>14.508489999999998</v>
      </c>
      <c r="I457" s="86">
        <v>17.416930000000001</v>
      </c>
      <c r="J457" s="86">
        <v>11.60004</v>
      </c>
      <c r="K457" s="86">
        <v>2.9084400000000024</v>
      </c>
      <c r="L457" s="86">
        <v>2.9084499999999984</v>
      </c>
      <c r="M457" s="85"/>
      <c r="N457" s="85"/>
      <c r="O457" s="86">
        <v>13.564039999999999</v>
      </c>
      <c r="P457" s="86">
        <v>13.268949999999998</v>
      </c>
      <c r="Q457" s="86">
        <v>13.85913</v>
      </c>
    </row>
    <row r="458" spans="1:17" x14ac:dyDescent="0.2">
      <c r="A458" s="85" t="s">
        <v>1060</v>
      </c>
      <c r="B458" t="s">
        <v>136</v>
      </c>
      <c r="C458">
        <v>4</v>
      </c>
      <c r="D458" s="84" t="s">
        <v>3</v>
      </c>
      <c r="E458" s="87">
        <v>14</v>
      </c>
      <c r="F458" s="85" t="s">
        <v>122</v>
      </c>
      <c r="G458" s="85" t="s">
        <v>135</v>
      </c>
      <c r="H458" s="86">
        <v>18.631719999999998</v>
      </c>
      <c r="I458" s="86">
        <v>22.930959999999999</v>
      </c>
      <c r="J458" s="86">
        <v>14.33249</v>
      </c>
      <c r="K458" s="86">
        <v>4.2992400000000011</v>
      </c>
      <c r="L458" s="86">
        <v>4.2992299999999979</v>
      </c>
      <c r="M458" s="85"/>
      <c r="N458" s="85"/>
      <c r="O458" s="86">
        <v>13.564039999999999</v>
      </c>
      <c r="P458" s="86">
        <v>13.268949999999998</v>
      </c>
      <c r="Q458" s="86">
        <v>13.85913</v>
      </c>
    </row>
    <row r="459" spans="1:17" x14ac:dyDescent="0.2">
      <c r="A459" s="85" t="s">
        <v>1061</v>
      </c>
      <c r="B459" t="s">
        <v>140</v>
      </c>
      <c r="C459">
        <v>5</v>
      </c>
      <c r="D459" s="84" t="s">
        <v>3</v>
      </c>
      <c r="E459" s="87">
        <v>16</v>
      </c>
      <c r="F459" s="85" t="s">
        <v>122</v>
      </c>
      <c r="G459" s="85" t="s">
        <v>139</v>
      </c>
      <c r="H459" s="86">
        <v>19.15137</v>
      </c>
      <c r="I459" s="86">
        <v>23.270150000000001</v>
      </c>
      <c r="J459" s="86">
        <v>15.032580000000001</v>
      </c>
      <c r="K459" s="86">
        <v>4.118780000000001</v>
      </c>
      <c r="L459" s="86">
        <v>4.1187899999999988</v>
      </c>
      <c r="M459" s="85"/>
      <c r="N459" s="85"/>
      <c r="O459" s="86">
        <v>13.564039999999999</v>
      </c>
      <c r="P459" s="86">
        <v>13.268949999999998</v>
      </c>
      <c r="Q459" s="86">
        <v>13.85913</v>
      </c>
    </row>
    <row r="460" spans="1:17" x14ac:dyDescent="0.2">
      <c r="A460" s="85" t="s">
        <v>1062</v>
      </c>
      <c r="B460" t="s">
        <v>144</v>
      </c>
      <c r="C460">
        <v>6</v>
      </c>
      <c r="D460" s="84" t="s">
        <v>3</v>
      </c>
      <c r="E460" s="87">
        <v>6</v>
      </c>
      <c r="F460" s="85" t="s">
        <v>122</v>
      </c>
      <c r="G460" s="85" t="s">
        <v>143</v>
      </c>
      <c r="H460" s="86">
        <v>14.094750000000001</v>
      </c>
      <c r="I460" s="86">
        <v>17.477880000000003</v>
      </c>
      <c r="J460" s="86">
        <v>10.71161</v>
      </c>
      <c r="K460" s="86">
        <v>3.3831300000000013</v>
      </c>
      <c r="L460" s="86">
        <v>3.3831400000000009</v>
      </c>
      <c r="M460" s="85"/>
      <c r="N460" s="85"/>
      <c r="O460" s="86">
        <v>13.564039999999999</v>
      </c>
      <c r="P460" s="86">
        <v>13.268949999999998</v>
      </c>
      <c r="Q460" s="86">
        <v>13.85913</v>
      </c>
    </row>
    <row r="461" spans="1:17" x14ac:dyDescent="0.2">
      <c r="A461" s="85" t="s">
        <v>1063</v>
      </c>
      <c r="B461" t="s">
        <v>96</v>
      </c>
      <c r="C461">
        <v>7</v>
      </c>
      <c r="D461" s="84" t="s">
        <v>3</v>
      </c>
      <c r="E461" s="87">
        <v>11</v>
      </c>
      <c r="F461" s="85" t="s">
        <v>94</v>
      </c>
      <c r="G461" s="85" t="s">
        <v>95</v>
      </c>
      <c r="H461" s="86">
        <v>16.259239999999998</v>
      </c>
      <c r="I461" s="86">
        <v>18.260069999999999</v>
      </c>
      <c r="J461" s="86">
        <v>14.258399999999998</v>
      </c>
      <c r="K461" s="86">
        <v>2.0008300000000006</v>
      </c>
      <c r="L461" s="86">
        <v>2.0008400000000002</v>
      </c>
      <c r="M461" s="85"/>
      <c r="N461" s="85"/>
      <c r="O461" s="86">
        <v>13.564039999999999</v>
      </c>
      <c r="P461" s="86">
        <v>13.268949999999998</v>
      </c>
      <c r="Q461" s="86">
        <v>13.85913</v>
      </c>
    </row>
    <row r="462" spans="1:17" x14ac:dyDescent="0.2">
      <c r="A462" s="85" t="s">
        <v>1064</v>
      </c>
      <c r="B462" t="s">
        <v>100</v>
      </c>
      <c r="C462">
        <v>8</v>
      </c>
      <c r="D462" s="84" t="s">
        <v>3</v>
      </c>
      <c r="E462" s="87">
        <v>13</v>
      </c>
      <c r="F462" s="85" t="s">
        <v>94</v>
      </c>
      <c r="G462" s="85" t="s">
        <v>99</v>
      </c>
      <c r="H462" s="86">
        <v>17.836189999999998</v>
      </c>
      <c r="I462" s="86">
        <v>19.95421</v>
      </c>
      <c r="J462" s="86">
        <v>15.718170000000001</v>
      </c>
      <c r="K462" s="86">
        <v>2.1180200000000013</v>
      </c>
      <c r="L462" s="86">
        <v>2.1180199999999978</v>
      </c>
      <c r="M462" s="85"/>
      <c r="N462" s="85"/>
      <c r="O462" s="86">
        <v>13.564039999999999</v>
      </c>
      <c r="P462" s="86">
        <v>13.268949999999998</v>
      </c>
      <c r="Q462" s="86">
        <v>13.85913</v>
      </c>
    </row>
    <row r="463" spans="1:17" x14ac:dyDescent="0.2">
      <c r="A463" s="85" t="s">
        <v>1065</v>
      </c>
      <c r="B463" t="s">
        <v>455</v>
      </c>
      <c r="C463">
        <v>9</v>
      </c>
      <c r="D463" s="84" t="s">
        <v>3</v>
      </c>
      <c r="E463" s="87">
        <v>15</v>
      </c>
      <c r="F463" s="85" t="s">
        <v>453</v>
      </c>
      <c r="G463" s="85" t="s">
        <v>454</v>
      </c>
      <c r="H463" s="86">
        <v>18.669720000000002</v>
      </c>
      <c r="I463" s="86">
        <v>21.2456</v>
      </c>
      <c r="J463" s="86">
        <v>16.09384</v>
      </c>
      <c r="K463" s="86">
        <v>2.5758799999999979</v>
      </c>
      <c r="L463" s="86">
        <v>2.5758800000000015</v>
      </c>
      <c r="M463" s="85"/>
      <c r="N463" s="85"/>
      <c r="O463" s="86">
        <v>13.564039999999999</v>
      </c>
      <c r="P463" s="86">
        <v>13.268949999999998</v>
      </c>
      <c r="Q463" s="86">
        <v>13.85913</v>
      </c>
    </row>
    <row r="464" spans="1:17" x14ac:dyDescent="0.2">
      <c r="A464" s="85" t="s">
        <v>1066</v>
      </c>
      <c r="B464" t="s">
        <v>459</v>
      </c>
      <c r="C464">
        <v>10</v>
      </c>
      <c r="D464" s="84" t="s">
        <v>3</v>
      </c>
      <c r="E464" s="87">
        <v>3</v>
      </c>
      <c r="F464" s="85" t="s">
        <v>453</v>
      </c>
      <c r="G464" s="85" t="s">
        <v>458</v>
      </c>
      <c r="H464" s="86">
        <v>11.923490000000001</v>
      </c>
      <c r="I464" s="86">
        <v>13.90094</v>
      </c>
      <c r="J464" s="86">
        <v>9.94604</v>
      </c>
      <c r="K464" s="86">
        <v>1.9774499999999993</v>
      </c>
      <c r="L464" s="86">
        <v>1.977450000000001</v>
      </c>
      <c r="M464" s="85"/>
      <c r="N464" s="85"/>
      <c r="O464" s="86">
        <v>13.564039999999999</v>
      </c>
      <c r="P464" s="86">
        <v>13.268949999999998</v>
      </c>
      <c r="Q464" s="86">
        <v>13.85913</v>
      </c>
    </row>
    <row r="465" spans="1:17" x14ac:dyDescent="0.2">
      <c r="A465" s="85" t="s">
        <v>1067</v>
      </c>
      <c r="B465" t="s">
        <v>463</v>
      </c>
      <c r="C465">
        <v>11</v>
      </c>
      <c r="D465" s="84" t="s">
        <v>3</v>
      </c>
      <c r="E465" s="87">
        <v>12</v>
      </c>
      <c r="F465" s="85" t="s">
        <v>453</v>
      </c>
      <c r="G465" s="85" t="s">
        <v>462</v>
      </c>
      <c r="H465" s="86">
        <v>17.627029999999998</v>
      </c>
      <c r="I465" s="86">
        <v>20.25188</v>
      </c>
      <c r="J465" s="86">
        <v>15.002180000000001</v>
      </c>
      <c r="K465" s="86">
        <v>2.6248500000000021</v>
      </c>
      <c r="L465" s="86">
        <v>2.6248499999999968</v>
      </c>
      <c r="M465" s="85"/>
      <c r="N465" s="85"/>
      <c r="O465" s="86">
        <v>13.564039999999999</v>
      </c>
      <c r="P465" s="86">
        <v>13.268949999999998</v>
      </c>
      <c r="Q465" s="86">
        <v>13.85913</v>
      </c>
    </row>
    <row r="466" spans="1:17" x14ac:dyDescent="0.2">
      <c r="A466" s="85" t="s">
        <v>1068</v>
      </c>
      <c r="B466" t="s">
        <v>310</v>
      </c>
      <c r="C466">
        <v>12</v>
      </c>
      <c r="D466" s="84" t="s">
        <v>3</v>
      </c>
      <c r="E466" s="87">
        <v>1</v>
      </c>
      <c r="F466" s="85" t="s">
        <v>308</v>
      </c>
      <c r="G466" s="85" t="s">
        <v>309</v>
      </c>
      <c r="H466" s="86">
        <v>9.1882300000000008</v>
      </c>
      <c r="I466" s="86">
        <v>10.454879999999999</v>
      </c>
      <c r="J466" s="86">
        <v>7.9215900000000001</v>
      </c>
      <c r="K466" s="86">
        <v>1.2666499999999985</v>
      </c>
      <c r="L466" s="86">
        <v>1.2666400000000007</v>
      </c>
      <c r="M466" s="85"/>
      <c r="N466" s="85"/>
      <c r="O466" s="86">
        <v>13.564039999999999</v>
      </c>
      <c r="P466" s="86">
        <v>13.268949999999998</v>
      </c>
      <c r="Q466" s="86">
        <v>13.85913</v>
      </c>
    </row>
    <row r="467" spans="1:17" x14ac:dyDescent="0.2">
      <c r="A467" s="85" t="s">
        <v>1069</v>
      </c>
      <c r="B467" t="s">
        <v>314</v>
      </c>
      <c r="C467">
        <v>13</v>
      </c>
      <c r="D467" s="84" t="s">
        <v>3</v>
      </c>
      <c r="E467" s="87">
        <v>2</v>
      </c>
      <c r="F467" s="85" t="s">
        <v>308</v>
      </c>
      <c r="G467" s="85" t="s">
        <v>313</v>
      </c>
      <c r="H467" s="86">
        <v>9.2681399999999989</v>
      </c>
      <c r="I467" s="86">
        <v>10.67719</v>
      </c>
      <c r="J467" s="86">
        <v>7.8590900000000001</v>
      </c>
      <c r="K467" s="86">
        <v>1.4090500000000006</v>
      </c>
      <c r="L467" s="86">
        <v>1.4090499999999988</v>
      </c>
      <c r="M467" s="85"/>
      <c r="N467" s="85"/>
      <c r="O467" s="86">
        <v>13.564039999999999</v>
      </c>
      <c r="P467" s="86">
        <v>13.268949999999998</v>
      </c>
      <c r="Q467" s="86">
        <v>13.85913</v>
      </c>
    </row>
    <row r="468" spans="1:17" x14ac:dyDescent="0.2">
      <c r="A468" s="85" t="s">
        <v>1070</v>
      </c>
      <c r="B468" t="s">
        <v>320</v>
      </c>
      <c r="C468">
        <v>14</v>
      </c>
      <c r="D468" s="84" t="s">
        <v>3</v>
      </c>
      <c r="E468" s="87">
        <v>10</v>
      </c>
      <c r="F468" s="85" t="s">
        <v>318</v>
      </c>
      <c r="G468" s="85" t="s">
        <v>319</v>
      </c>
      <c r="H468" s="86">
        <v>15.008800000000001</v>
      </c>
      <c r="I468" s="86">
        <v>17.512</v>
      </c>
      <c r="J468" s="86">
        <v>12.505599999999999</v>
      </c>
      <c r="K468" s="86">
        <v>2.5031999999999996</v>
      </c>
      <c r="L468" s="86">
        <v>2.5032000000000014</v>
      </c>
      <c r="M468" s="85"/>
      <c r="N468" s="85"/>
      <c r="O468" s="86">
        <v>13.564039999999999</v>
      </c>
      <c r="P468" s="86">
        <v>13.268949999999998</v>
      </c>
      <c r="Q468" s="86">
        <v>13.85913</v>
      </c>
    </row>
    <row r="469" spans="1:17" x14ac:dyDescent="0.2">
      <c r="A469" s="85" t="s">
        <v>1071</v>
      </c>
      <c r="B469" t="s">
        <v>324</v>
      </c>
      <c r="C469">
        <v>15</v>
      </c>
      <c r="D469" s="84" t="s">
        <v>3</v>
      </c>
      <c r="E469" s="87">
        <v>4</v>
      </c>
      <c r="F469" s="85" t="s">
        <v>318</v>
      </c>
      <c r="G469" s="85" t="s">
        <v>323</v>
      </c>
      <c r="H469" s="86">
        <v>13.216990000000001</v>
      </c>
      <c r="I469" s="86">
        <v>15.676950000000001</v>
      </c>
      <c r="J469" s="86">
        <v>10.757029999999999</v>
      </c>
      <c r="K469" s="86">
        <v>2.4599600000000006</v>
      </c>
      <c r="L469" s="86">
        <v>2.4599600000000024</v>
      </c>
      <c r="M469" s="85"/>
      <c r="N469" s="85"/>
      <c r="O469" s="86">
        <v>13.564039999999999</v>
      </c>
      <c r="P469" s="86">
        <v>13.268949999999998</v>
      </c>
      <c r="Q469" s="86">
        <v>13.85913</v>
      </c>
    </row>
    <row r="470" spans="1:17" x14ac:dyDescent="0.2">
      <c r="A470" s="85" t="s">
        <v>1072</v>
      </c>
      <c r="B470" t="s">
        <v>328</v>
      </c>
      <c r="C470">
        <v>16</v>
      </c>
      <c r="D470" s="84" t="s">
        <v>3</v>
      </c>
      <c r="E470" s="87">
        <v>8</v>
      </c>
      <c r="F470" s="85" t="s">
        <v>318</v>
      </c>
      <c r="G470" s="85" t="s">
        <v>327</v>
      </c>
      <c r="H470" s="86">
        <v>14.594340000000001</v>
      </c>
      <c r="I470" s="86">
        <v>17.482239999999997</v>
      </c>
      <c r="J470" s="86">
        <v>11.70645</v>
      </c>
      <c r="K470" s="86">
        <v>2.8878999999999966</v>
      </c>
      <c r="L470" s="86">
        <v>2.8878900000000005</v>
      </c>
      <c r="M470" s="85"/>
      <c r="N470" s="85"/>
      <c r="O470" s="86">
        <v>13.564039999999999</v>
      </c>
      <c r="P470" s="86">
        <v>13.268949999999998</v>
      </c>
      <c r="Q470" s="86">
        <v>13.85913</v>
      </c>
    </row>
    <row r="471" spans="1:17" x14ac:dyDescent="0.2">
      <c r="A471" s="85" t="s">
        <v>1073</v>
      </c>
      <c r="B471" t="s">
        <v>332</v>
      </c>
      <c r="C471">
        <v>17</v>
      </c>
      <c r="D471" s="84" t="s">
        <v>3</v>
      </c>
      <c r="E471" s="87">
        <v>5</v>
      </c>
      <c r="F471" s="85" t="s">
        <v>318</v>
      </c>
      <c r="G471" s="85" t="s">
        <v>331</v>
      </c>
      <c r="H471" s="86">
        <v>13.520799999999999</v>
      </c>
      <c r="I471" s="86">
        <v>16.57949</v>
      </c>
      <c r="J471" s="86">
        <v>10.462120000000001</v>
      </c>
      <c r="K471" s="86">
        <v>3.0586900000000004</v>
      </c>
      <c r="L471" s="86">
        <v>3.058679999999999</v>
      </c>
      <c r="M471" s="85"/>
      <c r="N471" s="85"/>
      <c r="O471" s="86">
        <v>13.564039999999999</v>
      </c>
      <c r="P471" s="86">
        <v>13.268949999999998</v>
      </c>
      <c r="Q471" s="86">
        <v>13.85913</v>
      </c>
    </row>
    <row r="472" spans="1:17" x14ac:dyDescent="0.2">
      <c r="A472" s="9" t="s">
        <v>1074</v>
      </c>
      <c r="B472" t="s">
        <v>86</v>
      </c>
      <c r="C472">
        <v>1</v>
      </c>
      <c r="D472" s="92" t="s">
        <v>9</v>
      </c>
      <c r="E472" s="88">
        <v>18</v>
      </c>
      <c r="F472" s="9" t="s">
        <v>84</v>
      </c>
      <c r="G472" s="9" t="s">
        <v>85</v>
      </c>
      <c r="H472" s="22">
        <v>5.6678600000000001</v>
      </c>
      <c r="I472" s="22">
        <v>6.8215200000000005</v>
      </c>
      <c r="J472" s="22">
        <v>4.5142099999999994</v>
      </c>
      <c r="K472" s="22">
        <v>1.1536600000000004</v>
      </c>
      <c r="L472" s="22">
        <v>1.1536500000000007</v>
      </c>
      <c r="O472" s="15">
        <v>5.9038899999999996</v>
      </c>
      <c r="P472" s="15">
        <v>5.7270399999999997</v>
      </c>
      <c r="Q472" s="15">
        <v>6.0807500000000001</v>
      </c>
    </row>
    <row r="473" spans="1:17" x14ac:dyDescent="0.2">
      <c r="A473" s="9" t="s">
        <v>1075</v>
      </c>
      <c r="B473" t="s">
        <v>90</v>
      </c>
      <c r="C473">
        <v>2</v>
      </c>
      <c r="D473" s="92" t="s">
        <v>9</v>
      </c>
      <c r="E473" s="88">
        <v>4</v>
      </c>
      <c r="F473" s="9" t="s">
        <v>84</v>
      </c>
      <c r="G473" s="9" t="s">
        <v>89</v>
      </c>
      <c r="H473" s="22">
        <v>4.1139299999999999</v>
      </c>
      <c r="I473" s="22">
        <v>4.9973700000000001</v>
      </c>
      <c r="J473" s="22">
        <v>3.2304899999999996</v>
      </c>
      <c r="K473" s="22">
        <v>0.88344000000000023</v>
      </c>
      <c r="L473" s="22">
        <v>0.88344000000000023</v>
      </c>
      <c r="O473" s="15">
        <v>5.9038899999999996</v>
      </c>
      <c r="P473" s="15">
        <v>5.7270399999999997</v>
      </c>
      <c r="Q473" s="15">
        <v>6.0807500000000001</v>
      </c>
    </row>
    <row r="474" spans="1:17" x14ac:dyDescent="0.2">
      <c r="A474" s="9" t="s">
        <v>1076</v>
      </c>
      <c r="B474" t="s">
        <v>282</v>
      </c>
      <c r="C474">
        <v>3</v>
      </c>
      <c r="D474" s="92" t="s">
        <v>9</v>
      </c>
      <c r="E474" s="88">
        <v>8</v>
      </c>
      <c r="F474" s="9" t="s">
        <v>280</v>
      </c>
      <c r="G474" s="9" t="s">
        <v>281</v>
      </c>
      <c r="H474" s="22">
        <v>4.9142299999999999</v>
      </c>
      <c r="I474" s="22">
        <v>6.3061400000000001</v>
      </c>
      <c r="J474" s="22">
        <v>3.5223200000000001</v>
      </c>
      <c r="K474" s="22">
        <v>1.3919100000000002</v>
      </c>
      <c r="L474" s="22">
        <v>1.3919099999999998</v>
      </c>
      <c r="O474" s="15">
        <v>5.9038899999999996</v>
      </c>
      <c r="P474" s="15">
        <v>5.7270399999999997</v>
      </c>
      <c r="Q474" s="15">
        <v>6.0807500000000001</v>
      </c>
    </row>
    <row r="475" spans="1:17" x14ac:dyDescent="0.2">
      <c r="A475" s="9" t="s">
        <v>1077</v>
      </c>
      <c r="B475" t="s">
        <v>286</v>
      </c>
      <c r="C475">
        <v>4</v>
      </c>
      <c r="D475" s="92" t="s">
        <v>9</v>
      </c>
      <c r="E475" s="88">
        <v>9</v>
      </c>
      <c r="F475" s="9" t="s">
        <v>280</v>
      </c>
      <c r="G475" s="9" t="s">
        <v>285</v>
      </c>
      <c r="H475" s="22">
        <v>5.1005099999999999</v>
      </c>
      <c r="I475" s="22">
        <v>6.4346299999999994</v>
      </c>
      <c r="J475" s="22">
        <v>3.7663899999999999</v>
      </c>
      <c r="K475" s="22">
        <v>1.3341199999999995</v>
      </c>
      <c r="L475" s="22">
        <v>1.33412</v>
      </c>
      <c r="O475" s="15">
        <v>5.9038899999999996</v>
      </c>
      <c r="P475" s="15">
        <v>5.7270399999999997</v>
      </c>
      <c r="Q475" s="15">
        <v>6.0807500000000001</v>
      </c>
    </row>
    <row r="476" spans="1:17" x14ac:dyDescent="0.2">
      <c r="A476" s="9" t="s">
        <v>1078</v>
      </c>
      <c r="B476" t="s">
        <v>290</v>
      </c>
      <c r="C476">
        <v>5</v>
      </c>
      <c r="D476" s="92" t="s">
        <v>9</v>
      </c>
      <c r="E476" s="88">
        <v>12</v>
      </c>
      <c r="F476" s="9" t="s">
        <v>280</v>
      </c>
      <c r="G476" s="9" t="s">
        <v>289</v>
      </c>
      <c r="H476" s="22">
        <v>5.2900200000000002</v>
      </c>
      <c r="I476" s="22">
        <v>7.0111099999999995</v>
      </c>
      <c r="J476" s="22">
        <v>3.5689199999999999</v>
      </c>
      <c r="K476" s="22">
        <v>1.7210899999999993</v>
      </c>
      <c r="L476" s="22">
        <v>1.7211000000000003</v>
      </c>
      <c r="O476" s="15">
        <v>5.9038899999999996</v>
      </c>
      <c r="P476" s="15">
        <v>5.7270399999999997</v>
      </c>
      <c r="Q476" s="15">
        <v>6.0807500000000001</v>
      </c>
    </row>
    <row r="477" spans="1:17" x14ac:dyDescent="0.2">
      <c r="A477" s="9" t="s">
        <v>1079</v>
      </c>
      <c r="B477" t="s">
        <v>294</v>
      </c>
      <c r="C477">
        <v>6</v>
      </c>
      <c r="D477" s="92" t="s">
        <v>9</v>
      </c>
      <c r="E477" s="88">
        <v>3</v>
      </c>
      <c r="F477" s="9" t="s">
        <v>280</v>
      </c>
      <c r="G477" s="9" t="s">
        <v>293</v>
      </c>
      <c r="H477" s="22">
        <v>4.0549099999999996</v>
      </c>
      <c r="I477" s="22">
        <v>5.2547299999999995</v>
      </c>
      <c r="J477" s="22">
        <v>2.8550800000000001</v>
      </c>
      <c r="K477" s="22">
        <v>1.1998199999999999</v>
      </c>
      <c r="L477" s="22">
        <v>1.1998299999999995</v>
      </c>
      <c r="O477" s="15">
        <v>5.9038899999999996</v>
      </c>
      <c r="P477" s="15">
        <v>5.7270399999999997</v>
      </c>
      <c r="Q477" s="15">
        <v>6.0807500000000001</v>
      </c>
    </row>
    <row r="478" spans="1:17" x14ac:dyDescent="0.2">
      <c r="A478" s="9" t="s">
        <v>1080</v>
      </c>
      <c r="B478" t="s">
        <v>228</v>
      </c>
      <c r="C478">
        <v>7</v>
      </c>
      <c r="D478" s="92" t="s">
        <v>9</v>
      </c>
      <c r="E478" s="88">
        <v>5</v>
      </c>
      <c r="F478" s="9" t="s">
        <v>226</v>
      </c>
      <c r="G478" s="9" t="s">
        <v>227</v>
      </c>
      <c r="H478" s="22">
        <v>4.2148500000000002</v>
      </c>
      <c r="I478" s="22">
        <v>5.3334000000000001</v>
      </c>
      <c r="J478" s="22">
        <v>3.0963000000000003</v>
      </c>
      <c r="K478" s="22">
        <v>1.1185499999999999</v>
      </c>
      <c r="L478" s="22">
        <v>1.1185499999999999</v>
      </c>
      <c r="O478" s="15">
        <v>5.9038899999999996</v>
      </c>
      <c r="P478" s="15">
        <v>5.7270399999999997</v>
      </c>
      <c r="Q478" s="15">
        <v>6.0807500000000001</v>
      </c>
    </row>
    <row r="479" spans="1:17" x14ac:dyDescent="0.2">
      <c r="A479" s="9" t="s">
        <v>1081</v>
      </c>
      <c r="B479" t="s">
        <v>232</v>
      </c>
      <c r="C479">
        <v>8</v>
      </c>
      <c r="D479" s="92" t="s">
        <v>9</v>
      </c>
      <c r="E479" s="88">
        <v>2</v>
      </c>
      <c r="F479" s="9" t="s">
        <v>226</v>
      </c>
      <c r="G479" s="9" t="s">
        <v>231</v>
      </c>
      <c r="H479" s="22">
        <v>3.8488700000000002</v>
      </c>
      <c r="I479" s="22">
        <v>4.91974</v>
      </c>
      <c r="J479" s="22">
        <v>2.77799</v>
      </c>
      <c r="K479" s="22">
        <v>1.0708699999999998</v>
      </c>
      <c r="L479" s="22">
        <v>1.0708800000000003</v>
      </c>
      <c r="O479" s="15">
        <v>5.9038899999999996</v>
      </c>
      <c r="P479" s="15">
        <v>5.7270399999999997</v>
      </c>
      <c r="Q479" s="15">
        <v>6.0807500000000001</v>
      </c>
    </row>
    <row r="480" spans="1:17" x14ac:dyDescent="0.2">
      <c r="A480" s="9" t="s">
        <v>1082</v>
      </c>
      <c r="B480" t="s">
        <v>236</v>
      </c>
      <c r="C480">
        <v>9</v>
      </c>
      <c r="D480" s="92" t="s">
        <v>9</v>
      </c>
      <c r="E480" s="88">
        <v>21</v>
      </c>
      <c r="F480" s="9" t="s">
        <v>226</v>
      </c>
      <c r="G480" s="9" t="s">
        <v>235</v>
      </c>
      <c r="H480" s="22">
        <v>6.10433</v>
      </c>
      <c r="I480" s="22">
        <v>7.6078200000000002</v>
      </c>
      <c r="J480" s="22">
        <v>4.6008399999999998</v>
      </c>
      <c r="K480" s="22">
        <v>1.5034900000000002</v>
      </c>
      <c r="L480" s="22">
        <v>1.5034900000000002</v>
      </c>
      <c r="O480" s="15">
        <v>5.9038899999999996</v>
      </c>
      <c r="P480" s="15">
        <v>5.7270399999999997</v>
      </c>
      <c r="Q480" s="15">
        <v>6.0807500000000001</v>
      </c>
    </row>
    <row r="481" spans="1:17" x14ac:dyDescent="0.2">
      <c r="A481" s="9" t="s">
        <v>1083</v>
      </c>
      <c r="B481" t="s">
        <v>240</v>
      </c>
      <c r="C481">
        <v>10</v>
      </c>
      <c r="D481" s="92" t="s">
        <v>9</v>
      </c>
      <c r="E481" s="88">
        <v>6</v>
      </c>
      <c r="F481" s="9" t="s">
        <v>226</v>
      </c>
      <c r="G481" s="9" t="s">
        <v>239</v>
      </c>
      <c r="H481" s="22">
        <v>4.7436600000000002</v>
      </c>
      <c r="I481" s="22">
        <v>6.0614300000000005</v>
      </c>
      <c r="J481" s="22">
        <v>3.4258999999999999</v>
      </c>
      <c r="K481" s="22">
        <v>1.3177700000000003</v>
      </c>
      <c r="L481" s="22">
        <v>1.3177600000000003</v>
      </c>
      <c r="O481" s="15">
        <v>5.9038899999999996</v>
      </c>
      <c r="P481" s="15">
        <v>5.7270399999999997</v>
      </c>
      <c r="Q481" s="15">
        <v>6.0807500000000001</v>
      </c>
    </row>
    <row r="482" spans="1:17" x14ac:dyDescent="0.2">
      <c r="A482" s="9" t="s">
        <v>1084</v>
      </c>
      <c r="B482" t="s">
        <v>246</v>
      </c>
      <c r="C482">
        <v>11</v>
      </c>
      <c r="D482" s="92" t="s">
        <v>9</v>
      </c>
      <c r="E482" s="88">
        <v>11</v>
      </c>
      <c r="F482" s="9" t="s">
        <v>244</v>
      </c>
      <c r="G482" s="9" t="s">
        <v>245</v>
      </c>
      <c r="H482" s="22">
        <v>5.1748099999999999</v>
      </c>
      <c r="I482" s="22">
        <v>6.5795699999999995</v>
      </c>
      <c r="J482" s="22">
        <v>3.7700499999999999</v>
      </c>
      <c r="K482" s="22">
        <v>1.4047599999999996</v>
      </c>
      <c r="L482" s="22">
        <v>1.40476</v>
      </c>
      <c r="O482" s="15">
        <v>5.9038899999999996</v>
      </c>
      <c r="P482" s="15">
        <v>5.7270399999999997</v>
      </c>
      <c r="Q482" s="15">
        <v>6.0807500000000001</v>
      </c>
    </row>
    <row r="483" spans="1:17" x14ac:dyDescent="0.2">
      <c r="A483" s="9" t="s">
        <v>1085</v>
      </c>
      <c r="B483" t="s">
        <v>250</v>
      </c>
      <c r="C483">
        <v>12</v>
      </c>
      <c r="D483" s="92" t="s">
        <v>9</v>
      </c>
      <c r="E483" s="88">
        <v>20</v>
      </c>
      <c r="F483" s="9" t="s">
        <v>244</v>
      </c>
      <c r="G483" s="9" t="s">
        <v>249</v>
      </c>
      <c r="H483" s="22">
        <v>5.96068</v>
      </c>
      <c r="I483" s="22">
        <v>7.4570700000000008</v>
      </c>
      <c r="J483" s="22">
        <v>4.4642900000000001</v>
      </c>
      <c r="K483" s="22">
        <v>1.4963900000000008</v>
      </c>
      <c r="L483" s="22">
        <v>1.4963899999999999</v>
      </c>
      <c r="O483" s="15">
        <v>5.9038899999999996</v>
      </c>
      <c r="P483" s="15">
        <v>5.7270399999999997</v>
      </c>
      <c r="Q483" s="15">
        <v>6.0807500000000001</v>
      </c>
    </row>
    <row r="484" spans="1:17" x14ac:dyDescent="0.2">
      <c r="A484" s="9" t="s">
        <v>1086</v>
      </c>
      <c r="B484" t="s">
        <v>254</v>
      </c>
      <c r="C484">
        <v>13</v>
      </c>
      <c r="D484" s="92" t="s">
        <v>9</v>
      </c>
      <c r="E484" s="88">
        <v>1</v>
      </c>
      <c r="F484" s="9" t="s">
        <v>244</v>
      </c>
      <c r="G484" s="9" t="s">
        <v>253</v>
      </c>
      <c r="H484" s="22">
        <v>3.7535499999999997</v>
      </c>
      <c r="I484" s="22">
        <v>4.665</v>
      </c>
      <c r="J484" s="22">
        <v>2.8420999999999998</v>
      </c>
      <c r="K484" s="22">
        <v>0.91145000000000032</v>
      </c>
      <c r="L484" s="22">
        <v>0.91144999999999987</v>
      </c>
      <c r="O484" s="15">
        <v>5.9038899999999996</v>
      </c>
      <c r="P484" s="15">
        <v>5.7270399999999997</v>
      </c>
      <c r="Q484" s="15">
        <v>6.0807500000000001</v>
      </c>
    </row>
    <row r="485" spans="1:17" x14ac:dyDescent="0.2">
      <c r="A485" s="9" t="s">
        <v>1087</v>
      </c>
      <c r="B485" t="s">
        <v>260</v>
      </c>
      <c r="C485">
        <v>14</v>
      </c>
      <c r="D485" s="92" t="s">
        <v>9</v>
      </c>
      <c r="E485" s="88">
        <v>19</v>
      </c>
      <c r="F485" s="9" t="s">
        <v>258</v>
      </c>
      <c r="G485" s="9" t="s">
        <v>259</v>
      </c>
      <c r="H485" s="22">
        <v>5.7960699999999994</v>
      </c>
      <c r="I485" s="22">
        <v>7.6828599999999998</v>
      </c>
      <c r="J485" s="22">
        <v>3.9092899999999999</v>
      </c>
      <c r="K485" s="22">
        <v>1.8867900000000004</v>
      </c>
      <c r="L485" s="22">
        <v>1.8867799999999995</v>
      </c>
      <c r="O485" s="15">
        <v>5.9038899999999996</v>
      </c>
      <c r="P485" s="15">
        <v>5.7270399999999997</v>
      </c>
      <c r="Q485" s="15">
        <v>6.0807500000000001</v>
      </c>
    </row>
    <row r="486" spans="1:17" x14ac:dyDescent="0.2">
      <c r="A486" s="9" t="s">
        <v>1088</v>
      </c>
      <c r="B486" t="s">
        <v>264</v>
      </c>
      <c r="C486">
        <v>15</v>
      </c>
      <c r="D486" s="92" t="s">
        <v>9</v>
      </c>
      <c r="E486" s="88">
        <v>15</v>
      </c>
      <c r="F486" s="9" t="s">
        <v>258</v>
      </c>
      <c r="G486" s="9" t="s">
        <v>263</v>
      </c>
      <c r="H486" s="22">
        <v>5.4299900000000001</v>
      </c>
      <c r="I486" s="22">
        <v>6.7638699999999998</v>
      </c>
      <c r="J486" s="22">
        <v>4.09612</v>
      </c>
      <c r="K486" s="22">
        <v>1.3338799999999997</v>
      </c>
      <c r="L486" s="22">
        <v>1.3338700000000001</v>
      </c>
      <c r="O486" s="15">
        <v>5.9038899999999996</v>
      </c>
      <c r="P486" s="15">
        <v>5.7270399999999997</v>
      </c>
      <c r="Q486" s="15">
        <v>6.0807500000000001</v>
      </c>
    </row>
    <row r="487" spans="1:17" x14ac:dyDescent="0.2">
      <c r="A487" s="9" t="s">
        <v>1089</v>
      </c>
      <c r="B487" t="s">
        <v>268</v>
      </c>
      <c r="C487">
        <v>16</v>
      </c>
      <c r="D487" s="92" t="s">
        <v>9</v>
      </c>
      <c r="E487" s="88">
        <v>16</v>
      </c>
      <c r="F487" s="9" t="s">
        <v>258</v>
      </c>
      <c r="G487" s="9" t="s">
        <v>267</v>
      </c>
      <c r="H487" s="22">
        <v>5.4395300000000004</v>
      </c>
      <c r="I487" s="22">
        <v>7.4214399999999996</v>
      </c>
      <c r="J487" s="22">
        <v>3.4576200000000004</v>
      </c>
      <c r="K487" s="22">
        <v>1.9819099999999992</v>
      </c>
      <c r="L487" s="22">
        <v>1.9819100000000001</v>
      </c>
      <c r="O487" s="15">
        <v>5.9038899999999996</v>
      </c>
      <c r="P487" s="15">
        <v>5.7270399999999997</v>
      </c>
      <c r="Q487" s="15">
        <v>6.0807500000000001</v>
      </c>
    </row>
    <row r="488" spans="1:17" x14ac:dyDescent="0.2">
      <c r="A488" s="9" t="s">
        <v>1090</v>
      </c>
      <c r="B488" t="s">
        <v>272</v>
      </c>
      <c r="C488">
        <v>17</v>
      </c>
      <c r="D488" s="92" t="s">
        <v>9</v>
      </c>
      <c r="E488" s="88">
        <v>13</v>
      </c>
      <c r="F488" s="9" t="s">
        <v>258</v>
      </c>
      <c r="G488" s="9" t="s">
        <v>271</v>
      </c>
      <c r="H488" s="22">
        <v>5.3032599999999999</v>
      </c>
      <c r="I488" s="22">
        <v>6.8487499999999999</v>
      </c>
      <c r="J488" s="22">
        <v>3.7577800000000003</v>
      </c>
      <c r="K488" s="22">
        <v>1.54549</v>
      </c>
      <c r="L488" s="22">
        <v>1.5454799999999995</v>
      </c>
      <c r="O488" s="15">
        <v>5.9038899999999996</v>
      </c>
      <c r="P488" s="15">
        <v>5.7270399999999997</v>
      </c>
      <c r="Q488" s="15">
        <v>6.0807500000000001</v>
      </c>
    </row>
    <row r="489" spans="1:17" x14ac:dyDescent="0.2">
      <c r="A489" s="9" t="s">
        <v>1091</v>
      </c>
      <c r="B489" t="s">
        <v>276</v>
      </c>
      <c r="C489">
        <v>18</v>
      </c>
      <c r="D489" s="92" t="s">
        <v>9</v>
      </c>
      <c r="E489" s="88">
        <v>17</v>
      </c>
      <c r="F489" s="9" t="s">
        <v>258</v>
      </c>
      <c r="G489" s="9" t="s">
        <v>275</v>
      </c>
      <c r="H489" s="22">
        <v>5.4627099999999995</v>
      </c>
      <c r="I489" s="22">
        <v>6.7053000000000003</v>
      </c>
      <c r="J489" s="22">
        <v>4.2201299999999993</v>
      </c>
      <c r="K489" s="22">
        <v>1.2425900000000007</v>
      </c>
      <c r="L489" s="22">
        <v>1.2425800000000002</v>
      </c>
      <c r="O489" s="15">
        <v>5.9038899999999996</v>
      </c>
      <c r="P489" s="15">
        <v>5.7270399999999997</v>
      </c>
      <c r="Q489" s="15">
        <v>6.0807500000000001</v>
      </c>
    </row>
    <row r="490" spans="1:17" x14ac:dyDescent="0.2">
      <c r="A490" s="9" t="s">
        <v>1092</v>
      </c>
      <c r="B490" t="s">
        <v>487</v>
      </c>
      <c r="C490">
        <v>19</v>
      </c>
      <c r="D490" s="92" t="s">
        <v>9</v>
      </c>
      <c r="E490" s="88">
        <v>7</v>
      </c>
      <c r="F490" s="9" t="s">
        <v>485</v>
      </c>
      <c r="G490" s="9" t="s">
        <v>486</v>
      </c>
      <c r="H490" s="22">
        <v>4.75305</v>
      </c>
      <c r="I490" s="22">
        <v>6.2881299999999998</v>
      </c>
      <c r="J490" s="22">
        <v>3.2179699999999998</v>
      </c>
      <c r="K490" s="22">
        <v>1.5350799999999998</v>
      </c>
      <c r="L490" s="22">
        <v>1.5350800000000002</v>
      </c>
      <c r="O490" s="15">
        <v>5.9038899999999996</v>
      </c>
      <c r="P490" s="15">
        <v>5.7270399999999997</v>
      </c>
      <c r="Q490" s="15">
        <v>6.0807500000000001</v>
      </c>
    </row>
    <row r="491" spans="1:17" x14ac:dyDescent="0.2">
      <c r="A491" s="9" t="s">
        <v>1093</v>
      </c>
      <c r="B491" t="s">
        <v>491</v>
      </c>
      <c r="C491">
        <v>20</v>
      </c>
      <c r="D491" s="92" t="s">
        <v>9</v>
      </c>
      <c r="E491" s="88">
        <v>10</v>
      </c>
      <c r="F491" s="9" t="s">
        <v>485</v>
      </c>
      <c r="G491" s="9" t="s">
        <v>490</v>
      </c>
      <c r="H491" s="22">
        <v>5.1271599999999999</v>
      </c>
      <c r="I491" s="22">
        <v>6.3578700000000001</v>
      </c>
      <c r="J491" s="22">
        <v>3.8964499999999997</v>
      </c>
      <c r="K491" s="22">
        <v>1.2307100000000002</v>
      </c>
      <c r="L491" s="22">
        <v>1.2307100000000002</v>
      </c>
      <c r="O491" s="15">
        <v>5.9038899999999996</v>
      </c>
      <c r="P491" s="15">
        <v>5.7270399999999997</v>
      </c>
      <c r="Q491" s="15">
        <v>6.0807500000000001</v>
      </c>
    </row>
    <row r="492" spans="1:17" x14ac:dyDescent="0.2">
      <c r="A492" s="9" t="s">
        <v>1094</v>
      </c>
      <c r="B492" t="s">
        <v>495</v>
      </c>
      <c r="C492">
        <v>21</v>
      </c>
      <c r="D492" s="92" t="s">
        <v>9</v>
      </c>
      <c r="E492" s="88">
        <v>22</v>
      </c>
      <c r="F492" s="9" t="s">
        <v>485</v>
      </c>
      <c r="G492" s="9" t="s">
        <v>494</v>
      </c>
      <c r="H492" s="22">
        <v>6.1324200000000006</v>
      </c>
      <c r="I492" s="22">
        <v>8.0155100000000008</v>
      </c>
      <c r="J492" s="22">
        <v>4.24932</v>
      </c>
      <c r="K492" s="22">
        <v>1.8830900000000002</v>
      </c>
      <c r="L492" s="22">
        <v>1.8831000000000007</v>
      </c>
      <c r="O492" s="15">
        <v>5.9038899999999996</v>
      </c>
      <c r="P492" s="15">
        <v>5.7270399999999997</v>
      </c>
      <c r="Q492" s="15">
        <v>6.0807500000000001</v>
      </c>
    </row>
    <row r="493" spans="1:17" x14ac:dyDescent="0.2">
      <c r="A493" s="9" t="s">
        <v>1095</v>
      </c>
      <c r="B493" t="s">
        <v>499</v>
      </c>
      <c r="C493">
        <v>22</v>
      </c>
      <c r="D493" s="92" t="s">
        <v>9</v>
      </c>
      <c r="E493" s="88">
        <v>14</v>
      </c>
      <c r="F493" s="9" t="s">
        <v>485</v>
      </c>
      <c r="G493" s="9" t="s">
        <v>498</v>
      </c>
      <c r="H493" s="22">
        <v>5.3440300000000001</v>
      </c>
      <c r="I493" s="22">
        <v>6.8794499999999994</v>
      </c>
      <c r="J493" s="22">
        <v>3.8086099999999998</v>
      </c>
      <c r="K493" s="22">
        <v>1.5354199999999993</v>
      </c>
      <c r="L493" s="22">
        <v>1.5354200000000002</v>
      </c>
      <c r="O493" s="15">
        <v>5.9038899999999996</v>
      </c>
      <c r="P493" s="15">
        <v>5.7270399999999997</v>
      </c>
      <c r="Q493" s="15">
        <v>6.0807500000000001</v>
      </c>
    </row>
    <row r="494" spans="1:17" x14ac:dyDescent="0.2">
      <c r="A494" s="9" t="s">
        <v>1096</v>
      </c>
      <c r="B494" t="s">
        <v>373</v>
      </c>
      <c r="C494">
        <v>1</v>
      </c>
      <c r="D494" s="92" t="s">
        <v>0</v>
      </c>
      <c r="E494" s="88">
        <v>4</v>
      </c>
      <c r="F494" s="9" t="s">
        <v>0</v>
      </c>
      <c r="G494" s="9" t="s">
        <v>372</v>
      </c>
      <c r="H494" s="22">
        <v>5.6485799999999999</v>
      </c>
      <c r="I494" s="22">
        <v>7.3912000000000004</v>
      </c>
      <c r="J494" s="22">
        <v>3.9059700000000004</v>
      </c>
      <c r="K494" s="22">
        <v>1.7426200000000005</v>
      </c>
      <c r="L494" s="22">
        <v>1.7426099999999995</v>
      </c>
      <c r="O494" s="15">
        <v>5.9038899999999996</v>
      </c>
      <c r="P494" s="15">
        <v>5.7270399999999997</v>
      </c>
      <c r="Q494" s="15">
        <v>6.0807500000000001</v>
      </c>
    </row>
    <row r="495" spans="1:17" x14ac:dyDescent="0.2">
      <c r="A495" s="9" t="s">
        <v>1097</v>
      </c>
      <c r="B495" t="s">
        <v>377</v>
      </c>
      <c r="C495">
        <v>2</v>
      </c>
      <c r="D495" s="92" t="s">
        <v>0</v>
      </c>
      <c r="E495" s="88">
        <v>3</v>
      </c>
      <c r="F495" s="9" t="s">
        <v>0</v>
      </c>
      <c r="G495" s="9" t="s">
        <v>376</v>
      </c>
      <c r="H495" s="22">
        <v>5.57287</v>
      </c>
      <c r="I495" s="22">
        <v>6.8504499999999995</v>
      </c>
      <c r="J495" s="22">
        <v>4.2952900000000005</v>
      </c>
      <c r="K495" s="22">
        <v>1.2775799999999995</v>
      </c>
      <c r="L495" s="22">
        <v>1.2775799999999995</v>
      </c>
      <c r="O495" s="15">
        <v>5.9038899999999996</v>
      </c>
      <c r="P495" s="15">
        <v>5.7270399999999997</v>
      </c>
      <c r="Q495" s="15">
        <v>6.0807500000000001</v>
      </c>
    </row>
    <row r="496" spans="1:17" x14ac:dyDescent="0.2">
      <c r="A496" s="9" t="s">
        <v>1098</v>
      </c>
      <c r="B496" t="s">
        <v>381</v>
      </c>
      <c r="C496">
        <v>3</v>
      </c>
      <c r="D496" s="92" t="s">
        <v>0</v>
      </c>
      <c r="E496" s="88">
        <v>2</v>
      </c>
      <c r="F496" s="9" t="s">
        <v>0</v>
      </c>
      <c r="G496" s="9" t="s">
        <v>380</v>
      </c>
      <c r="H496" s="22">
        <v>5.1571699999999998</v>
      </c>
      <c r="I496" s="22">
        <v>6.5286</v>
      </c>
      <c r="J496" s="22">
        <v>3.7857400000000001</v>
      </c>
      <c r="K496" s="22">
        <v>1.3714300000000001</v>
      </c>
      <c r="L496" s="22">
        <v>1.3714299999999997</v>
      </c>
      <c r="O496" s="15">
        <v>5.9038899999999996</v>
      </c>
      <c r="P496" s="15">
        <v>5.7270399999999997</v>
      </c>
      <c r="Q496" s="15">
        <v>6.0807500000000001</v>
      </c>
    </row>
    <row r="497" spans="1:17" x14ac:dyDescent="0.2">
      <c r="A497" s="9" t="s">
        <v>1099</v>
      </c>
      <c r="B497" t="s">
        <v>385</v>
      </c>
      <c r="C497">
        <v>4</v>
      </c>
      <c r="D497" s="92" t="s">
        <v>0</v>
      </c>
      <c r="E497" s="88">
        <v>1</v>
      </c>
      <c r="F497" s="9" t="s">
        <v>0</v>
      </c>
      <c r="G497" s="9" t="s">
        <v>384</v>
      </c>
      <c r="H497" s="22">
        <v>4.5020699999999998</v>
      </c>
      <c r="I497" s="22">
        <v>5.6112599999999997</v>
      </c>
      <c r="J497" s="22">
        <v>3.39289</v>
      </c>
      <c r="K497" s="22">
        <v>1.1091899999999999</v>
      </c>
      <c r="L497" s="22">
        <v>1.1091799999999998</v>
      </c>
      <c r="O497" s="15">
        <v>5.9038899999999996</v>
      </c>
      <c r="P497" s="15">
        <v>5.7270399999999997</v>
      </c>
      <c r="Q497" s="15">
        <v>6.0807500000000001</v>
      </c>
    </row>
    <row r="498" spans="1:17" x14ac:dyDescent="0.2">
      <c r="A498" s="9" t="s">
        <v>1100</v>
      </c>
      <c r="B498" t="s">
        <v>218</v>
      </c>
      <c r="C498">
        <v>1</v>
      </c>
      <c r="D498" s="92" t="s">
        <v>1</v>
      </c>
      <c r="E498" s="88">
        <v>2</v>
      </c>
      <c r="F498" s="9" t="s">
        <v>216</v>
      </c>
      <c r="G498" s="9" t="s">
        <v>217</v>
      </c>
      <c r="H498" s="22">
        <v>4.1583600000000001</v>
      </c>
      <c r="I498" s="22">
        <v>5.0567000000000002</v>
      </c>
      <c r="J498" s="22">
        <v>3.2600200000000004</v>
      </c>
      <c r="K498" s="22">
        <v>0.89834000000000014</v>
      </c>
      <c r="L498" s="22">
        <v>0.89833999999999969</v>
      </c>
      <c r="O498" s="15">
        <v>5.9038899999999996</v>
      </c>
      <c r="P498" s="15">
        <v>5.7270399999999997</v>
      </c>
      <c r="Q498" s="15">
        <v>6.0807500000000001</v>
      </c>
    </row>
    <row r="499" spans="1:17" x14ac:dyDescent="0.2">
      <c r="A499" s="9" t="s">
        <v>1101</v>
      </c>
      <c r="B499" t="s">
        <v>222</v>
      </c>
      <c r="C499">
        <v>2</v>
      </c>
      <c r="D499" s="92" t="s">
        <v>1</v>
      </c>
      <c r="E499" s="88">
        <v>5</v>
      </c>
      <c r="F499" s="9" t="s">
        <v>216</v>
      </c>
      <c r="G499" s="9" t="s">
        <v>221</v>
      </c>
      <c r="H499" s="22">
        <v>4.3436200000000005</v>
      </c>
      <c r="I499" s="22">
        <v>5.2944599999999999</v>
      </c>
      <c r="J499" s="22">
        <v>3.3927800000000001</v>
      </c>
      <c r="K499" s="22">
        <v>0.95083999999999946</v>
      </c>
      <c r="L499" s="22">
        <v>0.95084000000000035</v>
      </c>
      <c r="O499" s="15">
        <v>5.9038899999999996</v>
      </c>
      <c r="P499" s="15">
        <v>5.7270399999999997</v>
      </c>
      <c r="Q499" s="15">
        <v>6.0807500000000001</v>
      </c>
    </row>
    <row r="500" spans="1:17" x14ac:dyDescent="0.2">
      <c r="A500" s="9" t="s">
        <v>1102</v>
      </c>
      <c r="B500" t="s">
        <v>360</v>
      </c>
      <c r="C500">
        <v>3</v>
      </c>
      <c r="D500" s="92" t="s">
        <v>1</v>
      </c>
      <c r="E500" s="88">
        <v>1</v>
      </c>
      <c r="F500" s="9" t="s">
        <v>358</v>
      </c>
      <c r="G500" s="9" t="s">
        <v>359</v>
      </c>
      <c r="H500" s="22">
        <v>2.8794500000000003</v>
      </c>
      <c r="I500" s="22">
        <v>4.0703800000000001</v>
      </c>
      <c r="J500" s="22">
        <v>1.68852</v>
      </c>
      <c r="K500" s="22">
        <v>1.1909299999999998</v>
      </c>
      <c r="L500" s="22">
        <v>1.1909300000000003</v>
      </c>
      <c r="O500" s="15">
        <v>5.9038899999999996</v>
      </c>
      <c r="P500" s="15">
        <v>5.7270399999999997</v>
      </c>
      <c r="Q500" s="15">
        <v>6.0807500000000001</v>
      </c>
    </row>
    <row r="501" spans="1:17" x14ac:dyDescent="0.2">
      <c r="A501" s="9" t="s">
        <v>1103</v>
      </c>
      <c r="B501" t="s">
        <v>364</v>
      </c>
      <c r="C501">
        <v>4</v>
      </c>
      <c r="D501" s="92" t="s">
        <v>1</v>
      </c>
      <c r="E501" s="88">
        <v>6</v>
      </c>
      <c r="F501" s="9" t="s">
        <v>358</v>
      </c>
      <c r="G501" s="9" t="s">
        <v>363</v>
      </c>
      <c r="H501" s="22">
        <v>4.5029000000000003</v>
      </c>
      <c r="I501" s="22">
        <v>5.6744399999999997</v>
      </c>
      <c r="J501" s="22">
        <v>3.3313600000000001</v>
      </c>
      <c r="K501" s="22">
        <v>1.1715399999999994</v>
      </c>
      <c r="L501" s="22">
        <v>1.1715400000000002</v>
      </c>
      <c r="O501" s="15">
        <v>5.9038899999999996</v>
      </c>
      <c r="P501" s="15">
        <v>5.7270399999999997</v>
      </c>
      <c r="Q501" s="15">
        <v>6.0807500000000001</v>
      </c>
    </row>
    <row r="502" spans="1:17" x14ac:dyDescent="0.2">
      <c r="A502" s="9" t="s">
        <v>1104</v>
      </c>
      <c r="B502" t="s">
        <v>368</v>
      </c>
      <c r="C502">
        <v>5</v>
      </c>
      <c r="D502" s="92" t="s">
        <v>1</v>
      </c>
      <c r="E502" s="88">
        <v>10</v>
      </c>
      <c r="F502" s="9" t="s">
        <v>358</v>
      </c>
      <c r="G502" s="9" t="s">
        <v>367</v>
      </c>
      <c r="H502" s="22">
        <v>6.1524099999999997</v>
      </c>
      <c r="I502" s="22">
        <v>7.4118399999999998</v>
      </c>
      <c r="J502" s="22">
        <v>4.8929800000000006</v>
      </c>
      <c r="K502" s="22">
        <v>1.25943</v>
      </c>
      <c r="L502" s="22">
        <v>1.2594299999999992</v>
      </c>
      <c r="O502" s="15">
        <v>5.9038899999999996</v>
      </c>
      <c r="P502" s="15">
        <v>5.7270399999999997</v>
      </c>
      <c r="Q502" s="15">
        <v>6.0807500000000001</v>
      </c>
    </row>
    <row r="503" spans="1:17" x14ac:dyDescent="0.2">
      <c r="A503" s="9" t="s">
        <v>1105</v>
      </c>
      <c r="B503" t="s">
        <v>192</v>
      </c>
      <c r="C503">
        <v>6</v>
      </c>
      <c r="D503" s="92" t="s">
        <v>1</v>
      </c>
      <c r="E503" s="88">
        <v>8</v>
      </c>
      <c r="F503" s="9" t="s">
        <v>190</v>
      </c>
      <c r="G503" s="9" t="s">
        <v>191</v>
      </c>
      <c r="H503" s="22">
        <v>5.4935400000000003</v>
      </c>
      <c r="I503" s="22">
        <v>7.3572200000000008</v>
      </c>
      <c r="J503" s="22">
        <v>3.6298499999999998</v>
      </c>
      <c r="K503" s="22">
        <v>1.8636800000000004</v>
      </c>
      <c r="L503" s="22">
        <v>1.8636900000000005</v>
      </c>
      <c r="O503" s="15">
        <v>5.9038899999999996</v>
      </c>
      <c r="P503" s="15">
        <v>5.7270399999999997</v>
      </c>
      <c r="Q503" s="15">
        <v>6.0807500000000001</v>
      </c>
    </row>
    <row r="504" spans="1:17" x14ac:dyDescent="0.2">
      <c r="A504" s="9" t="s">
        <v>1106</v>
      </c>
      <c r="B504" t="s">
        <v>196</v>
      </c>
      <c r="C504">
        <v>7</v>
      </c>
      <c r="D504" s="92" t="s">
        <v>1</v>
      </c>
      <c r="E504" s="88">
        <v>3</v>
      </c>
      <c r="F504" s="9" t="s">
        <v>190</v>
      </c>
      <c r="G504" s="9" t="s">
        <v>195</v>
      </c>
      <c r="H504" s="22">
        <v>4.33066</v>
      </c>
      <c r="I504" s="22">
        <v>5.5831900000000001</v>
      </c>
      <c r="J504" s="22">
        <v>3.0781300000000003</v>
      </c>
      <c r="K504" s="22">
        <v>1.2525300000000001</v>
      </c>
      <c r="L504" s="22">
        <v>1.2525299999999997</v>
      </c>
      <c r="O504" s="15">
        <v>5.9038899999999996</v>
      </c>
      <c r="P504" s="15">
        <v>5.7270399999999997</v>
      </c>
      <c r="Q504" s="15">
        <v>6.0807500000000001</v>
      </c>
    </row>
    <row r="505" spans="1:17" x14ac:dyDescent="0.2">
      <c r="A505" s="9" t="s">
        <v>1107</v>
      </c>
      <c r="B505" t="s">
        <v>200</v>
      </c>
      <c r="C505">
        <v>8</v>
      </c>
      <c r="D505" s="92" t="s">
        <v>1</v>
      </c>
      <c r="E505" s="88">
        <v>11</v>
      </c>
      <c r="F505" s="9" t="s">
        <v>190</v>
      </c>
      <c r="G505" s="9" t="s">
        <v>199</v>
      </c>
      <c r="H505" s="22">
        <v>6.4973400000000003</v>
      </c>
      <c r="I505" s="22">
        <v>8.1940799999999996</v>
      </c>
      <c r="J505" s="22">
        <v>4.8006000000000002</v>
      </c>
      <c r="K505" s="22">
        <v>1.6967399999999992</v>
      </c>
      <c r="L505" s="22">
        <v>1.6967400000000001</v>
      </c>
      <c r="O505" s="15">
        <v>5.9038899999999996</v>
      </c>
      <c r="P505" s="15">
        <v>5.7270399999999997</v>
      </c>
      <c r="Q505" s="15">
        <v>6.0807500000000001</v>
      </c>
    </row>
    <row r="506" spans="1:17" x14ac:dyDescent="0.2">
      <c r="A506" s="9" t="s">
        <v>1108</v>
      </c>
      <c r="B506" t="s">
        <v>204</v>
      </c>
      <c r="C506">
        <v>9</v>
      </c>
      <c r="D506" s="92" t="s">
        <v>1</v>
      </c>
      <c r="E506" s="88">
        <v>7</v>
      </c>
      <c r="F506" s="9" t="s">
        <v>190</v>
      </c>
      <c r="G506" s="9" t="s">
        <v>203</v>
      </c>
      <c r="H506" s="22">
        <v>5.3556399999999993</v>
      </c>
      <c r="I506" s="22">
        <v>6.6085000000000003</v>
      </c>
      <c r="J506" s="22">
        <v>4.1027699999999996</v>
      </c>
      <c r="K506" s="22">
        <v>1.252860000000001</v>
      </c>
      <c r="L506" s="22">
        <v>1.2528699999999997</v>
      </c>
      <c r="O506" s="15">
        <v>5.9038899999999996</v>
      </c>
      <c r="P506" s="15">
        <v>5.7270399999999997</v>
      </c>
      <c r="Q506" s="15">
        <v>6.0807500000000001</v>
      </c>
    </row>
    <row r="507" spans="1:17" x14ac:dyDescent="0.2">
      <c r="A507" s="9" t="s">
        <v>1109</v>
      </c>
      <c r="B507" t="s">
        <v>208</v>
      </c>
      <c r="C507">
        <v>10</v>
      </c>
      <c r="D507" s="92" t="s">
        <v>1</v>
      </c>
      <c r="E507" s="88">
        <v>9</v>
      </c>
      <c r="F507" s="9" t="s">
        <v>190</v>
      </c>
      <c r="G507" s="9" t="s">
        <v>207</v>
      </c>
      <c r="H507" s="22">
        <v>5.9150499999999999</v>
      </c>
      <c r="I507" s="22">
        <v>7.7465099999999998</v>
      </c>
      <c r="J507" s="22">
        <v>4.0835999999999997</v>
      </c>
      <c r="K507" s="22">
        <v>1.8314599999999999</v>
      </c>
      <c r="L507" s="22">
        <v>1.8314500000000002</v>
      </c>
      <c r="O507" s="15">
        <v>5.9038899999999996</v>
      </c>
      <c r="P507" s="15">
        <v>5.7270399999999997</v>
      </c>
      <c r="Q507" s="15">
        <v>6.0807500000000001</v>
      </c>
    </row>
    <row r="508" spans="1:17" x14ac:dyDescent="0.2">
      <c r="A508" s="9" t="s">
        <v>1110</v>
      </c>
      <c r="B508" t="s">
        <v>212</v>
      </c>
      <c r="C508">
        <v>11</v>
      </c>
      <c r="D508" s="92" t="s">
        <v>1</v>
      </c>
      <c r="E508" s="88">
        <v>4</v>
      </c>
      <c r="F508" s="9" t="s">
        <v>190</v>
      </c>
      <c r="G508" s="9" t="s">
        <v>211</v>
      </c>
      <c r="H508" s="22">
        <v>4.3340200000000006</v>
      </c>
      <c r="I508" s="22">
        <v>5.7233999999999998</v>
      </c>
      <c r="J508" s="22">
        <v>2.9446400000000001</v>
      </c>
      <c r="K508" s="22">
        <v>1.3893799999999992</v>
      </c>
      <c r="L508" s="22">
        <v>1.3893800000000005</v>
      </c>
      <c r="O508" s="15">
        <v>5.9038899999999996</v>
      </c>
      <c r="P508" s="15">
        <v>5.7270399999999997</v>
      </c>
      <c r="Q508" s="15">
        <v>6.0807500000000001</v>
      </c>
    </row>
    <row r="509" spans="1:17" x14ac:dyDescent="0.2">
      <c r="A509" s="9" t="s">
        <v>1111</v>
      </c>
      <c r="B509" t="s">
        <v>421</v>
      </c>
      <c r="C509">
        <v>1</v>
      </c>
      <c r="D509" s="92" t="s">
        <v>10</v>
      </c>
      <c r="E509" s="88">
        <v>9</v>
      </c>
      <c r="F509" s="9" t="s">
        <v>419</v>
      </c>
      <c r="G509" s="9" t="s">
        <v>420</v>
      </c>
      <c r="H509" s="22">
        <v>6.67075</v>
      </c>
      <c r="I509" s="22">
        <v>8.6312700000000007</v>
      </c>
      <c r="J509" s="22">
        <v>4.7102199999999996</v>
      </c>
      <c r="K509" s="22">
        <v>1.9605200000000007</v>
      </c>
      <c r="L509" s="22">
        <v>1.9605300000000003</v>
      </c>
      <c r="O509" s="15">
        <v>5.9038899999999996</v>
      </c>
      <c r="P509" s="15">
        <v>5.7270399999999997</v>
      </c>
      <c r="Q509" s="15">
        <v>6.0807500000000001</v>
      </c>
    </row>
    <row r="510" spans="1:17" x14ac:dyDescent="0.2">
      <c r="A510" s="9" t="s">
        <v>1112</v>
      </c>
      <c r="B510" t="s">
        <v>425</v>
      </c>
      <c r="C510">
        <v>2</v>
      </c>
      <c r="D510" s="92" t="s">
        <v>10</v>
      </c>
      <c r="E510" s="88">
        <v>14</v>
      </c>
      <c r="F510" s="9" t="s">
        <v>419</v>
      </c>
      <c r="G510" s="9" t="s">
        <v>424</v>
      </c>
      <c r="H510" s="22">
        <v>7.8375000000000004</v>
      </c>
      <c r="I510" s="22">
        <v>9.8474699999999995</v>
      </c>
      <c r="J510" s="22">
        <v>5.8275300000000003</v>
      </c>
      <c r="K510" s="22">
        <v>2.0099699999999991</v>
      </c>
      <c r="L510" s="22">
        <v>2.00997</v>
      </c>
      <c r="O510" s="15">
        <v>5.9038899999999996</v>
      </c>
      <c r="P510" s="15">
        <v>5.7270399999999997</v>
      </c>
      <c r="Q510" s="15">
        <v>6.0807500000000001</v>
      </c>
    </row>
    <row r="511" spans="1:17" x14ac:dyDescent="0.2">
      <c r="A511" s="9" t="s">
        <v>1113</v>
      </c>
      <c r="B511" t="s">
        <v>429</v>
      </c>
      <c r="C511">
        <v>3</v>
      </c>
      <c r="D511" s="92" t="s">
        <v>10</v>
      </c>
      <c r="E511" s="88">
        <v>12</v>
      </c>
      <c r="F511" s="9" t="s">
        <v>419</v>
      </c>
      <c r="G511" s="9" t="s">
        <v>428</v>
      </c>
      <c r="H511" s="22">
        <v>7.3388800000000005</v>
      </c>
      <c r="I511" s="22">
        <v>9.5589499999999994</v>
      </c>
      <c r="J511" s="22">
        <v>5.1188099999999999</v>
      </c>
      <c r="K511" s="22">
        <v>2.2200699999999989</v>
      </c>
      <c r="L511" s="22">
        <v>2.2200700000000007</v>
      </c>
      <c r="O511" s="15">
        <v>5.9038899999999996</v>
      </c>
      <c r="P511" s="15">
        <v>5.7270399999999997</v>
      </c>
      <c r="Q511" s="15">
        <v>6.0807500000000001</v>
      </c>
    </row>
    <row r="512" spans="1:17" x14ac:dyDescent="0.2">
      <c r="A512" s="9" t="s">
        <v>1114</v>
      </c>
      <c r="B512" t="s">
        <v>433</v>
      </c>
      <c r="C512">
        <v>4</v>
      </c>
      <c r="D512" s="92" t="s">
        <v>10</v>
      </c>
      <c r="E512" s="88">
        <v>11</v>
      </c>
      <c r="F512" s="9" t="s">
        <v>419</v>
      </c>
      <c r="G512" s="9" t="s">
        <v>432</v>
      </c>
      <c r="H512" s="22">
        <v>7.2903399999999996</v>
      </c>
      <c r="I512" s="22">
        <v>9.697379999999999</v>
      </c>
      <c r="J512" s="22">
        <v>4.8833000000000002</v>
      </c>
      <c r="K512" s="22">
        <v>2.4070399999999994</v>
      </c>
      <c r="L512" s="22">
        <v>2.4070399999999994</v>
      </c>
      <c r="O512" s="15">
        <v>5.9038899999999996</v>
      </c>
      <c r="P512" s="15">
        <v>5.7270399999999997</v>
      </c>
      <c r="Q512" s="15">
        <v>6.0807500000000001</v>
      </c>
    </row>
    <row r="513" spans="1:17" x14ac:dyDescent="0.2">
      <c r="A513" s="9" t="s">
        <v>1115</v>
      </c>
      <c r="B513" t="s">
        <v>437</v>
      </c>
      <c r="C513">
        <v>5</v>
      </c>
      <c r="D513" s="92" t="s">
        <v>10</v>
      </c>
      <c r="E513" s="88">
        <v>17</v>
      </c>
      <c r="F513" s="9" t="s">
        <v>419</v>
      </c>
      <c r="G513" s="9" t="s">
        <v>436</v>
      </c>
      <c r="H513" s="22">
        <v>9.3445099999999996</v>
      </c>
      <c r="I513" s="22">
        <v>12.030570000000001</v>
      </c>
      <c r="J513" s="22">
        <v>6.6584500000000002</v>
      </c>
      <c r="K513" s="22">
        <v>2.6860600000000012</v>
      </c>
      <c r="L513" s="22">
        <v>2.6860599999999994</v>
      </c>
      <c r="O513" s="15">
        <v>5.9038899999999996</v>
      </c>
      <c r="P513" s="15">
        <v>5.7270399999999997</v>
      </c>
      <c r="Q513" s="15">
        <v>6.0807500000000001</v>
      </c>
    </row>
    <row r="514" spans="1:17" x14ac:dyDescent="0.2">
      <c r="A514" s="9" t="s">
        <v>1116</v>
      </c>
      <c r="B514" t="s">
        <v>441</v>
      </c>
      <c r="C514">
        <v>6</v>
      </c>
      <c r="D514" s="92" t="s">
        <v>10</v>
      </c>
      <c r="E514" s="88">
        <v>2</v>
      </c>
      <c r="F514" s="9" t="s">
        <v>419</v>
      </c>
      <c r="G514" s="9" t="s">
        <v>440</v>
      </c>
      <c r="H514" s="22">
        <v>5.5989300000000002</v>
      </c>
      <c r="I514" s="22">
        <v>7.5664699999999998</v>
      </c>
      <c r="J514" s="22">
        <v>3.6313900000000001</v>
      </c>
      <c r="K514" s="22">
        <v>1.9675399999999996</v>
      </c>
      <c r="L514" s="22">
        <v>1.9675400000000001</v>
      </c>
      <c r="O514" s="15">
        <v>5.9038899999999996</v>
      </c>
      <c r="P514" s="15">
        <v>5.7270399999999997</v>
      </c>
      <c r="Q514" s="15">
        <v>6.0807500000000001</v>
      </c>
    </row>
    <row r="515" spans="1:17" x14ac:dyDescent="0.2">
      <c r="A515" s="9" t="s">
        <v>1117</v>
      </c>
      <c r="B515" t="s">
        <v>445</v>
      </c>
      <c r="C515">
        <v>7</v>
      </c>
      <c r="D515" s="92" t="s">
        <v>10</v>
      </c>
      <c r="E515" s="88">
        <v>10</v>
      </c>
      <c r="F515" s="9" t="s">
        <v>419</v>
      </c>
      <c r="G515" s="9" t="s">
        <v>444</v>
      </c>
      <c r="H515" s="22">
        <v>6.99627</v>
      </c>
      <c r="I515" s="22">
        <v>9.7045300000000001</v>
      </c>
      <c r="J515" s="22">
        <v>4.2880099999999999</v>
      </c>
      <c r="K515" s="22">
        <v>2.7082600000000001</v>
      </c>
      <c r="L515" s="22">
        <v>2.7082600000000001</v>
      </c>
      <c r="O515" s="15">
        <v>5.9038899999999996</v>
      </c>
      <c r="P515" s="15">
        <v>5.7270399999999997</v>
      </c>
      <c r="Q515" s="15">
        <v>6.0807500000000001</v>
      </c>
    </row>
    <row r="516" spans="1:17" x14ac:dyDescent="0.2">
      <c r="A516" s="9" t="s">
        <v>1118</v>
      </c>
      <c r="B516" t="s">
        <v>449</v>
      </c>
      <c r="C516">
        <v>8</v>
      </c>
      <c r="D516" s="92" t="s">
        <v>10</v>
      </c>
      <c r="E516" s="88">
        <v>1</v>
      </c>
      <c r="F516" s="9" t="s">
        <v>419</v>
      </c>
      <c r="G516" s="9" t="s">
        <v>448</v>
      </c>
      <c r="H516" s="22">
        <v>4.5567700000000002</v>
      </c>
      <c r="I516" s="22">
        <v>6.2062900000000001</v>
      </c>
      <c r="J516" s="22">
        <v>2.90726</v>
      </c>
      <c r="K516" s="22">
        <v>1.6495199999999999</v>
      </c>
      <c r="L516" s="22">
        <v>1.6495100000000003</v>
      </c>
      <c r="O516" s="15">
        <v>5.9038899999999996</v>
      </c>
      <c r="P516" s="15">
        <v>5.7270399999999997</v>
      </c>
      <c r="Q516" s="15">
        <v>6.0807500000000001</v>
      </c>
    </row>
    <row r="517" spans="1:17" x14ac:dyDescent="0.2">
      <c r="A517" s="9" t="s">
        <v>1119</v>
      </c>
      <c r="B517" t="s">
        <v>338</v>
      </c>
      <c r="C517">
        <v>9</v>
      </c>
      <c r="D517" s="92" t="s">
        <v>10</v>
      </c>
      <c r="E517" s="88">
        <v>13</v>
      </c>
      <c r="F517" s="9" t="s">
        <v>336</v>
      </c>
      <c r="G517" s="9" t="s">
        <v>337</v>
      </c>
      <c r="H517" s="22">
        <v>7.73759</v>
      </c>
      <c r="I517" s="22">
        <v>9.498009999999999</v>
      </c>
      <c r="J517" s="22">
        <v>5.9771700000000001</v>
      </c>
      <c r="K517" s="22">
        <v>1.760419999999999</v>
      </c>
      <c r="L517" s="22">
        <v>1.7604199999999999</v>
      </c>
      <c r="O517" s="15">
        <v>5.9038899999999996</v>
      </c>
      <c r="P517" s="15">
        <v>5.7270399999999997</v>
      </c>
      <c r="Q517" s="15">
        <v>6.0807500000000001</v>
      </c>
    </row>
    <row r="518" spans="1:17" x14ac:dyDescent="0.2">
      <c r="A518" s="9" t="s">
        <v>1120</v>
      </c>
      <c r="B518" t="s">
        <v>342</v>
      </c>
      <c r="C518">
        <v>10</v>
      </c>
      <c r="D518" s="92" t="s">
        <v>10</v>
      </c>
      <c r="E518" s="88">
        <v>6</v>
      </c>
      <c r="F518" s="9" t="s">
        <v>336</v>
      </c>
      <c r="G518" s="9" t="s">
        <v>341</v>
      </c>
      <c r="H518" s="22">
        <v>6.4125799999999993</v>
      </c>
      <c r="I518" s="22">
        <v>7.8572299999999995</v>
      </c>
      <c r="J518" s="22">
        <v>4.9679399999999996</v>
      </c>
      <c r="K518" s="22">
        <v>1.4446500000000002</v>
      </c>
      <c r="L518" s="22">
        <v>1.4446399999999997</v>
      </c>
      <c r="O518" s="15">
        <v>5.9038899999999996</v>
      </c>
      <c r="P518" s="15">
        <v>5.7270399999999997</v>
      </c>
      <c r="Q518" s="15">
        <v>6.0807500000000001</v>
      </c>
    </row>
    <row r="519" spans="1:17" x14ac:dyDescent="0.2">
      <c r="A519" s="9" t="s">
        <v>1121</v>
      </c>
      <c r="B519" t="s">
        <v>346</v>
      </c>
      <c r="C519">
        <v>11</v>
      </c>
      <c r="D519" s="92" t="s">
        <v>10</v>
      </c>
      <c r="E519" s="88">
        <v>7</v>
      </c>
      <c r="F519" s="9" t="s">
        <v>336</v>
      </c>
      <c r="G519" s="9" t="s">
        <v>345</v>
      </c>
      <c r="H519" s="22">
        <v>6.5270700000000001</v>
      </c>
      <c r="I519" s="22">
        <v>8.3511199999999999</v>
      </c>
      <c r="J519" s="22">
        <v>4.7030099999999999</v>
      </c>
      <c r="K519" s="22">
        <v>1.8240499999999997</v>
      </c>
      <c r="L519" s="22">
        <v>1.8240600000000002</v>
      </c>
      <c r="O519" s="15">
        <v>5.9038899999999996</v>
      </c>
      <c r="P519" s="15">
        <v>5.7270399999999997</v>
      </c>
      <c r="Q519" s="15">
        <v>6.0807500000000001</v>
      </c>
    </row>
    <row r="520" spans="1:17" x14ac:dyDescent="0.2">
      <c r="A520" s="9" t="s">
        <v>1122</v>
      </c>
      <c r="B520" t="s">
        <v>350</v>
      </c>
      <c r="C520">
        <v>12</v>
      </c>
      <c r="D520" s="92" t="s">
        <v>10</v>
      </c>
      <c r="E520" s="88">
        <v>16</v>
      </c>
      <c r="F520" s="9" t="s">
        <v>336</v>
      </c>
      <c r="G520" s="9" t="s">
        <v>349</v>
      </c>
      <c r="H520" s="22">
        <v>8.4006899999999991</v>
      </c>
      <c r="I520" s="22">
        <v>10.4956</v>
      </c>
      <c r="J520" s="22">
        <v>6.3057799999999995</v>
      </c>
      <c r="K520" s="22">
        <v>2.0949100000000005</v>
      </c>
      <c r="L520" s="22">
        <v>2.0949099999999996</v>
      </c>
      <c r="O520" s="15">
        <v>5.9038899999999996</v>
      </c>
      <c r="P520" s="15">
        <v>5.7270399999999997</v>
      </c>
      <c r="Q520" s="15">
        <v>6.0807500000000001</v>
      </c>
    </row>
    <row r="521" spans="1:17" x14ac:dyDescent="0.2">
      <c r="A521" s="9" t="s">
        <v>1123</v>
      </c>
      <c r="B521" t="s">
        <v>354</v>
      </c>
      <c r="C521">
        <v>13</v>
      </c>
      <c r="D521" s="92" t="s">
        <v>10</v>
      </c>
      <c r="E521" s="88">
        <v>15</v>
      </c>
      <c r="F521" s="9" t="s">
        <v>336</v>
      </c>
      <c r="G521" s="9" t="s">
        <v>353</v>
      </c>
      <c r="H521" s="22">
        <v>7.91113</v>
      </c>
      <c r="I521" s="22">
        <v>9.6107899999999997</v>
      </c>
      <c r="J521" s="22">
        <v>6.2114799999999999</v>
      </c>
      <c r="K521" s="22">
        <v>1.6996599999999997</v>
      </c>
      <c r="L521" s="22">
        <v>1.6996500000000001</v>
      </c>
      <c r="O521" s="15">
        <v>5.9038899999999996</v>
      </c>
      <c r="P521" s="15">
        <v>5.7270399999999997</v>
      </c>
      <c r="Q521" s="15">
        <v>6.0807500000000001</v>
      </c>
    </row>
    <row r="522" spans="1:17" x14ac:dyDescent="0.2">
      <c r="A522" s="9" t="s">
        <v>1124</v>
      </c>
      <c r="B522" t="s">
        <v>106</v>
      </c>
      <c r="C522">
        <v>14</v>
      </c>
      <c r="D522" s="92" t="s">
        <v>10</v>
      </c>
      <c r="E522" s="88">
        <v>8</v>
      </c>
      <c r="F522" s="9" t="s">
        <v>104</v>
      </c>
      <c r="G522" s="9" t="s">
        <v>105</v>
      </c>
      <c r="H522" s="22">
        <v>6.5405899999999999</v>
      </c>
      <c r="I522" s="22">
        <v>7.9752500000000008</v>
      </c>
      <c r="J522" s="22">
        <v>5.1059200000000002</v>
      </c>
      <c r="K522" s="22">
        <v>1.4346600000000009</v>
      </c>
      <c r="L522" s="22">
        <v>1.4346699999999997</v>
      </c>
      <c r="O522" s="15">
        <v>5.9038899999999996</v>
      </c>
      <c r="P522" s="15">
        <v>5.7270399999999997</v>
      </c>
      <c r="Q522" s="15">
        <v>6.0807500000000001</v>
      </c>
    </row>
    <row r="523" spans="1:17" x14ac:dyDescent="0.2">
      <c r="A523" s="9" t="s">
        <v>1125</v>
      </c>
      <c r="B523" t="s">
        <v>110</v>
      </c>
      <c r="C523">
        <v>15</v>
      </c>
      <c r="D523" s="92" t="s">
        <v>10</v>
      </c>
      <c r="E523" s="88">
        <v>4</v>
      </c>
      <c r="F523" s="9" t="s">
        <v>104</v>
      </c>
      <c r="G523" s="9" t="s">
        <v>109</v>
      </c>
      <c r="H523" s="22">
        <v>5.9465900000000005</v>
      </c>
      <c r="I523" s="22">
        <v>7.4929800000000002</v>
      </c>
      <c r="J523" s="22">
        <v>4.4001999999999999</v>
      </c>
      <c r="K523" s="22">
        <v>1.5463899999999997</v>
      </c>
      <c r="L523" s="22">
        <v>1.5463900000000006</v>
      </c>
      <c r="O523" s="15">
        <v>5.9038899999999996</v>
      </c>
      <c r="P523" s="15">
        <v>5.7270399999999997</v>
      </c>
      <c r="Q523" s="15">
        <v>6.0807500000000001</v>
      </c>
    </row>
    <row r="524" spans="1:17" x14ac:dyDescent="0.2">
      <c r="A524" s="9" t="s">
        <v>1126</v>
      </c>
      <c r="B524" t="s">
        <v>114</v>
      </c>
      <c r="C524">
        <v>16</v>
      </c>
      <c r="D524" s="92" t="s">
        <v>10</v>
      </c>
      <c r="E524" s="88">
        <v>5</v>
      </c>
      <c r="F524" s="9" t="s">
        <v>104</v>
      </c>
      <c r="G524" s="9" t="s">
        <v>113</v>
      </c>
      <c r="H524" s="22">
        <v>6.3278799999999995</v>
      </c>
      <c r="I524" s="22">
        <v>7.8430900000000001</v>
      </c>
      <c r="J524" s="22">
        <v>4.8126799999999994</v>
      </c>
      <c r="K524" s="22">
        <v>1.5152100000000006</v>
      </c>
      <c r="L524" s="22">
        <v>1.5152000000000001</v>
      </c>
      <c r="O524" s="15">
        <v>5.9038899999999996</v>
      </c>
      <c r="P524" s="15">
        <v>5.7270399999999997</v>
      </c>
      <c r="Q524" s="15">
        <v>6.0807500000000001</v>
      </c>
    </row>
    <row r="525" spans="1:17" x14ac:dyDescent="0.2">
      <c r="A525" s="9" t="s">
        <v>1127</v>
      </c>
      <c r="B525" t="s">
        <v>118</v>
      </c>
      <c r="C525">
        <v>17</v>
      </c>
      <c r="D525" s="92" t="s">
        <v>10</v>
      </c>
      <c r="E525" s="88">
        <v>3</v>
      </c>
      <c r="F525" s="9" t="s">
        <v>104</v>
      </c>
      <c r="G525" s="9" t="s">
        <v>117</v>
      </c>
      <c r="H525" s="22">
        <v>5.6761200000000001</v>
      </c>
      <c r="I525" s="22">
        <v>7.0326799999999992</v>
      </c>
      <c r="J525" s="22">
        <v>4.3195600000000001</v>
      </c>
      <c r="K525" s="22">
        <v>1.3565599999999991</v>
      </c>
      <c r="L525" s="22">
        <v>1.35656</v>
      </c>
      <c r="O525" s="15">
        <v>5.9038899999999996</v>
      </c>
      <c r="P525" s="15">
        <v>5.7270399999999997</v>
      </c>
      <c r="Q525" s="15">
        <v>6.0807500000000001</v>
      </c>
    </row>
    <row r="526" spans="1:17" x14ac:dyDescent="0.2">
      <c r="A526" s="9" t="s">
        <v>1128</v>
      </c>
      <c r="B526" t="s">
        <v>469</v>
      </c>
      <c r="C526">
        <v>1</v>
      </c>
      <c r="D526" s="92" t="s">
        <v>11</v>
      </c>
      <c r="E526" s="88">
        <v>4</v>
      </c>
      <c r="F526" s="9" t="s">
        <v>467</v>
      </c>
      <c r="G526" s="9" t="s">
        <v>468</v>
      </c>
      <c r="H526" s="22">
        <v>4.8418400000000004</v>
      </c>
      <c r="I526" s="22">
        <v>6.3885100000000001</v>
      </c>
      <c r="J526" s="22">
        <v>3.2951800000000002</v>
      </c>
      <c r="K526" s="22">
        <v>1.5466699999999998</v>
      </c>
      <c r="L526" s="22">
        <v>1.5466600000000001</v>
      </c>
      <c r="O526" s="15">
        <v>5.9038899999999996</v>
      </c>
      <c r="P526" s="15">
        <v>5.7270399999999997</v>
      </c>
      <c r="Q526" s="15">
        <v>6.0807500000000001</v>
      </c>
    </row>
    <row r="527" spans="1:17" x14ac:dyDescent="0.2">
      <c r="A527" s="9" t="s">
        <v>1129</v>
      </c>
      <c r="B527" t="s">
        <v>473</v>
      </c>
      <c r="C527">
        <v>2</v>
      </c>
      <c r="D527" s="92" t="s">
        <v>11</v>
      </c>
      <c r="E527" s="88">
        <v>2</v>
      </c>
      <c r="F527" s="9" t="s">
        <v>467</v>
      </c>
      <c r="G527" s="9" t="s">
        <v>472</v>
      </c>
      <c r="H527" s="22">
        <v>4.61808</v>
      </c>
      <c r="I527" s="22">
        <v>6.0524399999999998</v>
      </c>
      <c r="J527" s="22">
        <v>3.1837299999999997</v>
      </c>
      <c r="K527" s="22">
        <v>1.4343599999999999</v>
      </c>
      <c r="L527" s="22">
        <v>1.4343500000000002</v>
      </c>
      <c r="O527" s="15">
        <v>5.9038899999999996</v>
      </c>
      <c r="P527" s="15">
        <v>5.7270399999999997</v>
      </c>
      <c r="Q527" s="15">
        <v>6.0807500000000001</v>
      </c>
    </row>
    <row r="528" spans="1:17" x14ac:dyDescent="0.2">
      <c r="A528" s="9" t="s">
        <v>1130</v>
      </c>
      <c r="B528" t="s">
        <v>477</v>
      </c>
      <c r="C528">
        <v>3</v>
      </c>
      <c r="D528" s="92" t="s">
        <v>11</v>
      </c>
      <c r="E528" s="88">
        <v>11</v>
      </c>
      <c r="F528" s="9" t="s">
        <v>467</v>
      </c>
      <c r="G528" s="9" t="s">
        <v>476</v>
      </c>
      <c r="H528" s="22">
        <v>7.6241600000000007</v>
      </c>
      <c r="I528" s="22">
        <v>9.2431099999999997</v>
      </c>
      <c r="J528" s="22">
        <v>6.0052099999999999</v>
      </c>
      <c r="K528" s="22">
        <v>1.618949999999999</v>
      </c>
      <c r="L528" s="22">
        <v>1.6189500000000008</v>
      </c>
      <c r="O528" s="15">
        <v>5.9038899999999996</v>
      </c>
      <c r="P528" s="15">
        <v>5.7270399999999997</v>
      </c>
      <c r="Q528" s="15">
        <v>6.0807500000000001</v>
      </c>
    </row>
    <row r="529" spans="1:17" x14ac:dyDescent="0.2">
      <c r="A529" s="9" t="s">
        <v>1131</v>
      </c>
      <c r="B529" t="s">
        <v>481</v>
      </c>
      <c r="C529">
        <v>4</v>
      </c>
      <c r="D529" s="92" t="s">
        <v>11</v>
      </c>
      <c r="E529" s="88">
        <v>5</v>
      </c>
      <c r="F529" s="9" t="s">
        <v>467</v>
      </c>
      <c r="G529" s="9" t="s">
        <v>480</v>
      </c>
      <c r="H529" s="22">
        <v>5.1522199999999998</v>
      </c>
      <c r="I529" s="22">
        <v>6.8205499999999999</v>
      </c>
      <c r="J529" s="22">
        <v>3.4838800000000001</v>
      </c>
      <c r="K529" s="22">
        <v>1.6683300000000001</v>
      </c>
      <c r="L529" s="22">
        <v>1.6683399999999997</v>
      </c>
      <c r="O529" s="15">
        <v>5.9038899999999996</v>
      </c>
      <c r="P529" s="15">
        <v>5.7270399999999997</v>
      </c>
      <c r="Q529" s="15">
        <v>6.0807500000000001</v>
      </c>
    </row>
    <row r="530" spans="1:17" x14ac:dyDescent="0.2">
      <c r="A530" s="9" t="s">
        <v>1132</v>
      </c>
      <c r="B530" t="s">
        <v>150</v>
      </c>
      <c r="C530">
        <v>5</v>
      </c>
      <c r="D530" s="92" t="s">
        <v>11</v>
      </c>
      <c r="E530" s="88">
        <v>3</v>
      </c>
      <c r="F530" s="9" t="s">
        <v>148</v>
      </c>
      <c r="G530" s="9" t="s">
        <v>149</v>
      </c>
      <c r="H530" s="22">
        <v>4.6580499999999994</v>
      </c>
      <c r="I530" s="22">
        <v>6.0355499999999997</v>
      </c>
      <c r="J530" s="22">
        <v>3.2805500000000003</v>
      </c>
      <c r="K530" s="22">
        <v>1.3775000000000004</v>
      </c>
      <c r="L530" s="22">
        <v>1.3774999999999991</v>
      </c>
      <c r="O530" s="15">
        <v>5.9038899999999996</v>
      </c>
      <c r="P530" s="15">
        <v>5.7270399999999997</v>
      </c>
      <c r="Q530" s="15">
        <v>6.0807500000000001</v>
      </c>
    </row>
    <row r="531" spans="1:17" x14ac:dyDescent="0.2">
      <c r="A531" s="9" t="s">
        <v>1133</v>
      </c>
      <c r="B531" t="s">
        <v>154</v>
      </c>
      <c r="C531">
        <v>6</v>
      </c>
      <c r="D531" s="92" t="s">
        <v>11</v>
      </c>
      <c r="E531" s="88">
        <v>8</v>
      </c>
      <c r="F531" s="9" t="s">
        <v>148</v>
      </c>
      <c r="G531" s="9" t="s">
        <v>153</v>
      </c>
      <c r="H531" s="22">
        <v>5.8052600000000005</v>
      </c>
      <c r="I531" s="22">
        <v>8.6055799999999998</v>
      </c>
      <c r="J531" s="22">
        <v>3.0049299999999999</v>
      </c>
      <c r="K531" s="22">
        <v>2.8003199999999993</v>
      </c>
      <c r="L531" s="22">
        <v>2.8003300000000007</v>
      </c>
      <c r="O531" s="15">
        <v>5.9038899999999996</v>
      </c>
      <c r="P531" s="15">
        <v>5.7270399999999997</v>
      </c>
      <c r="Q531" s="15">
        <v>6.0807500000000001</v>
      </c>
    </row>
    <row r="532" spans="1:17" x14ac:dyDescent="0.2">
      <c r="A532" s="9" t="s">
        <v>1134</v>
      </c>
      <c r="B532" t="s">
        <v>158</v>
      </c>
      <c r="C532">
        <v>7</v>
      </c>
      <c r="D532" s="92" t="s">
        <v>11</v>
      </c>
      <c r="E532" s="88">
        <v>1</v>
      </c>
      <c r="F532" s="9" t="s">
        <v>148</v>
      </c>
      <c r="G532" s="9" t="s">
        <v>157</v>
      </c>
      <c r="H532" s="22">
        <v>4.4891899999999998</v>
      </c>
      <c r="I532" s="22">
        <v>6.2019099999999998</v>
      </c>
      <c r="J532" s="22">
        <v>2.7764600000000002</v>
      </c>
      <c r="K532" s="22">
        <v>1.71272</v>
      </c>
      <c r="L532" s="22">
        <v>1.7127299999999996</v>
      </c>
      <c r="O532" s="15">
        <v>5.9038899999999996</v>
      </c>
      <c r="P532" s="15">
        <v>5.7270399999999997</v>
      </c>
      <c r="Q532" s="15">
        <v>6.0807500000000001</v>
      </c>
    </row>
    <row r="533" spans="1:17" x14ac:dyDescent="0.2">
      <c r="A533" s="9" t="s">
        <v>1135</v>
      </c>
      <c r="B533" t="s">
        <v>162</v>
      </c>
      <c r="C533">
        <v>8</v>
      </c>
      <c r="D533" s="92" t="s">
        <v>11</v>
      </c>
      <c r="E533" s="88">
        <v>13</v>
      </c>
      <c r="F533" s="9" t="s">
        <v>148</v>
      </c>
      <c r="G533" s="9" t="s">
        <v>161</v>
      </c>
      <c r="H533" s="22">
        <v>8.4427699999999994</v>
      </c>
      <c r="I533" s="22">
        <v>10.577019999999999</v>
      </c>
      <c r="J533" s="22">
        <v>6.3085199999999997</v>
      </c>
      <c r="K533" s="22">
        <v>2.1342499999999998</v>
      </c>
      <c r="L533" s="22">
        <v>2.1342499999999998</v>
      </c>
      <c r="O533" s="15">
        <v>5.9038899999999996</v>
      </c>
      <c r="P533" s="15">
        <v>5.7270399999999997</v>
      </c>
      <c r="Q533" s="15">
        <v>6.0807500000000001</v>
      </c>
    </row>
    <row r="534" spans="1:17" x14ac:dyDescent="0.2">
      <c r="A534" s="9" t="s">
        <v>1136</v>
      </c>
      <c r="B534" t="s">
        <v>166</v>
      </c>
      <c r="C534">
        <v>9</v>
      </c>
      <c r="D534" s="92" t="s">
        <v>11</v>
      </c>
      <c r="E534" s="88">
        <v>7</v>
      </c>
      <c r="F534" s="9" t="s">
        <v>148</v>
      </c>
      <c r="G534" s="9" t="s">
        <v>165</v>
      </c>
      <c r="H534" s="22">
        <v>5.3916199999999996</v>
      </c>
      <c r="I534" s="22">
        <v>7.3523599999999991</v>
      </c>
      <c r="J534" s="22">
        <v>3.4308900000000002</v>
      </c>
      <c r="K534" s="22">
        <v>1.9607399999999995</v>
      </c>
      <c r="L534" s="22">
        <v>1.9607299999999994</v>
      </c>
      <c r="O534" s="15">
        <v>5.9038899999999996</v>
      </c>
      <c r="P534" s="15">
        <v>5.7270399999999997</v>
      </c>
      <c r="Q534" s="15">
        <v>6.0807500000000001</v>
      </c>
    </row>
    <row r="535" spans="1:17" x14ac:dyDescent="0.2">
      <c r="A535" s="9" t="s">
        <v>1137</v>
      </c>
      <c r="B535" t="s">
        <v>170</v>
      </c>
      <c r="C535">
        <v>10</v>
      </c>
      <c r="D535" s="92" t="s">
        <v>11</v>
      </c>
      <c r="E535" s="88">
        <v>6</v>
      </c>
      <c r="F535" s="9" t="s">
        <v>148</v>
      </c>
      <c r="G535" s="9" t="s">
        <v>169</v>
      </c>
      <c r="H535" s="22">
        <v>5.3148499999999999</v>
      </c>
      <c r="I535" s="22">
        <v>7.5077500000000006</v>
      </c>
      <c r="J535" s="22">
        <v>3.12195</v>
      </c>
      <c r="K535" s="22">
        <v>2.1929000000000007</v>
      </c>
      <c r="L535" s="22">
        <v>2.1928999999999998</v>
      </c>
      <c r="O535" s="15">
        <v>5.9038899999999996</v>
      </c>
      <c r="P535" s="15">
        <v>5.7270399999999997</v>
      </c>
      <c r="Q535" s="15">
        <v>6.0807500000000001</v>
      </c>
    </row>
    <row r="536" spans="1:17" x14ac:dyDescent="0.2">
      <c r="A536" s="9" t="s">
        <v>1138</v>
      </c>
      <c r="B536" t="s">
        <v>174</v>
      </c>
      <c r="C536">
        <v>11</v>
      </c>
      <c r="D536" s="92" t="s">
        <v>11</v>
      </c>
      <c r="E536" s="88">
        <v>10</v>
      </c>
      <c r="F536" s="9" t="s">
        <v>148</v>
      </c>
      <c r="G536" s="9" t="s">
        <v>173</v>
      </c>
      <c r="H536" s="22">
        <v>6.8511000000000006</v>
      </c>
      <c r="I536" s="22">
        <v>9.248149999999999</v>
      </c>
      <c r="J536" s="22">
        <v>4.4540499999999996</v>
      </c>
      <c r="K536" s="22">
        <v>2.3970499999999983</v>
      </c>
      <c r="L536" s="22">
        <v>2.397050000000001</v>
      </c>
      <c r="O536" s="15">
        <v>5.9038899999999996</v>
      </c>
      <c r="P536" s="15">
        <v>5.7270399999999997</v>
      </c>
      <c r="Q536" s="15">
        <v>6.0807500000000001</v>
      </c>
    </row>
    <row r="537" spans="1:17" x14ac:dyDescent="0.2">
      <c r="A537" s="9" t="s">
        <v>1139</v>
      </c>
      <c r="B537" t="s">
        <v>178</v>
      </c>
      <c r="C537">
        <v>12</v>
      </c>
      <c r="D537" s="92" t="s">
        <v>11</v>
      </c>
      <c r="E537" s="88">
        <v>12</v>
      </c>
      <c r="F537" s="9" t="s">
        <v>148</v>
      </c>
      <c r="G537" s="9" t="s">
        <v>177</v>
      </c>
      <c r="H537" s="22">
        <v>7.9251299999999993</v>
      </c>
      <c r="I537" s="22">
        <v>10.118499999999999</v>
      </c>
      <c r="J537" s="22">
        <v>5.73177</v>
      </c>
      <c r="K537" s="22">
        <v>2.1933699999999998</v>
      </c>
      <c r="L537" s="22">
        <v>2.1933599999999993</v>
      </c>
      <c r="O537" s="15">
        <v>5.9038899999999996</v>
      </c>
      <c r="P537" s="15">
        <v>5.7270399999999997</v>
      </c>
      <c r="Q537" s="15">
        <v>6.0807500000000001</v>
      </c>
    </row>
    <row r="538" spans="1:17" x14ac:dyDescent="0.2">
      <c r="A538" s="9" t="s">
        <v>1140</v>
      </c>
      <c r="B538" t="s">
        <v>182</v>
      </c>
      <c r="C538">
        <v>13</v>
      </c>
      <c r="D538" s="92" t="s">
        <v>11</v>
      </c>
      <c r="E538" s="88">
        <v>9</v>
      </c>
      <c r="F538" s="9" t="s">
        <v>148</v>
      </c>
      <c r="G538" s="9" t="s">
        <v>181</v>
      </c>
      <c r="H538" s="22">
        <v>6.4324699999999995</v>
      </c>
      <c r="I538" s="22">
        <v>8.8727400000000003</v>
      </c>
      <c r="J538" s="22">
        <v>3.9921900000000003</v>
      </c>
      <c r="K538" s="22">
        <v>2.4402700000000008</v>
      </c>
      <c r="L538" s="22">
        <v>2.4402799999999991</v>
      </c>
      <c r="O538" s="15">
        <v>5.9038899999999996</v>
      </c>
      <c r="P538" s="15">
        <v>5.7270399999999997</v>
      </c>
      <c r="Q538" s="15">
        <v>6.0807500000000001</v>
      </c>
    </row>
    <row r="539" spans="1:17" x14ac:dyDescent="0.2">
      <c r="A539" s="9" t="s">
        <v>1141</v>
      </c>
      <c r="B539" t="s">
        <v>186</v>
      </c>
      <c r="C539">
        <v>14</v>
      </c>
      <c r="D539" s="92" t="s">
        <v>11</v>
      </c>
      <c r="E539" s="88">
        <v>14</v>
      </c>
      <c r="F539" s="9" t="s">
        <v>148</v>
      </c>
      <c r="G539" s="9" t="s">
        <v>185</v>
      </c>
      <c r="H539" s="22">
        <v>9.5236099999999997</v>
      </c>
      <c r="I539" s="22">
        <v>12.30185</v>
      </c>
      <c r="J539" s="22">
        <v>6.7453700000000003</v>
      </c>
      <c r="K539" s="22">
        <v>2.7782400000000003</v>
      </c>
      <c r="L539" s="22">
        <v>2.7782399999999994</v>
      </c>
      <c r="O539" s="15">
        <v>5.9038899999999996</v>
      </c>
      <c r="P539" s="15">
        <v>5.7270399999999997</v>
      </c>
      <c r="Q539" s="15">
        <v>6.0807500000000001</v>
      </c>
    </row>
    <row r="540" spans="1:17" x14ac:dyDescent="0.2">
      <c r="A540" s="9" t="s">
        <v>1142</v>
      </c>
      <c r="B540" t="s">
        <v>391</v>
      </c>
      <c r="C540">
        <v>1</v>
      </c>
      <c r="D540" s="92" t="s">
        <v>2</v>
      </c>
      <c r="E540" s="88">
        <v>9</v>
      </c>
      <c r="F540" s="9" t="s">
        <v>389</v>
      </c>
      <c r="G540" s="9" t="s">
        <v>390</v>
      </c>
      <c r="H540" s="22">
        <v>7.50976</v>
      </c>
      <c r="I540" s="22">
        <v>9.9008900000000004</v>
      </c>
      <c r="J540" s="22">
        <v>5.1186199999999999</v>
      </c>
      <c r="K540" s="22">
        <v>2.3911300000000004</v>
      </c>
      <c r="L540" s="22">
        <v>2.39114</v>
      </c>
      <c r="O540" s="15">
        <v>5.9038899999999996</v>
      </c>
      <c r="P540" s="15">
        <v>5.7270399999999997</v>
      </c>
      <c r="Q540" s="15">
        <v>6.0807500000000001</v>
      </c>
    </row>
    <row r="541" spans="1:17" x14ac:dyDescent="0.2">
      <c r="A541" s="9" t="s">
        <v>1143</v>
      </c>
      <c r="B541" t="s">
        <v>411</v>
      </c>
      <c r="C541">
        <v>2</v>
      </c>
      <c r="D541" s="92" t="s">
        <v>2</v>
      </c>
      <c r="E541" s="88">
        <v>1</v>
      </c>
      <c r="F541" s="9" t="s">
        <v>389</v>
      </c>
      <c r="G541" s="9" t="s">
        <v>410</v>
      </c>
      <c r="H541" s="22">
        <v>4.5069900000000001</v>
      </c>
      <c r="I541" s="22">
        <v>6.0375900000000007</v>
      </c>
      <c r="J541" s="22">
        <v>2.9763899999999999</v>
      </c>
      <c r="K541" s="22">
        <v>1.5306000000000006</v>
      </c>
      <c r="L541" s="22">
        <v>1.5306000000000002</v>
      </c>
      <c r="O541" s="15">
        <v>5.9038899999999996</v>
      </c>
      <c r="P541" s="15">
        <v>5.7270399999999997</v>
      </c>
      <c r="Q541" s="15">
        <v>6.0807500000000001</v>
      </c>
    </row>
    <row r="542" spans="1:17" x14ac:dyDescent="0.2">
      <c r="A542" s="9" t="s">
        <v>1144</v>
      </c>
      <c r="B542" t="s">
        <v>395</v>
      </c>
      <c r="C542">
        <v>3</v>
      </c>
      <c r="D542" s="92" t="s">
        <v>2</v>
      </c>
      <c r="E542" s="88">
        <v>2</v>
      </c>
      <c r="F542" s="9" t="s">
        <v>389</v>
      </c>
      <c r="G542" s="9" t="s">
        <v>394</v>
      </c>
      <c r="H542" s="22">
        <v>4.9755700000000003</v>
      </c>
      <c r="I542" s="22">
        <v>6.7415699999999994</v>
      </c>
      <c r="J542" s="22">
        <v>3.2095699999999998</v>
      </c>
      <c r="K542" s="22">
        <v>1.7659999999999991</v>
      </c>
      <c r="L542" s="22">
        <v>1.7660000000000005</v>
      </c>
      <c r="O542" s="15">
        <v>5.9038899999999996</v>
      </c>
      <c r="P542" s="15">
        <v>5.7270399999999997</v>
      </c>
      <c r="Q542" s="15">
        <v>6.0807500000000001</v>
      </c>
    </row>
    <row r="543" spans="1:17" x14ac:dyDescent="0.2">
      <c r="A543" s="9" t="s">
        <v>1145</v>
      </c>
      <c r="B543" t="s">
        <v>399</v>
      </c>
      <c r="C543">
        <v>4</v>
      </c>
      <c r="D543" s="92" t="s">
        <v>2</v>
      </c>
      <c r="E543" s="88">
        <v>5</v>
      </c>
      <c r="F543" s="9" t="s">
        <v>389</v>
      </c>
      <c r="G543" s="9" t="s">
        <v>398</v>
      </c>
      <c r="H543" s="22">
        <v>5.9206899999999996</v>
      </c>
      <c r="I543" s="22">
        <v>7.5348899999999999</v>
      </c>
      <c r="J543" s="22">
        <v>4.3064900000000002</v>
      </c>
      <c r="K543" s="22">
        <v>1.6142000000000003</v>
      </c>
      <c r="L543" s="22">
        <v>1.6141999999999994</v>
      </c>
      <c r="O543" s="15">
        <v>5.9038899999999996</v>
      </c>
      <c r="P543" s="15">
        <v>5.7270399999999997</v>
      </c>
      <c r="Q543" s="15">
        <v>6.0807500000000001</v>
      </c>
    </row>
    <row r="544" spans="1:17" x14ac:dyDescent="0.2">
      <c r="A544" s="9" t="s">
        <v>1146</v>
      </c>
      <c r="B544" t="s">
        <v>403</v>
      </c>
      <c r="C544">
        <v>5</v>
      </c>
      <c r="D544" s="92" t="s">
        <v>2</v>
      </c>
      <c r="E544" s="88">
        <v>4</v>
      </c>
      <c r="F544" s="9" t="s">
        <v>389</v>
      </c>
      <c r="G544" s="9" t="s">
        <v>402</v>
      </c>
      <c r="H544" s="22">
        <v>5.8432499999999994</v>
      </c>
      <c r="I544" s="22">
        <v>7.3625699999999998</v>
      </c>
      <c r="J544" s="22">
        <v>4.3239200000000002</v>
      </c>
      <c r="K544" s="22">
        <v>1.5193200000000004</v>
      </c>
      <c r="L544" s="22">
        <v>1.5193299999999992</v>
      </c>
      <c r="O544" s="15">
        <v>5.9038899999999996</v>
      </c>
      <c r="P544" s="15">
        <v>5.7270399999999997</v>
      </c>
      <c r="Q544" s="15">
        <v>6.0807500000000001</v>
      </c>
    </row>
    <row r="545" spans="1:17" x14ac:dyDescent="0.2">
      <c r="A545" s="9" t="s">
        <v>1147</v>
      </c>
      <c r="B545" t="s">
        <v>415</v>
      </c>
      <c r="C545">
        <v>6</v>
      </c>
      <c r="D545" s="92" t="s">
        <v>2</v>
      </c>
      <c r="E545" s="88">
        <v>3</v>
      </c>
      <c r="F545" s="9" t="s">
        <v>389</v>
      </c>
      <c r="G545" s="9" t="s">
        <v>414</v>
      </c>
      <c r="H545" s="22">
        <v>5.8083900000000002</v>
      </c>
      <c r="I545" s="22">
        <v>8.1225100000000001</v>
      </c>
      <c r="J545" s="22">
        <v>3.4942800000000003</v>
      </c>
      <c r="K545" s="22">
        <v>2.31412</v>
      </c>
      <c r="L545" s="22">
        <v>2.3141099999999999</v>
      </c>
      <c r="O545" s="15">
        <v>5.9038899999999996</v>
      </c>
      <c r="P545" s="15">
        <v>5.7270399999999997</v>
      </c>
      <c r="Q545" s="15">
        <v>6.0807500000000001</v>
      </c>
    </row>
    <row r="546" spans="1:17" x14ac:dyDescent="0.2">
      <c r="A546" s="9" t="s">
        <v>1148</v>
      </c>
      <c r="B546" t="s">
        <v>407</v>
      </c>
      <c r="C546">
        <v>7</v>
      </c>
      <c r="D546" s="92" t="s">
        <v>2</v>
      </c>
      <c r="E546" s="88">
        <v>7</v>
      </c>
      <c r="F546" s="9" t="s">
        <v>389</v>
      </c>
      <c r="G546" s="9" t="s">
        <v>406</v>
      </c>
      <c r="H546" s="22">
        <v>6.6552899999999999</v>
      </c>
      <c r="I546" s="22">
        <v>8.6305999999999994</v>
      </c>
      <c r="J546" s="22">
        <v>4.6799900000000001</v>
      </c>
      <c r="K546" s="22">
        <v>1.9753099999999995</v>
      </c>
      <c r="L546" s="22">
        <v>1.9752999999999998</v>
      </c>
      <c r="O546" s="15">
        <v>5.9038899999999996</v>
      </c>
      <c r="P546" s="15">
        <v>5.7270399999999997</v>
      </c>
      <c r="Q546" s="15">
        <v>6.0807500000000001</v>
      </c>
    </row>
    <row r="547" spans="1:17" x14ac:dyDescent="0.2">
      <c r="A547" s="9" t="s">
        <v>1149</v>
      </c>
      <c r="B547" t="s">
        <v>300</v>
      </c>
      <c r="C547">
        <v>8</v>
      </c>
      <c r="D547" s="92" t="s">
        <v>2</v>
      </c>
      <c r="E547" s="88">
        <v>6</v>
      </c>
      <c r="F547" s="9" t="s">
        <v>298</v>
      </c>
      <c r="G547" s="9" t="s">
        <v>299</v>
      </c>
      <c r="H547" s="22">
        <v>5.93466</v>
      </c>
      <c r="I547" s="22">
        <v>7.1619399999999995</v>
      </c>
      <c r="J547" s="22">
        <v>4.7073799999999997</v>
      </c>
      <c r="K547" s="22">
        <v>1.2272799999999995</v>
      </c>
      <c r="L547" s="22">
        <v>1.2272800000000004</v>
      </c>
      <c r="O547" s="15">
        <v>5.9038899999999996</v>
      </c>
      <c r="P547" s="15">
        <v>5.7270399999999997</v>
      </c>
      <c r="Q547" s="15">
        <v>6.0807500000000001</v>
      </c>
    </row>
    <row r="548" spans="1:17" x14ac:dyDescent="0.2">
      <c r="A548" s="9" t="s">
        <v>1150</v>
      </c>
      <c r="B548" t="s">
        <v>304</v>
      </c>
      <c r="C548">
        <v>9</v>
      </c>
      <c r="D548" s="92" t="s">
        <v>2</v>
      </c>
      <c r="E548" s="88">
        <v>8</v>
      </c>
      <c r="F548" s="9" t="s">
        <v>298</v>
      </c>
      <c r="G548" s="9" t="s">
        <v>303</v>
      </c>
      <c r="H548" s="22">
        <v>6.7266999999999992</v>
      </c>
      <c r="I548" s="22">
        <v>8.0625</v>
      </c>
      <c r="J548" s="22">
        <v>5.3909099999999999</v>
      </c>
      <c r="K548" s="22">
        <v>1.3358000000000008</v>
      </c>
      <c r="L548" s="22">
        <v>1.3357899999999994</v>
      </c>
      <c r="O548" s="15">
        <v>5.9038899999999996</v>
      </c>
      <c r="P548" s="15">
        <v>5.7270399999999997</v>
      </c>
      <c r="Q548" s="15">
        <v>6.0807500000000001</v>
      </c>
    </row>
    <row r="549" spans="1:17" x14ac:dyDescent="0.2">
      <c r="A549" s="9" t="s">
        <v>1151</v>
      </c>
      <c r="B549" t="s">
        <v>124</v>
      </c>
      <c r="C549">
        <v>1</v>
      </c>
      <c r="D549" s="92" t="s">
        <v>3</v>
      </c>
      <c r="E549" s="88">
        <v>9</v>
      </c>
      <c r="F549" s="9" t="s">
        <v>122</v>
      </c>
      <c r="G549" s="9" t="s">
        <v>123</v>
      </c>
      <c r="H549" s="22">
        <v>6.7269499999999995</v>
      </c>
      <c r="I549" s="22">
        <v>8.2579700000000003</v>
      </c>
      <c r="J549" s="22">
        <v>5.1959299999999997</v>
      </c>
      <c r="K549" s="22">
        <v>1.5310200000000007</v>
      </c>
      <c r="L549" s="22">
        <v>1.5310199999999998</v>
      </c>
      <c r="O549" s="15">
        <v>5.9038899999999996</v>
      </c>
      <c r="P549" s="15">
        <v>5.7270399999999997</v>
      </c>
      <c r="Q549" s="15">
        <v>6.0807500000000001</v>
      </c>
    </row>
    <row r="550" spans="1:17" x14ac:dyDescent="0.2">
      <c r="A550" s="9" t="s">
        <v>1152</v>
      </c>
      <c r="B550" t="s">
        <v>128</v>
      </c>
      <c r="C550">
        <v>2</v>
      </c>
      <c r="D550" s="92" t="s">
        <v>3</v>
      </c>
      <c r="E550" s="88">
        <v>16</v>
      </c>
      <c r="F550" s="9" t="s">
        <v>122</v>
      </c>
      <c r="G550" s="9" t="s">
        <v>127</v>
      </c>
      <c r="H550" s="22">
        <v>8.1375299999999999</v>
      </c>
      <c r="I550" s="22">
        <v>10.011000000000001</v>
      </c>
      <c r="J550" s="22">
        <v>6.2640699999999994</v>
      </c>
      <c r="K550" s="22">
        <v>1.8734700000000011</v>
      </c>
      <c r="L550" s="22">
        <v>1.8734600000000006</v>
      </c>
      <c r="O550" s="15">
        <v>5.9038899999999996</v>
      </c>
      <c r="P550" s="15">
        <v>5.7270399999999997</v>
      </c>
      <c r="Q550" s="15">
        <v>6.0807500000000001</v>
      </c>
    </row>
    <row r="551" spans="1:17" x14ac:dyDescent="0.2">
      <c r="A551" s="9" t="s">
        <v>1153</v>
      </c>
      <c r="B551" t="s">
        <v>132</v>
      </c>
      <c r="C551">
        <v>3</v>
      </c>
      <c r="D551" s="92" t="s">
        <v>3</v>
      </c>
      <c r="E551" s="88">
        <v>4</v>
      </c>
      <c r="F551" s="9" t="s">
        <v>122</v>
      </c>
      <c r="G551" s="9" t="s">
        <v>131</v>
      </c>
      <c r="H551" s="22">
        <v>5.2013800000000003</v>
      </c>
      <c r="I551" s="22">
        <v>6.5943299999999994</v>
      </c>
      <c r="J551" s="22">
        <v>3.8084399999999996</v>
      </c>
      <c r="K551" s="22">
        <v>1.392949999999999</v>
      </c>
      <c r="L551" s="22">
        <v>1.3929400000000007</v>
      </c>
      <c r="O551" s="15">
        <v>5.9038899999999996</v>
      </c>
      <c r="P551" s="15">
        <v>5.7270399999999997</v>
      </c>
      <c r="Q551" s="15">
        <v>6.0807500000000001</v>
      </c>
    </row>
    <row r="552" spans="1:17" x14ac:dyDescent="0.2">
      <c r="A552" s="9" t="s">
        <v>1154</v>
      </c>
      <c r="B552" t="s">
        <v>136</v>
      </c>
      <c r="C552">
        <v>4</v>
      </c>
      <c r="D552" s="92" t="s">
        <v>3</v>
      </c>
      <c r="E552" s="88">
        <v>7</v>
      </c>
      <c r="F552" s="9" t="s">
        <v>122</v>
      </c>
      <c r="G552" s="9" t="s">
        <v>135</v>
      </c>
      <c r="H552" s="22">
        <v>6.5767500000000005</v>
      </c>
      <c r="I552" s="22">
        <v>8.364889999999999</v>
      </c>
      <c r="J552" s="22">
        <v>4.7885999999999997</v>
      </c>
      <c r="K552" s="22">
        <v>1.7881399999999985</v>
      </c>
      <c r="L552" s="22">
        <v>1.7881500000000008</v>
      </c>
      <c r="O552" s="15">
        <v>5.9038899999999996</v>
      </c>
      <c r="P552" s="15">
        <v>5.7270399999999997</v>
      </c>
      <c r="Q552" s="15">
        <v>6.0807500000000001</v>
      </c>
    </row>
    <row r="553" spans="1:17" x14ac:dyDescent="0.2">
      <c r="A553" s="9" t="s">
        <v>1155</v>
      </c>
      <c r="B553" t="s">
        <v>140</v>
      </c>
      <c r="C553">
        <v>5</v>
      </c>
      <c r="D553" s="92" t="s">
        <v>3</v>
      </c>
      <c r="E553" s="88">
        <v>6</v>
      </c>
      <c r="F553" s="9" t="s">
        <v>122</v>
      </c>
      <c r="G553" s="9" t="s">
        <v>139</v>
      </c>
      <c r="H553" s="22">
        <v>6.3261599999999998</v>
      </c>
      <c r="I553" s="22">
        <v>7.8630400000000007</v>
      </c>
      <c r="J553" s="22">
        <v>4.7892799999999998</v>
      </c>
      <c r="K553" s="22">
        <v>1.5368800000000009</v>
      </c>
      <c r="L553" s="22">
        <v>1.53688</v>
      </c>
      <c r="O553" s="15">
        <v>5.9038899999999996</v>
      </c>
      <c r="P553" s="15">
        <v>5.7270399999999997</v>
      </c>
      <c r="Q553" s="15">
        <v>6.0807500000000001</v>
      </c>
    </row>
    <row r="554" spans="1:17" x14ac:dyDescent="0.2">
      <c r="A554" s="9" t="s">
        <v>1156</v>
      </c>
      <c r="B554" t="s">
        <v>144</v>
      </c>
      <c r="C554">
        <v>6</v>
      </c>
      <c r="D554" s="92" t="s">
        <v>3</v>
      </c>
      <c r="E554" s="88">
        <v>8</v>
      </c>
      <c r="F554" s="9" t="s">
        <v>122</v>
      </c>
      <c r="G554" s="9" t="s">
        <v>143</v>
      </c>
      <c r="H554" s="22">
        <v>6.7195500000000008</v>
      </c>
      <c r="I554" s="22">
        <v>8.54725</v>
      </c>
      <c r="J554" s="22">
        <v>4.8918499999999998</v>
      </c>
      <c r="K554" s="22">
        <v>1.8276999999999992</v>
      </c>
      <c r="L554" s="22">
        <v>1.827700000000001</v>
      </c>
      <c r="O554" s="15">
        <v>5.9038899999999996</v>
      </c>
      <c r="P554" s="15">
        <v>5.7270399999999997</v>
      </c>
      <c r="Q554" s="15">
        <v>6.0807500000000001</v>
      </c>
    </row>
    <row r="555" spans="1:17" x14ac:dyDescent="0.2">
      <c r="A555" s="9" t="s">
        <v>1157</v>
      </c>
      <c r="B555" t="s">
        <v>96</v>
      </c>
      <c r="C555">
        <v>7</v>
      </c>
      <c r="D555" s="92" t="s">
        <v>3</v>
      </c>
      <c r="E555" s="88">
        <v>17</v>
      </c>
      <c r="F555" s="9" t="s">
        <v>94</v>
      </c>
      <c r="G555" s="9" t="s">
        <v>95</v>
      </c>
      <c r="H555" s="22">
        <v>8.19998</v>
      </c>
      <c r="I555" s="22">
        <v>9.5180500000000006</v>
      </c>
      <c r="J555" s="22">
        <v>6.8819099999999995</v>
      </c>
      <c r="K555" s="22">
        <v>1.3180700000000005</v>
      </c>
      <c r="L555" s="22">
        <v>1.3180700000000005</v>
      </c>
      <c r="O555" s="15">
        <v>5.9038899999999996</v>
      </c>
      <c r="P555" s="15">
        <v>5.7270399999999997</v>
      </c>
      <c r="Q555" s="15">
        <v>6.0807500000000001</v>
      </c>
    </row>
    <row r="556" spans="1:17" x14ac:dyDescent="0.2">
      <c r="A556" s="9" t="s">
        <v>1158</v>
      </c>
      <c r="B556" t="s">
        <v>100</v>
      </c>
      <c r="C556">
        <v>8</v>
      </c>
      <c r="D556" s="92" t="s">
        <v>3</v>
      </c>
      <c r="E556" s="88">
        <v>12</v>
      </c>
      <c r="F556" s="9" t="s">
        <v>94</v>
      </c>
      <c r="G556" s="9" t="s">
        <v>99</v>
      </c>
      <c r="H556" s="22">
        <v>6.9374799999999999</v>
      </c>
      <c r="I556" s="22">
        <v>8.1418099999999995</v>
      </c>
      <c r="J556" s="22">
        <v>5.7331500000000002</v>
      </c>
      <c r="K556" s="22">
        <v>1.2043299999999997</v>
      </c>
      <c r="L556" s="22">
        <v>1.2043299999999997</v>
      </c>
      <c r="O556" s="15">
        <v>5.9038899999999996</v>
      </c>
      <c r="P556" s="15">
        <v>5.7270399999999997</v>
      </c>
      <c r="Q556" s="15">
        <v>6.0807500000000001</v>
      </c>
    </row>
    <row r="557" spans="1:17" x14ac:dyDescent="0.2">
      <c r="A557" s="9" t="s">
        <v>1159</v>
      </c>
      <c r="B557" t="s">
        <v>455</v>
      </c>
      <c r="C557">
        <v>9</v>
      </c>
      <c r="D557" s="92" t="s">
        <v>3</v>
      </c>
      <c r="E557" s="88">
        <v>15</v>
      </c>
      <c r="F557" s="9" t="s">
        <v>453</v>
      </c>
      <c r="G557" s="9" t="s">
        <v>454</v>
      </c>
      <c r="H557" s="22">
        <v>7.7683600000000004</v>
      </c>
      <c r="I557" s="22">
        <v>9.3011599999999994</v>
      </c>
      <c r="J557" s="22">
        <v>6.2355599999999995</v>
      </c>
      <c r="K557" s="22">
        <v>1.5327999999999991</v>
      </c>
      <c r="L557" s="22">
        <v>1.5328000000000008</v>
      </c>
      <c r="O557" s="15">
        <v>5.9038899999999996</v>
      </c>
      <c r="P557" s="15">
        <v>5.7270399999999997</v>
      </c>
      <c r="Q557" s="15">
        <v>6.0807500000000001</v>
      </c>
    </row>
    <row r="558" spans="1:17" x14ac:dyDescent="0.2">
      <c r="A558" s="9" t="s">
        <v>1160</v>
      </c>
      <c r="B558" t="s">
        <v>459</v>
      </c>
      <c r="C558">
        <v>10</v>
      </c>
      <c r="D558" s="92" t="s">
        <v>3</v>
      </c>
      <c r="E558" s="88">
        <v>5</v>
      </c>
      <c r="F558" s="9" t="s">
        <v>453</v>
      </c>
      <c r="G558" s="9" t="s">
        <v>458</v>
      </c>
      <c r="H558" s="22">
        <v>5.6028599999999997</v>
      </c>
      <c r="I558" s="22">
        <v>7.0647699999999993</v>
      </c>
      <c r="J558" s="22">
        <v>4.1409500000000001</v>
      </c>
      <c r="K558" s="22">
        <v>1.4619099999999996</v>
      </c>
      <c r="L558" s="22">
        <v>1.4619099999999996</v>
      </c>
      <c r="O558" s="15">
        <v>5.9038899999999996</v>
      </c>
      <c r="P558" s="15">
        <v>5.7270399999999997</v>
      </c>
      <c r="Q558" s="15">
        <v>6.0807500000000001</v>
      </c>
    </row>
    <row r="559" spans="1:17" x14ac:dyDescent="0.2">
      <c r="A559" s="9" t="s">
        <v>1161</v>
      </c>
      <c r="B559" t="s">
        <v>463</v>
      </c>
      <c r="C559">
        <v>11</v>
      </c>
      <c r="D559" s="92" t="s">
        <v>3</v>
      </c>
      <c r="E559" s="88">
        <v>10</v>
      </c>
      <c r="F559" s="9" t="s">
        <v>453</v>
      </c>
      <c r="G559" s="9" t="s">
        <v>462</v>
      </c>
      <c r="H559" s="22">
        <v>6.7605700000000004</v>
      </c>
      <c r="I559" s="22">
        <v>8.21631</v>
      </c>
      <c r="J559" s="22">
        <v>5.3048199999999994</v>
      </c>
      <c r="K559" s="22">
        <v>1.4557399999999996</v>
      </c>
      <c r="L559" s="22">
        <v>1.455750000000001</v>
      </c>
      <c r="O559" s="15">
        <v>5.9038899999999996</v>
      </c>
      <c r="P559" s="15">
        <v>5.7270399999999997</v>
      </c>
      <c r="Q559" s="15">
        <v>6.0807500000000001</v>
      </c>
    </row>
    <row r="560" spans="1:17" x14ac:dyDescent="0.2">
      <c r="A560" s="9" t="s">
        <v>1162</v>
      </c>
      <c r="B560" t="s">
        <v>310</v>
      </c>
      <c r="C560">
        <v>12</v>
      </c>
      <c r="D560" s="92" t="s">
        <v>3</v>
      </c>
      <c r="E560" s="88">
        <v>3</v>
      </c>
      <c r="F560" s="9" t="s">
        <v>308</v>
      </c>
      <c r="G560" s="9" t="s">
        <v>309</v>
      </c>
      <c r="H560" s="22">
        <v>5.0805799999999994</v>
      </c>
      <c r="I560" s="22">
        <v>6.0568600000000004</v>
      </c>
      <c r="J560" s="22">
        <v>4.1042899999999998</v>
      </c>
      <c r="K560" s="22">
        <v>0.97628000000000092</v>
      </c>
      <c r="L560" s="22">
        <v>0.97628999999999966</v>
      </c>
      <c r="O560" s="15">
        <v>5.9038899999999996</v>
      </c>
      <c r="P560" s="15">
        <v>5.7270399999999997</v>
      </c>
      <c r="Q560" s="15">
        <v>6.0807500000000001</v>
      </c>
    </row>
    <row r="561" spans="1:17" x14ac:dyDescent="0.2">
      <c r="A561" s="9" t="s">
        <v>1163</v>
      </c>
      <c r="B561" t="s">
        <v>314</v>
      </c>
      <c r="C561">
        <v>13</v>
      </c>
      <c r="D561" s="92" t="s">
        <v>3</v>
      </c>
      <c r="E561" s="88">
        <v>1</v>
      </c>
      <c r="F561" s="9" t="s">
        <v>308</v>
      </c>
      <c r="G561" s="9" t="s">
        <v>313</v>
      </c>
      <c r="H561" s="22">
        <v>4.73332</v>
      </c>
      <c r="I561" s="22">
        <v>5.90388</v>
      </c>
      <c r="J561" s="22">
        <v>3.5627499999999999</v>
      </c>
      <c r="K561" s="22">
        <v>1.17056</v>
      </c>
      <c r="L561" s="22">
        <v>1.1705700000000001</v>
      </c>
      <c r="O561" s="15">
        <v>5.9038899999999996</v>
      </c>
      <c r="P561" s="15">
        <v>5.7270399999999997</v>
      </c>
      <c r="Q561" s="15">
        <v>6.0807500000000001</v>
      </c>
    </row>
    <row r="562" spans="1:17" x14ac:dyDescent="0.2">
      <c r="A562" s="9" t="s">
        <v>1164</v>
      </c>
      <c r="B562" t="s">
        <v>320</v>
      </c>
      <c r="C562">
        <v>14</v>
      </c>
      <c r="D562" s="92" t="s">
        <v>3</v>
      </c>
      <c r="E562" s="88">
        <v>13</v>
      </c>
      <c r="F562" s="9" t="s">
        <v>318</v>
      </c>
      <c r="G562" s="9" t="s">
        <v>319</v>
      </c>
      <c r="H562" s="22">
        <v>7.2425699999999997</v>
      </c>
      <c r="I562" s="22">
        <v>9.4605700000000006</v>
      </c>
      <c r="J562" s="22">
        <v>5.0245600000000001</v>
      </c>
      <c r="K562" s="22">
        <v>2.2180000000000009</v>
      </c>
      <c r="L562" s="22">
        <v>2.2180099999999996</v>
      </c>
      <c r="O562" s="15">
        <v>5.9038899999999996</v>
      </c>
      <c r="P562" s="15">
        <v>5.7270399999999997</v>
      </c>
      <c r="Q562" s="15">
        <v>6.0807500000000001</v>
      </c>
    </row>
    <row r="563" spans="1:17" x14ac:dyDescent="0.2">
      <c r="A563" s="9" t="s">
        <v>1165</v>
      </c>
      <c r="B563" t="s">
        <v>324</v>
      </c>
      <c r="C563">
        <v>15</v>
      </c>
      <c r="D563" s="92" t="s">
        <v>3</v>
      </c>
      <c r="E563" s="88">
        <v>11</v>
      </c>
      <c r="F563" s="9" t="s">
        <v>318</v>
      </c>
      <c r="G563" s="9" t="s">
        <v>323</v>
      </c>
      <c r="H563" s="22">
        <v>6.8490099999999998</v>
      </c>
      <c r="I563" s="22">
        <v>8.6127099999999999</v>
      </c>
      <c r="J563" s="22">
        <v>5.0853099999999998</v>
      </c>
      <c r="K563" s="22">
        <v>1.7637</v>
      </c>
      <c r="L563" s="22">
        <v>1.7637</v>
      </c>
      <c r="O563" s="15">
        <v>5.9038899999999996</v>
      </c>
      <c r="P563" s="15">
        <v>5.7270399999999997</v>
      </c>
      <c r="Q563" s="15">
        <v>6.0807500000000001</v>
      </c>
    </row>
    <row r="564" spans="1:17" x14ac:dyDescent="0.2">
      <c r="A564" s="9" t="s">
        <v>1166</v>
      </c>
      <c r="B564" t="s">
        <v>328</v>
      </c>
      <c r="C564">
        <v>16</v>
      </c>
      <c r="D564" s="92" t="s">
        <v>3</v>
      </c>
      <c r="E564" s="88">
        <v>14</v>
      </c>
      <c r="F564" s="9" t="s">
        <v>318</v>
      </c>
      <c r="G564" s="9" t="s">
        <v>327</v>
      </c>
      <c r="H564" s="22">
        <v>7.7118400000000005</v>
      </c>
      <c r="I564" s="22">
        <v>9.7399100000000001</v>
      </c>
      <c r="J564" s="22">
        <v>5.6837800000000005</v>
      </c>
      <c r="K564" s="22">
        <v>2.0280699999999996</v>
      </c>
      <c r="L564" s="22">
        <v>2.02806</v>
      </c>
      <c r="O564" s="15">
        <v>5.9038899999999996</v>
      </c>
      <c r="P564" s="15">
        <v>5.7270399999999997</v>
      </c>
      <c r="Q564" s="15">
        <v>6.0807500000000001</v>
      </c>
    </row>
    <row r="565" spans="1:17" x14ac:dyDescent="0.2">
      <c r="A565" s="9" t="s">
        <v>1167</v>
      </c>
      <c r="B565" t="s">
        <v>332</v>
      </c>
      <c r="C565">
        <v>17</v>
      </c>
      <c r="D565" s="92" t="s">
        <v>3</v>
      </c>
      <c r="E565" s="88">
        <v>2</v>
      </c>
      <c r="F565" s="9" t="s">
        <v>318</v>
      </c>
      <c r="G565" s="9" t="s">
        <v>331</v>
      </c>
      <c r="H565" s="22">
        <v>5.0498599999999998</v>
      </c>
      <c r="I565" s="22">
        <v>6.5110900000000003</v>
      </c>
      <c r="J565" s="22">
        <v>3.5886200000000001</v>
      </c>
      <c r="K565" s="22">
        <v>1.4612300000000005</v>
      </c>
      <c r="L565" s="22">
        <v>1.4612399999999997</v>
      </c>
      <c r="O565" s="15">
        <v>5.9038899999999996</v>
      </c>
      <c r="P565" s="15">
        <v>5.7270399999999997</v>
      </c>
      <c r="Q565" s="15">
        <v>6.0807500000000001</v>
      </c>
    </row>
    <row r="566" spans="1:17" x14ac:dyDescent="0.2">
      <c r="A566" s="85" t="s">
        <v>1168</v>
      </c>
      <c r="B566" t="s">
        <v>86</v>
      </c>
      <c r="C566">
        <v>1</v>
      </c>
      <c r="D566" s="84" t="s">
        <v>9</v>
      </c>
      <c r="E566" s="87">
        <v>22</v>
      </c>
      <c r="F566" s="85" t="s">
        <v>84</v>
      </c>
      <c r="G566" s="85" t="s">
        <v>85</v>
      </c>
      <c r="H566" s="86">
        <v>49.564520000000002</v>
      </c>
      <c r="I566" s="86">
        <v>52.567549999999997</v>
      </c>
      <c r="J566" s="86">
        <v>46.561489999999999</v>
      </c>
      <c r="K566" s="86">
        <v>3.0030299999999954</v>
      </c>
      <c r="L566" s="86">
        <v>3.0030300000000025</v>
      </c>
      <c r="M566" s="85"/>
      <c r="N566" s="85"/>
      <c r="O566" s="86">
        <v>48.077560000000005</v>
      </c>
      <c r="P566" s="86">
        <v>47.636249999999997</v>
      </c>
      <c r="Q566" s="86">
        <v>48.51887</v>
      </c>
    </row>
    <row r="567" spans="1:17" x14ac:dyDescent="0.2">
      <c r="A567" s="85" t="s">
        <v>1169</v>
      </c>
      <c r="B567" t="s">
        <v>90</v>
      </c>
      <c r="C567">
        <v>2</v>
      </c>
      <c r="D567" s="84" t="s">
        <v>9</v>
      </c>
      <c r="E567" s="87">
        <v>8</v>
      </c>
      <c r="F567" s="85" t="s">
        <v>84</v>
      </c>
      <c r="G567" s="85" t="s">
        <v>89</v>
      </c>
      <c r="H567" s="86">
        <v>44.505980000000001</v>
      </c>
      <c r="I567" s="86">
        <v>46.793970000000002</v>
      </c>
      <c r="J567" s="86">
        <v>42.218000000000004</v>
      </c>
      <c r="K567" s="86">
        <v>2.2879900000000006</v>
      </c>
      <c r="L567" s="86">
        <v>2.2879799999999975</v>
      </c>
      <c r="M567" s="85"/>
      <c r="N567" s="85"/>
      <c r="O567" s="86">
        <v>48.077560000000005</v>
      </c>
      <c r="P567" s="86">
        <v>47.636249999999997</v>
      </c>
      <c r="Q567" s="86">
        <v>48.51887</v>
      </c>
    </row>
    <row r="568" spans="1:17" x14ac:dyDescent="0.2">
      <c r="A568" s="85" t="s">
        <v>1170</v>
      </c>
      <c r="B568" t="s">
        <v>282</v>
      </c>
      <c r="C568">
        <v>3</v>
      </c>
      <c r="D568" s="84" t="s">
        <v>9</v>
      </c>
      <c r="E568" s="87">
        <v>7</v>
      </c>
      <c r="F568" s="85" t="s">
        <v>280</v>
      </c>
      <c r="G568" s="85" t="s">
        <v>281</v>
      </c>
      <c r="H568" s="86">
        <v>44.411319999999996</v>
      </c>
      <c r="I568" s="86">
        <v>47.994219999999999</v>
      </c>
      <c r="J568" s="86">
        <v>40.828420000000001</v>
      </c>
      <c r="K568" s="86">
        <v>3.5829000000000022</v>
      </c>
      <c r="L568" s="86">
        <v>3.5828999999999951</v>
      </c>
      <c r="M568" s="85"/>
      <c r="N568" s="85"/>
      <c r="O568" s="86">
        <v>48.077560000000005</v>
      </c>
      <c r="P568" s="86">
        <v>47.636249999999997</v>
      </c>
      <c r="Q568" s="86">
        <v>48.51887</v>
      </c>
    </row>
    <row r="569" spans="1:17" x14ac:dyDescent="0.2">
      <c r="A569" s="85" t="s">
        <v>1171</v>
      </c>
      <c r="B569" t="s">
        <v>286</v>
      </c>
      <c r="C569">
        <v>4</v>
      </c>
      <c r="D569" s="84" t="s">
        <v>9</v>
      </c>
      <c r="E569" s="87">
        <v>2</v>
      </c>
      <c r="F569" s="85" t="s">
        <v>280</v>
      </c>
      <c r="G569" s="85" t="s">
        <v>285</v>
      </c>
      <c r="H569" s="86">
        <v>43.004369999999994</v>
      </c>
      <c r="I569" s="86">
        <v>46.835919999999994</v>
      </c>
      <c r="J569" s="86">
        <v>39.172820000000002</v>
      </c>
      <c r="K569" s="86">
        <v>3.83155</v>
      </c>
      <c r="L569" s="86">
        <v>3.8315499999999929</v>
      </c>
      <c r="M569" s="85"/>
      <c r="N569" s="85"/>
      <c r="O569" s="86">
        <v>48.077560000000005</v>
      </c>
      <c r="P569" s="86">
        <v>47.636249999999997</v>
      </c>
      <c r="Q569" s="86">
        <v>48.51887</v>
      </c>
    </row>
    <row r="570" spans="1:17" x14ac:dyDescent="0.2">
      <c r="A570" s="85" t="s">
        <v>1172</v>
      </c>
      <c r="B570" t="s">
        <v>290</v>
      </c>
      <c r="C570">
        <v>5</v>
      </c>
      <c r="D570" s="84" t="s">
        <v>9</v>
      </c>
      <c r="E570" s="87">
        <v>14</v>
      </c>
      <c r="F570" s="85" t="s">
        <v>280</v>
      </c>
      <c r="G570" s="85" t="s">
        <v>289</v>
      </c>
      <c r="H570" s="86">
        <v>45.228340000000003</v>
      </c>
      <c r="I570" s="86">
        <v>48.78125</v>
      </c>
      <c r="J570" s="86">
        <v>41.675430000000006</v>
      </c>
      <c r="K570" s="86">
        <v>3.5529099999999971</v>
      </c>
      <c r="L570" s="86">
        <v>3.5529099999999971</v>
      </c>
      <c r="M570" s="85"/>
      <c r="N570" s="85"/>
      <c r="O570" s="86">
        <v>48.077560000000005</v>
      </c>
      <c r="P570" s="86">
        <v>47.636249999999997</v>
      </c>
      <c r="Q570" s="86">
        <v>48.51887</v>
      </c>
    </row>
    <row r="571" spans="1:17" x14ac:dyDescent="0.2">
      <c r="A571" s="85" t="s">
        <v>1173</v>
      </c>
      <c r="B571" t="s">
        <v>294</v>
      </c>
      <c r="C571">
        <v>6</v>
      </c>
      <c r="D571" s="84" t="s">
        <v>9</v>
      </c>
      <c r="E571" s="87">
        <v>3</v>
      </c>
      <c r="F571" s="85" t="s">
        <v>280</v>
      </c>
      <c r="G571" s="85" t="s">
        <v>293</v>
      </c>
      <c r="H571" s="86">
        <v>43.108339999999998</v>
      </c>
      <c r="I571" s="86">
        <v>46.558050000000001</v>
      </c>
      <c r="J571" s="86">
        <v>39.658639999999998</v>
      </c>
      <c r="K571" s="86">
        <v>3.4497100000000032</v>
      </c>
      <c r="L571" s="86">
        <v>3.4497</v>
      </c>
      <c r="M571" s="85"/>
      <c r="N571" s="85"/>
      <c r="O571" s="86">
        <v>48.077560000000005</v>
      </c>
      <c r="P571" s="86">
        <v>47.636249999999997</v>
      </c>
      <c r="Q571" s="86">
        <v>48.51887</v>
      </c>
    </row>
    <row r="572" spans="1:17" x14ac:dyDescent="0.2">
      <c r="A572" s="85" t="s">
        <v>1174</v>
      </c>
      <c r="B572" t="s">
        <v>228</v>
      </c>
      <c r="C572">
        <v>7</v>
      </c>
      <c r="D572" s="84" t="s">
        <v>9</v>
      </c>
      <c r="E572" s="87">
        <v>6</v>
      </c>
      <c r="F572" s="85" t="s">
        <v>226</v>
      </c>
      <c r="G572" s="85" t="s">
        <v>227</v>
      </c>
      <c r="H572" s="86">
        <v>44.263159999999999</v>
      </c>
      <c r="I572" s="86">
        <v>48.636780000000002</v>
      </c>
      <c r="J572" s="86">
        <v>39.889530000000001</v>
      </c>
      <c r="K572" s="86">
        <v>4.3736200000000025</v>
      </c>
      <c r="L572" s="86">
        <v>4.3736299999999986</v>
      </c>
      <c r="M572" s="85"/>
      <c r="N572" s="85"/>
      <c r="O572" s="86">
        <v>48.077560000000005</v>
      </c>
      <c r="P572" s="86">
        <v>47.636249999999997</v>
      </c>
      <c r="Q572" s="86">
        <v>48.51887</v>
      </c>
    </row>
    <row r="573" spans="1:17" x14ac:dyDescent="0.2">
      <c r="A573" s="85" t="s">
        <v>1175</v>
      </c>
      <c r="B573" t="s">
        <v>232</v>
      </c>
      <c r="C573">
        <v>8</v>
      </c>
      <c r="D573" s="84" t="s">
        <v>9</v>
      </c>
      <c r="E573" s="87">
        <v>13</v>
      </c>
      <c r="F573" s="85" t="s">
        <v>226</v>
      </c>
      <c r="G573" s="85" t="s">
        <v>231</v>
      </c>
      <c r="H573" s="86">
        <v>45.204949999999997</v>
      </c>
      <c r="I573" s="86">
        <v>48.577379999999998</v>
      </c>
      <c r="J573" s="86">
        <v>41.832520000000002</v>
      </c>
      <c r="K573" s="86">
        <v>3.3724300000000014</v>
      </c>
      <c r="L573" s="86">
        <v>3.3724299999999943</v>
      </c>
      <c r="M573" s="85"/>
      <c r="N573" s="85"/>
      <c r="O573" s="86">
        <v>48.077560000000005</v>
      </c>
      <c r="P573" s="86">
        <v>47.636249999999997</v>
      </c>
      <c r="Q573" s="86">
        <v>48.51887</v>
      </c>
    </row>
    <row r="574" spans="1:17" x14ac:dyDescent="0.2">
      <c r="A574" s="85" t="s">
        <v>1176</v>
      </c>
      <c r="B574" t="s">
        <v>236</v>
      </c>
      <c r="C574">
        <v>9</v>
      </c>
      <c r="D574" s="84" t="s">
        <v>9</v>
      </c>
      <c r="E574" s="87">
        <v>20</v>
      </c>
      <c r="F574" s="85" t="s">
        <v>226</v>
      </c>
      <c r="G574" s="85" t="s">
        <v>235</v>
      </c>
      <c r="H574" s="86">
        <v>48.59348</v>
      </c>
      <c r="I574" s="86">
        <v>52.678150000000002</v>
      </c>
      <c r="J574" s="86">
        <v>44.508800000000001</v>
      </c>
      <c r="K574" s="86">
        <v>4.0846700000000027</v>
      </c>
      <c r="L574" s="86">
        <v>4.0846799999999988</v>
      </c>
      <c r="M574" s="85"/>
      <c r="N574" s="85"/>
      <c r="O574" s="86">
        <v>48.077560000000005</v>
      </c>
      <c r="P574" s="86">
        <v>47.636249999999997</v>
      </c>
      <c r="Q574" s="86">
        <v>48.51887</v>
      </c>
    </row>
    <row r="575" spans="1:17" x14ac:dyDescent="0.2">
      <c r="A575" s="85" t="s">
        <v>1177</v>
      </c>
      <c r="B575" t="s">
        <v>240</v>
      </c>
      <c r="C575">
        <v>10</v>
      </c>
      <c r="D575" s="84" t="s">
        <v>9</v>
      </c>
      <c r="E575" s="87">
        <v>5</v>
      </c>
      <c r="F575" s="85" t="s">
        <v>226</v>
      </c>
      <c r="G575" s="85" t="s">
        <v>239</v>
      </c>
      <c r="H575" s="86">
        <v>44.16245</v>
      </c>
      <c r="I575" s="86">
        <v>47.805530000000005</v>
      </c>
      <c r="J575" s="86">
        <v>40.519370000000002</v>
      </c>
      <c r="K575" s="86">
        <v>3.6430800000000048</v>
      </c>
      <c r="L575" s="86">
        <v>3.6430799999999977</v>
      </c>
      <c r="M575" s="85"/>
      <c r="N575" s="85"/>
      <c r="O575" s="86">
        <v>48.077560000000005</v>
      </c>
      <c r="P575" s="86">
        <v>47.636249999999997</v>
      </c>
      <c r="Q575" s="86">
        <v>48.51887</v>
      </c>
    </row>
    <row r="576" spans="1:17" x14ac:dyDescent="0.2">
      <c r="A576" s="85" t="s">
        <v>1178</v>
      </c>
      <c r="B576" t="s">
        <v>246</v>
      </c>
      <c r="C576">
        <v>11</v>
      </c>
      <c r="D576" s="84" t="s">
        <v>9</v>
      </c>
      <c r="E576" s="87">
        <v>19</v>
      </c>
      <c r="F576" s="85" t="s">
        <v>244</v>
      </c>
      <c r="G576" s="85" t="s">
        <v>245</v>
      </c>
      <c r="H576" s="86">
        <v>48.252760000000002</v>
      </c>
      <c r="I576" s="86">
        <v>51.730469999999997</v>
      </c>
      <c r="J576" s="86">
        <v>44.775059999999996</v>
      </c>
      <c r="K576" s="86">
        <v>3.4777099999999947</v>
      </c>
      <c r="L576" s="86">
        <v>3.4777000000000058</v>
      </c>
      <c r="M576" s="85"/>
      <c r="N576" s="85"/>
      <c r="O576" s="86">
        <v>48.077560000000005</v>
      </c>
      <c r="P576" s="86">
        <v>47.636249999999997</v>
      </c>
      <c r="Q576" s="86">
        <v>48.51887</v>
      </c>
    </row>
    <row r="577" spans="1:17" x14ac:dyDescent="0.2">
      <c r="A577" s="85" t="s">
        <v>1179</v>
      </c>
      <c r="B577" t="s">
        <v>250</v>
      </c>
      <c r="C577">
        <v>12</v>
      </c>
      <c r="D577" s="84" t="s">
        <v>9</v>
      </c>
      <c r="E577" s="87">
        <v>21</v>
      </c>
      <c r="F577" s="85" t="s">
        <v>244</v>
      </c>
      <c r="G577" s="85" t="s">
        <v>249</v>
      </c>
      <c r="H577" s="86">
        <v>49.271650000000001</v>
      </c>
      <c r="I577" s="86">
        <v>52.733799999999995</v>
      </c>
      <c r="J577" s="86">
        <v>45.8095</v>
      </c>
      <c r="K577" s="86">
        <v>3.4621499999999941</v>
      </c>
      <c r="L577" s="86">
        <v>3.4621500000000012</v>
      </c>
      <c r="M577" s="85"/>
      <c r="N577" s="85"/>
      <c r="O577" s="86">
        <v>48.077560000000005</v>
      </c>
      <c r="P577" s="86">
        <v>47.636249999999997</v>
      </c>
      <c r="Q577" s="86">
        <v>48.51887</v>
      </c>
    </row>
    <row r="578" spans="1:17" x14ac:dyDescent="0.2">
      <c r="A578" s="85" t="s">
        <v>1180</v>
      </c>
      <c r="B578" t="s">
        <v>254</v>
      </c>
      <c r="C578">
        <v>13</v>
      </c>
      <c r="D578" s="84" t="s">
        <v>9</v>
      </c>
      <c r="E578" s="87">
        <v>1</v>
      </c>
      <c r="F578" s="85" t="s">
        <v>244</v>
      </c>
      <c r="G578" s="85" t="s">
        <v>253</v>
      </c>
      <c r="H578" s="86">
        <v>42.824659999999994</v>
      </c>
      <c r="I578" s="86">
        <v>45.301729999999999</v>
      </c>
      <c r="J578" s="86">
        <v>40.3476</v>
      </c>
      <c r="K578" s="86">
        <v>2.4770700000000048</v>
      </c>
      <c r="L578" s="86">
        <v>2.4770599999999945</v>
      </c>
      <c r="M578" s="85"/>
      <c r="N578" s="85"/>
      <c r="O578" s="86">
        <v>48.077560000000005</v>
      </c>
      <c r="P578" s="86">
        <v>47.636249999999997</v>
      </c>
      <c r="Q578" s="86">
        <v>48.51887</v>
      </c>
    </row>
    <row r="579" spans="1:17" x14ac:dyDescent="0.2">
      <c r="A579" s="85" t="s">
        <v>1181</v>
      </c>
      <c r="B579" t="s">
        <v>260</v>
      </c>
      <c r="C579">
        <v>14</v>
      </c>
      <c r="D579" s="84" t="s">
        <v>9</v>
      </c>
      <c r="E579" s="87">
        <v>11</v>
      </c>
      <c r="F579" s="85" t="s">
        <v>258</v>
      </c>
      <c r="G579" s="85" t="s">
        <v>259</v>
      </c>
      <c r="H579" s="86">
        <v>45.132850000000005</v>
      </c>
      <c r="I579" s="86">
        <v>49.574300000000001</v>
      </c>
      <c r="J579" s="86">
        <v>40.691400000000002</v>
      </c>
      <c r="K579" s="86">
        <v>4.4414499999999961</v>
      </c>
      <c r="L579" s="86">
        <v>4.4414500000000032</v>
      </c>
      <c r="M579" s="85"/>
      <c r="N579" s="85"/>
      <c r="O579" s="86">
        <v>48.077560000000005</v>
      </c>
      <c r="P579" s="86">
        <v>47.636249999999997</v>
      </c>
      <c r="Q579" s="86">
        <v>48.51887</v>
      </c>
    </row>
    <row r="580" spans="1:17" x14ac:dyDescent="0.2">
      <c r="A580" s="85" t="s">
        <v>1182</v>
      </c>
      <c r="B580" t="s">
        <v>264</v>
      </c>
      <c r="C580">
        <v>15</v>
      </c>
      <c r="D580" s="84" t="s">
        <v>9</v>
      </c>
      <c r="E580" s="87">
        <v>4</v>
      </c>
      <c r="F580" s="85" t="s">
        <v>258</v>
      </c>
      <c r="G580" s="85" t="s">
        <v>263</v>
      </c>
      <c r="H580" s="86">
        <v>44.028750000000002</v>
      </c>
      <c r="I580" s="86">
        <v>47.281210000000002</v>
      </c>
      <c r="J580" s="86">
        <v>40.776299999999999</v>
      </c>
      <c r="K580" s="86">
        <v>3.2524599999999992</v>
      </c>
      <c r="L580" s="86">
        <v>3.2524500000000032</v>
      </c>
      <c r="M580" s="85"/>
      <c r="N580" s="85"/>
      <c r="O580" s="86">
        <v>48.077560000000005</v>
      </c>
      <c r="P580" s="86">
        <v>47.636249999999997</v>
      </c>
      <c r="Q580" s="86">
        <v>48.51887</v>
      </c>
    </row>
    <row r="581" spans="1:17" x14ac:dyDescent="0.2">
      <c r="A581" s="85" t="s">
        <v>1183</v>
      </c>
      <c r="B581" t="s">
        <v>268</v>
      </c>
      <c r="C581">
        <v>16</v>
      </c>
      <c r="D581" s="84" t="s">
        <v>9</v>
      </c>
      <c r="E581" s="87">
        <v>17</v>
      </c>
      <c r="F581" s="85" t="s">
        <v>258</v>
      </c>
      <c r="G581" s="85" t="s">
        <v>267</v>
      </c>
      <c r="H581" s="86">
        <v>46.940719999999999</v>
      </c>
      <c r="I581" s="86">
        <v>51.537210000000002</v>
      </c>
      <c r="J581" s="86">
        <v>42.344239999999999</v>
      </c>
      <c r="K581" s="86">
        <v>4.5964900000000029</v>
      </c>
      <c r="L581" s="86">
        <v>4.5964799999999997</v>
      </c>
      <c r="M581" s="85"/>
      <c r="N581" s="85"/>
      <c r="O581" s="86">
        <v>48.077560000000005</v>
      </c>
      <c r="P581" s="86">
        <v>47.636249999999997</v>
      </c>
      <c r="Q581" s="86">
        <v>48.51887</v>
      </c>
    </row>
    <row r="582" spans="1:17" x14ac:dyDescent="0.2">
      <c r="A582" s="85" t="s">
        <v>1184</v>
      </c>
      <c r="B582" t="s">
        <v>272</v>
      </c>
      <c r="C582">
        <v>17</v>
      </c>
      <c r="D582" s="84" t="s">
        <v>9</v>
      </c>
      <c r="E582" s="87">
        <v>10</v>
      </c>
      <c r="F582" s="85" t="s">
        <v>258</v>
      </c>
      <c r="G582" s="85" t="s">
        <v>271</v>
      </c>
      <c r="H582" s="86">
        <v>44.836369999999995</v>
      </c>
      <c r="I582" s="86">
        <v>49.666579999999996</v>
      </c>
      <c r="J582" s="86">
        <v>40.006170000000004</v>
      </c>
      <c r="K582" s="86">
        <v>4.830210000000001</v>
      </c>
      <c r="L582" s="86">
        <v>4.8301999999999907</v>
      </c>
      <c r="M582" s="85"/>
      <c r="N582" s="85"/>
      <c r="O582" s="86">
        <v>48.077560000000005</v>
      </c>
      <c r="P582" s="86">
        <v>47.636249999999997</v>
      </c>
      <c r="Q582" s="86">
        <v>48.51887</v>
      </c>
    </row>
    <row r="583" spans="1:17" x14ac:dyDescent="0.2">
      <c r="A583" s="85" t="s">
        <v>1185</v>
      </c>
      <c r="B583" t="s">
        <v>276</v>
      </c>
      <c r="C583">
        <v>18</v>
      </c>
      <c r="D583" s="84" t="s">
        <v>9</v>
      </c>
      <c r="E583" s="87">
        <v>12</v>
      </c>
      <c r="F583" s="85" t="s">
        <v>258</v>
      </c>
      <c r="G583" s="85" t="s">
        <v>275</v>
      </c>
      <c r="H583" s="86">
        <v>45.176070000000003</v>
      </c>
      <c r="I583" s="86">
        <v>48.257080000000002</v>
      </c>
      <c r="J583" s="86">
        <v>42.095060000000004</v>
      </c>
      <c r="K583" s="86">
        <v>3.0810099999999991</v>
      </c>
      <c r="L583" s="86">
        <v>3.0810099999999991</v>
      </c>
      <c r="M583" s="85"/>
      <c r="N583" s="85"/>
      <c r="O583" s="86">
        <v>48.077560000000005</v>
      </c>
      <c r="P583" s="86">
        <v>47.636249999999997</v>
      </c>
      <c r="Q583" s="86">
        <v>48.51887</v>
      </c>
    </row>
    <row r="584" spans="1:17" x14ac:dyDescent="0.2">
      <c r="A584" s="85" t="s">
        <v>1186</v>
      </c>
      <c r="B584" t="s">
        <v>487</v>
      </c>
      <c r="C584">
        <v>19</v>
      </c>
      <c r="D584" s="84" t="s">
        <v>9</v>
      </c>
      <c r="E584" s="87">
        <v>9</v>
      </c>
      <c r="F584" s="85" t="s">
        <v>485</v>
      </c>
      <c r="G584" s="85" t="s">
        <v>486</v>
      </c>
      <c r="H584" s="86">
        <v>44.803789999999999</v>
      </c>
      <c r="I584" s="86">
        <v>48.136969999999998</v>
      </c>
      <c r="J584" s="86">
        <v>41.470620000000004</v>
      </c>
      <c r="K584" s="86">
        <v>3.3331799999999987</v>
      </c>
      <c r="L584" s="86">
        <v>3.3331699999999955</v>
      </c>
      <c r="M584" s="85"/>
      <c r="N584" s="85"/>
      <c r="O584" s="86">
        <v>48.077560000000005</v>
      </c>
      <c r="P584" s="86">
        <v>47.636249999999997</v>
      </c>
      <c r="Q584" s="86">
        <v>48.51887</v>
      </c>
    </row>
    <row r="585" spans="1:17" x14ac:dyDescent="0.2">
      <c r="A585" s="85" t="s">
        <v>1187</v>
      </c>
      <c r="B585" t="s">
        <v>491</v>
      </c>
      <c r="C585">
        <v>20</v>
      </c>
      <c r="D585" s="84" t="s">
        <v>9</v>
      </c>
      <c r="E585" s="87">
        <v>16</v>
      </c>
      <c r="F585" s="85" t="s">
        <v>485</v>
      </c>
      <c r="G585" s="85" t="s">
        <v>490</v>
      </c>
      <c r="H585" s="86">
        <v>45.910380000000004</v>
      </c>
      <c r="I585" s="86">
        <v>49.217030000000001</v>
      </c>
      <c r="J585" s="86">
        <v>42.603740000000002</v>
      </c>
      <c r="K585" s="86">
        <v>3.3066499999999976</v>
      </c>
      <c r="L585" s="86">
        <v>3.3066400000000016</v>
      </c>
      <c r="M585" s="85"/>
      <c r="N585" s="85"/>
      <c r="O585" s="86">
        <v>48.077560000000005</v>
      </c>
      <c r="P585" s="86">
        <v>47.636249999999997</v>
      </c>
      <c r="Q585" s="86">
        <v>48.51887</v>
      </c>
    </row>
    <row r="586" spans="1:17" x14ac:dyDescent="0.2">
      <c r="A586" s="85" t="s">
        <v>1188</v>
      </c>
      <c r="B586" t="s">
        <v>495</v>
      </c>
      <c r="C586">
        <v>21</v>
      </c>
      <c r="D586" s="84" t="s">
        <v>9</v>
      </c>
      <c r="E586" s="87">
        <v>18</v>
      </c>
      <c r="F586" s="85" t="s">
        <v>485</v>
      </c>
      <c r="G586" s="85" t="s">
        <v>494</v>
      </c>
      <c r="H586" s="86">
        <v>47.958269999999999</v>
      </c>
      <c r="I586" s="86">
        <v>53.391940000000005</v>
      </c>
      <c r="J586" s="86">
        <v>42.524590000000003</v>
      </c>
      <c r="K586" s="86">
        <v>5.4336700000000064</v>
      </c>
      <c r="L586" s="86">
        <v>5.4336799999999954</v>
      </c>
      <c r="M586" s="85"/>
      <c r="N586" s="85"/>
      <c r="O586" s="86">
        <v>48.077560000000005</v>
      </c>
      <c r="P586" s="86">
        <v>47.636249999999997</v>
      </c>
      <c r="Q586" s="86">
        <v>48.51887</v>
      </c>
    </row>
    <row r="587" spans="1:17" x14ac:dyDescent="0.2">
      <c r="A587" s="85" t="s">
        <v>1189</v>
      </c>
      <c r="B587" t="s">
        <v>499</v>
      </c>
      <c r="C587">
        <v>22</v>
      </c>
      <c r="D587" s="84" t="s">
        <v>9</v>
      </c>
      <c r="E587" s="87">
        <v>15</v>
      </c>
      <c r="F587" s="85" t="s">
        <v>485</v>
      </c>
      <c r="G587" s="85" t="s">
        <v>498</v>
      </c>
      <c r="H587" s="86">
        <v>45.694430000000004</v>
      </c>
      <c r="I587" s="86">
        <v>49.359479999999998</v>
      </c>
      <c r="J587" s="86">
        <v>42.029379999999996</v>
      </c>
      <c r="K587" s="86">
        <v>3.6650499999999937</v>
      </c>
      <c r="L587" s="86">
        <v>3.6650500000000079</v>
      </c>
      <c r="M587" s="85"/>
      <c r="N587" s="85"/>
      <c r="O587" s="86">
        <v>48.077560000000005</v>
      </c>
      <c r="P587" s="86">
        <v>47.636249999999997</v>
      </c>
      <c r="Q587" s="86">
        <v>48.51887</v>
      </c>
    </row>
    <row r="588" spans="1:17" x14ac:dyDescent="0.2">
      <c r="A588" s="85" t="s">
        <v>1190</v>
      </c>
      <c r="B588" t="s">
        <v>373</v>
      </c>
      <c r="C588">
        <v>1</v>
      </c>
      <c r="D588" s="84" t="s">
        <v>0</v>
      </c>
      <c r="E588" s="87">
        <v>1</v>
      </c>
      <c r="F588" s="85" t="s">
        <v>0</v>
      </c>
      <c r="G588" s="85" t="s">
        <v>372</v>
      </c>
      <c r="H588" s="86">
        <v>40.310849999999995</v>
      </c>
      <c r="I588" s="86">
        <v>44.71181</v>
      </c>
      <c r="J588" s="86">
        <v>35.909889999999997</v>
      </c>
      <c r="K588" s="86">
        <v>4.4009600000000049</v>
      </c>
      <c r="L588" s="86">
        <v>4.4009599999999978</v>
      </c>
      <c r="M588" s="85"/>
      <c r="N588" s="85"/>
      <c r="O588" s="86">
        <v>48.077560000000005</v>
      </c>
      <c r="P588" s="86">
        <v>47.636249999999997</v>
      </c>
      <c r="Q588" s="86">
        <v>48.51887</v>
      </c>
    </row>
    <row r="589" spans="1:17" x14ac:dyDescent="0.2">
      <c r="A589" s="85" t="s">
        <v>1191</v>
      </c>
      <c r="B589" t="s">
        <v>377</v>
      </c>
      <c r="C589">
        <v>2</v>
      </c>
      <c r="D589" s="84" t="s">
        <v>0</v>
      </c>
      <c r="E589" s="87">
        <v>2</v>
      </c>
      <c r="F589" s="85" t="s">
        <v>0</v>
      </c>
      <c r="G589" s="85" t="s">
        <v>376</v>
      </c>
      <c r="H589" s="86">
        <v>41.935690000000001</v>
      </c>
      <c r="I589" s="86">
        <v>45.279870000000003</v>
      </c>
      <c r="J589" s="86">
        <v>38.59151</v>
      </c>
      <c r="K589" s="86">
        <v>3.3441800000000015</v>
      </c>
      <c r="L589" s="86">
        <v>3.3441800000000015</v>
      </c>
      <c r="M589" s="85"/>
      <c r="N589" s="85"/>
      <c r="O589" s="86">
        <v>48.077560000000005</v>
      </c>
      <c r="P589" s="86">
        <v>47.636249999999997</v>
      </c>
      <c r="Q589" s="86">
        <v>48.51887</v>
      </c>
    </row>
    <row r="590" spans="1:17" x14ac:dyDescent="0.2">
      <c r="A590" s="85" t="s">
        <v>1192</v>
      </c>
      <c r="B590" t="s">
        <v>381</v>
      </c>
      <c r="C590">
        <v>3</v>
      </c>
      <c r="D590" s="84" t="s">
        <v>0</v>
      </c>
      <c r="E590" s="87">
        <v>3</v>
      </c>
      <c r="F590" s="85" t="s">
        <v>0</v>
      </c>
      <c r="G590" s="85" t="s">
        <v>380</v>
      </c>
      <c r="H590" s="86">
        <v>42.896410000000003</v>
      </c>
      <c r="I590" s="86">
        <v>47.991679999999995</v>
      </c>
      <c r="J590" s="86">
        <v>37.801139999999997</v>
      </c>
      <c r="K590" s="86">
        <v>5.0952699999999922</v>
      </c>
      <c r="L590" s="86">
        <v>5.0952700000000064</v>
      </c>
      <c r="M590" s="85"/>
      <c r="N590" s="85"/>
      <c r="O590" s="86">
        <v>48.077560000000005</v>
      </c>
      <c r="P590" s="86">
        <v>47.636249999999997</v>
      </c>
      <c r="Q590" s="86">
        <v>48.51887</v>
      </c>
    </row>
    <row r="591" spans="1:17" x14ac:dyDescent="0.2">
      <c r="A591" s="85" t="s">
        <v>1193</v>
      </c>
      <c r="B591" t="s">
        <v>385</v>
      </c>
      <c r="C591">
        <v>4</v>
      </c>
      <c r="D591" s="84" t="s">
        <v>0</v>
      </c>
      <c r="E591" s="87">
        <v>4</v>
      </c>
      <c r="F591" s="85" t="s">
        <v>0</v>
      </c>
      <c r="G591" s="85" t="s">
        <v>384</v>
      </c>
      <c r="H591" s="86">
        <v>45.715470000000003</v>
      </c>
      <c r="I591" s="86">
        <v>50.047600000000003</v>
      </c>
      <c r="J591" s="86">
        <v>41.38335</v>
      </c>
      <c r="K591" s="86">
        <v>4.3321299999999994</v>
      </c>
      <c r="L591" s="86">
        <v>4.3321200000000033</v>
      </c>
      <c r="M591" s="85"/>
      <c r="N591" s="85"/>
      <c r="O591" s="86">
        <v>48.077560000000005</v>
      </c>
      <c r="P591" s="86">
        <v>47.636249999999997</v>
      </c>
      <c r="Q591" s="86">
        <v>48.51887</v>
      </c>
    </row>
    <row r="592" spans="1:17" x14ac:dyDescent="0.2">
      <c r="A592" s="85" t="s">
        <v>1194</v>
      </c>
      <c r="B592" t="s">
        <v>218</v>
      </c>
      <c r="C592">
        <v>1</v>
      </c>
      <c r="D592" s="84" t="s">
        <v>1</v>
      </c>
      <c r="E592" s="87">
        <v>3</v>
      </c>
      <c r="F592" s="85" t="s">
        <v>216</v>
      </c>
      <c r="G592" s="85" t="s">
        <v>217</v>
      </c>
      <c r="H592" s="86">
        <v>43.507489999999997</v>
      </c>
      <c r="I592" s="86">
        <v>45.891500000000001</v>
      </c>
      <c r="J592" s="86">
        <v>41.123480000000001</v>
      </c>
      <c r="K592" s="86">
        <v>2.3840100000000035</v>
      </c>
      <c r="L592" s="86">
        <v>2.3840099999999964</v>
      </c>
      <c r="M592" s="85"/>
      <c r="N592" s="85"/>
      <c r="O592" s="86">
        <v>48.077560000000005</v>
      </c>
      <c r="P592" s="86">
        <v>47.636249999999997</v>
      </c>
      <c r="Q592" s="86">
        <v>48.51887</v>
      </c>
    </row>
    <row r="593" spans="1:17" x14ac:dyDescent="0.2">
      <c r="A593" s="85" t="s">
        <v>1195</v>
      </c>
      <c r="B593" t="s">
        <v>222</v>
      </c>
      <c r="C593">
        <v>2</v>
      </c>
      <c r="D593" s="84" t="s">
        <v>1</v>
      </c>
      <c r="E593" s="87">
        <v>6</v>
      </c>
      <c r="F593" s="85" t="s">
        <v>216</v>
      </c>
      <c r="G593" s="85" t="s">
        <v>221</v>
      </c>
      <c r="H593" s="86">
        <v>45.857259999999997</v>
      </c>
      <c r="I593" s="86">
        <v>49.110660000000003</v>
      </c>
      <c r="J593" s="86">
        <v>42.603859999999997</v>
      </c>
      <c r="K593" s="86">
        <v>3.2534000000000063</v>
      </c>
      <c r="L593" s="86">
        <v>3.2533999999999992</v>
      </c>
      <c r="M593" s="85"/>
      <c r="N593" s="85"/>
      <c r="O593" s="86">
        <v>48.077560000000005</v>
      </c>
      <c r="P593" s="86">
        <v>47.636249999999997</v>
      </c>
      <c r="Q593" s="86">
        <v>48.51887</v>
      </c>
    </row>
    <row r="594" spans="1:17" x14ac:dyDescent="0.2">
      <c r="A594" s="85" t="s">
        <v>1196</v>
      </c>
      <c r="B594" t="s">
        <v>360</v>
      </c>
      <c r="C594">
        <v>3</v>
      </c>
      <c r="D594" s="84" t="s">
        <v>1</v>
      </c>
      <c r="E594" s="87">
        <v>2</v>
      </c>
      <c r="F594" s="85" t="s">
        <v>358</v>
      </c>
      <c r="G594" s="85" t="s">
        <v>359</v>
      </c>
      <c r="H594" s="86">
        <v>43.380690000000001</v>
      </c>
      <c r="I594" s="86">
        <v>46.933689999999999</v>
      </c>
      <c r="J594" s="86">
        <v>39.8277</v>
      </c>
      <c r="K594" s="86">
        <v>3.5529999999999973</v>
      </c>
      <c r="L594" s="86">
        <v>3.5529900000000012</v>
      </c>
      <c r="M594" s="85"/>
      <c r="N594" s="85"/>
      <c r="O594" s="86">
        <v>48.077560000000005</v>
      </c>
      <c r="P594" s="86">
        <v>47.636249999999997</v>
      </c>
      <c r="Q594" s="86">
        <v>48.51887</v>
      </c>
    </row>
    <row r="595" spans="1:17" x14ac:dyDescent="0.2">
      <c r="A595" s="85" t="s">
        <v>1197</v>
      </c>
      <c r="B595" t="s">
        <v>364</v>
      </c>
      <c r="C595">
        <v>4</v>
      </c>
      <c r="D595" s="84" t="s">
        <v>1</v>
      </c>
      <c r="E595" s="87">
        <v>5</v>
      </c>
      <c r="F595" s="85" t="s">
        <v>358</v>
      </c>
      <c r="G595" s="85" t="s">
        <v>363</v>
      </c>
      <c r="H595" s="86">
        <v>45.824559999999998</v>
      </c>
      <c r="I595" s="86">
        <v>49.344610000000003</v>
      </c>
      <c r="J595" s="86">
        <v>42.304510000000001</v>
      </c>
      <c r="K595" s="86">
        <v>3.5200500000000048</v>
      </c>
      <c r="L595" s="86">
        <v>3.5200499999999977</v>
      </c>
      <c r="M595" s="85"/>
      <c r="N595" s="85"/>
      <c r="O595" s="86">
        <v>48.077560000000005</v>
      </c>
      <c r="P595" s="86">
        <v>47.636249999999997</v>
      </c>
      <c r="Q595" s="86">
        <v>48.51887</v>
      </c>
    </row>
    <row r="596" spans="1:17" x14ac:dyDescent="0.2">
      <c r="A596" s="85" t="s">
        <v>1198</v>
      </c>
      <c r="B596" t="s">
        <v>368</v>
      </c>
      <c r="C596">
        <v>5</v>
      </c>
      <c r="D596" s="84" t="s">
        <v>1</v>
      </c>
      <c r="E596" s="87">
        <v>8</v>
      </c>
      <c r="F596" s="85" t="s">
        <v>358</v>
      </c>
      <c r="G596" s="85" t="s">
        <v>367</v>
      </c>
      <c r="H596" s="86">
        <v>48.970269999999999</v>
      </c>
      <c r="I596" s="86">
        <v>52.520500000000006</v>
      </c>
      <c r="J596" s="86">
        <v>45.420050000000003</v>
      </c>
      <c r="K596" s="86">
        <v>3.5502300000000062</v>
      </c>
      <c r="L596" s="86">
        <v>3.5502199999999959</v>
      </c>
      <c r="M596" s="85"/>
      <c r="N596" s="85"/>
      <c r="O596" s="86">
        <v>48.077560000000005</v>
      </c>
      <c r="P596" s="86">
        <v>47.636249999999997</v>
      </c>
      <c r="Q596" s="86">
        <v>48.51887</v>
      </c>
    </row>
    <row r="597" spans="1:17" x14ac:dyDescent="0.2">
      <c r="A597" s="85" t="s">
        <v>1199</v>
      </c>
      <c r="B597" t="s">
        <v>192</v>
      </c>
      <c r="C597">
        <v>6</v>
      </c>
      <c r="D597" s="84" t="s">
        <v>1</v>
      </c>
      <c r="E597" s="87">
        <v>4</v>
      </c>
      <c r="F597" s="85" t="s">
        <v>190</v>
      </c>
      <c r="G597" s="85" t="s">
        <v>191</v>
      </c>
      <c r="H597" s="86">
        <v>44.455759999999998</v>
      </c>
      <c r="I597" s="86">
        <v>49.059510000000003</v>
      </c>
      <c r="J597" s="86">
        <v>39.85201</v>
      </c>
      <c r="K597" s="86">
        <v>4.6037500000000051</v>
      </c>
      <c r="L597" s="86">
        <v>4.603749999999998</v>
      </c>
      <c r="M597" s="85"/>
      <c r="N597" s="85"/>
      <c r="O597" s="86">
        <v>48.077560000000005</v>
      </c>
      <c r="P597" s="86">
        <v>47.636249999999997</v>
      </c>
      <c r="Q597" s="86">
        <v>48.51887</v>
      </c>
    </row>
    <row r="598" spans="1:17" x14ac:dyDescent="0.2">
      <c r="A598" s="85" t="s">
        <v>1200</v>
      </c>
      <c r="B598" t="s">
        <v>196</v>
      </c>
      <c r="C598">
        <v>7</v>
      </c>
      <c r="D598" s="84" t="s">
        <v>1</v>
      </c>
      <c r="E598" s="87">
        <v>1</v>
      </c>
      <c r="F598" s="85" t="s">
        <v>190</v>
      </c>
      <c r="G598" s="85" t="s">
        <v>195</v>
      </c>
      <c r="H598" s="86">
        <v>43.275860000000002</v>
      </c>
      <c r="I598" s="86">
        <v>47.44999</v>
      </c>
      <c r="J598" s="86">
        <v>39.101730000000003</v>
      </c>
      <c r="K598" s="86">
        <v>4.1741299999999981</v>
      </c>
      <c r="L598" s="86">
        <v>4.1741299999999981</v>
      </c>
      <c r="M598" s="85"/>
      <c r="N598" s="85"/>
      <c r="O598" s="86">
        <v>48.077560000000005</v>
      </c>
      <c r="P598" s="86">
        <v>47.636249999999997</v>
      </c>
      <c r="Q598" s="86">
        <v>48.51887</v>
      </c>
    </row>
    <row r="599" spans="1:17" x14ac:dyDescent="0.2">
      <c r="A599" s="85" t="s">
        <v>1201</v>
      </c>
      <c r="B599" t="s">
        <v>200</v>
      </c>
      <c r="C599">
        <v>8</v>
      </c>
      <c r="D599" s="84" t="s">
        <v>1</v>
      </c>
      <c r="E599" s="87">
        <v>9</v>
      </c>
      <c r="F599" s="85" t="s">
        <v>190</v>
      </c>
      <c r="G599" s="85" t="s">
        <v>199</v>
      </c>
      <c r="H599" s="86">
        <v>52.015120000000003</v>
      </c>
      <c r="I599" s="86">
        <v>56.726639999999996</v>
      </c>
      <c r="J599" s="86">
        <v>47.30359</v>
      </c>
      <c r="K599" s="86">
        <v>4.711519999999993</v>
      </c>
      <c r="L599" s="86">
        <v>4.7115300000000033</v>
      </c>
      <c r="M599" s="85"/>
      <c r="N599" s="85"/>
      <c r="O599" s="86">
        <v>48.077560000000005</v>
      </c>
      <c r="P599" s="86">
        <v>47.636249999999997</v>
      </c>
      <c r="Q599" s="86">
        <v>48.51887</v>
      </c>
    </row>
    <row r="600" spans="1:17" x14ac:dyDescent="0.2">
      <c r="A600" s="85" t="s">
        <v>1202</v>
      </c>
      <c r="B600" t="s">
        <v>204</v>
      </c>
      <c r="C600">
        <v>9</v>
      </c>
      <c r="D600" s="84" t="s">
        <v>1</v>
      </c>
      <c r="E600" s="87">
        <v>7</v>
      </c>
      <c r="F600" s="85" t="s">
        <v>190</v>
      </c>
      <c r="G600" s="85" t="s">
        <v>203</v>
      </c>
      <c r="H600" s="86">
        <v>48.780290000000001</v>
      </c>
      <c r="I600" s="86">
        <v>52.502049999999997</v>
      </c>
      <c r="J600" s="86">
        <v>45.058530000000005</v>
      </c>
      <c r="K600" s="86">
        <v>3.7217599999999962</v>
      </c>
      <c r="L600" s="86">
        <v>3.7217599999999962</v>
      </c>
      <c r="M600" s="85"/>
      <c r="N600" s="85"/>
      <c r="O600" s="86">
        <v>48.077560000000005</v>
      </c>
      <c r="P600" s="86">
        <v>47.636249999999997</v>
      </c>
      <c r="Q600" s="86">
        <v>48.51887</v>
      </c>
    </row>
    <row r="601" spans="1:17" x14ac:dyDescent="0.2">
      <c r="A601" s="85" t="s">
        <v>1203</v>
      </c>
      <c r="B601" t="s">
        <v>208</v>
      </c>
      <c r="C601">
        <v>10</v>
      </c>
      <c r="D601" s="84" t="s">
        <v>1</v>
      </c>
      <c r="E601" s="87">
        <v>11</v>
      </c>
      <c r="F601" s="85" t="s">
        <v>190</v>
      </c>
      <c r="G601" s="85" t="s">
        <v>207</v>
      </c>
      <c r="H601" s="86">
        <v>56.278740000000006</v>
      </c>
      <c r="I601" s="86">
        <v>60.885429999999999</v>
      </c>
      <c r="J601" s="86">
        <v>51.672050000000006</v>
      </c>
      <c r="K601" s="86">
        <v>4.6066899999999933</v>
      </c>
      <c r="L601" s="86">
        <v>4.6066900000000004</v>
      </c>
      <c r="M601" s="85"/>
      <c r="N601" s="85"/>
      <c r="O601" s="86">
        <v>48.077560000000005</v>
      </c>
      <c r="P601" s="86">
        <v>47.636249999999997</v>
      </c>
      <c r="Q601" s="86">
        <v>48.51887</v>
      </c>
    </row>
    <row r="602" spans="1:17" x14ac:dyDescent="0.2">
      <c r="A602" s="85" t="s">
        <v>1204</v>
      </c>
      <c r="B602" t="s">
        <v>212</v>
      </c>
      <c r="C602">
        <v>11</v>
      </c>
      <c r="D602" s="84" t="s">
        <v>1</v>
      </c>
      <c r="E602" s="87">
        <v>10</v>
      </c>
      <c r="F602" s="85" t="s">
        <v>190</v>
      </c>
      <c r="G602" s="85" t="s">
        <v>211</v>
      </c>
      <c r="H602" s="86">
        <v>52.911709999999999</v>
      </c>
      <c r="I602" s="86">
        <v>57.70917</v>
      </c>
      <c r="J602" s="86">
        <v>48.114259999999994</v>
      </c>
      <c r="K602" s="86">
        <v>4.7974600000000009</v>
      </c>
      <c r="L602" s="86">
        <v>4.7974500000000049</v>
      </c>
      <c r="M602" s="85"/>
      <c r="N602" s="85"/>
      <c r="O602" s="86">
        <v>48.077560000000005</v>
      </c>
      <c r="P602" s="86">
        <v>47.636249999999997</v>
      </c>
      <c r="Q602" s="86">
        <v>48.51887</v>
      </c>
    </row>
    <row r="603" spans="1:17" x14ac:dyDescent="0.2">
      <c r="A603" s="85" t="s">
        <v>1205</v>
      </c>
      <c r="B603" t="s">
        <v>421</v>
      </c>
      <c r="C603">
        <v>1</v>
      </c>
      <c r="D603" s="84" t="s">
        <v>10</v>
      </c>
      <c r="E603" s="87">
        <v>5</v>
      </c>
      <c r="F603" s="85" t="s">
        <v>419</v>
      </c>
      <c r="G603" s="85" t="s">
        <v>420</v>
      </c>
      <c r="H603" s="86">
        <v>47.994309999999999</v>
      </c>
      <c r="I603" s="86">
        <v>52.07132</v>
      </c>
      <c r="J603" s="86">
        <v>43.917289999999994</v>
      </c>
      <c r="K603" s="86">
        <v>4.0770100000000014</v>
      </c>
      <c r="L603" s="86">
        <v>4.0770200000000045</v>
      </c>
      <c r="M603" s="85"/>
      <c r="N603" s="85"/>
      <c r="O603" s="86">
        <v>48.077560000000005</v>
      </c>
      <c r="P603" s="86">
        <v>47.636249999999997</v>
      </c>
      <c r="Q603" s="86">
        <v>48.51887</v>
      </c>
    </row>
    <row r="604" spans="1:17" x14ac:dyDescent="0.2">
      <c r="A604" s="85" t="s">
        <v>1206</v>
      </c>
      <c r="B604" t="s">
        <v>425</v>
      </c>
      <c r="C604">
        <v>2</v>
      </c>
      <c r="D604" s="84" t="s">
        <v>10</v>
      </c>
      <c r="E604" s="87">
        <v>9</v>
      </c>
      <c r="F604" s="85" t="s">
        <v>419</v>
      </c>
      <c r="G604" s="85" t="s">
        <v>424</v>
      </c>
      <c r="H604" s="86">
        <v>50.739520000000006</v>
      </c>
      <c r="I604" s="86">
        <v>55.728160000000003</v>
      </c>
      <c r="J604" s="86">
        <v>45.750869999999999</v>
      </c>
      <c r="K604" s="86">
        <v>4.9886399999999966</v>
      </c>
      <c r="L604" s="86">
        <v>4.9886500000000069</v>
      </c>
      <c r="M604" s="85"/>
      <c r="N604" s="85"/>
      <c r="O604" s="86">
        <v>48.077560000000005</v>
      </c>
      <c r="P604" s="86">
        <v>47.636249999999997</v>
      </c>
      <c r="Q604" s="86">
        <v>48.51887</v>
      </c>
    </row>
    <row r="605" spans="1:17" x14ac:dyDescent="0.2">
      <c r="A605" s="85" t="s">
        <v>1207</v>
      </c>
      <c r="B605" t="s">
        <v>429</v>
      </c>
      <c r="C605">
        <v>3</v>
      </c>
      <c r="D605" s="84" t="s">
        <v>10</v>
      </c>
      <c r="E605" s="87">
        <v>10</v>
      </c>
      <c r="F605" s="85" t="s">
        <v>419</v>
      </c>
      <c r="G605" s="85" t="s">
        <v>428</v>
      </c>
      <c r="H605" s="86">
        <v>50.951040000000006</v>
      </c>
      <c r="I605" s="86">
        <v>55.212769999999999</v>
      </c>
      <c r="J605" s="86">
        <v>46.689309999999999</v>
      </c>
      <c r="K605" s="86">
        <v>4.2617299999999929</v>
      </c>
      <c r="L605" s="86">
        <v>4.2617300000000071</v>
      </c>
      <c r="M605" s="85"/>
      <c r="N605" s="85"/>
      <c r="O605" s="86">
        <v>48.077560000000005</v>
      </c>
      <c r="P605" s="86">
        <v>47.636249999999997</v>
      </c>
      <c r="Q605" s="86">
        <v>48.51887</v>
      </c>
    </row>
    <row r="606" spans="1:17" x14ac:dyDescent="0.2">
      <c r="A606" s="85" t="s">
        <v>1208</v>
      </c>
      <c r="B606" t="s">
        <v>433</v>
      </c>
      <c r="C606">
        <v>4</v>
      </c>
      <c r="D606" s="84" t="s">
        <v>10</v>
      </c>
      <c r="E606" s="87">
        <v>16</v>
      </c>
      <c r="F606" s="85" t="s">
        <v>419</v>
      </c>
      <c r="G606" s="85" t="s">
        <v>432</v>
      </c>
      <c r="H606" s="86">
        <v>54.070629999999994</v>
      </c>
      <c r="I606" s="86">
        <v>58.384550000000004</v>
      </c>
      <c r="J606" s="86">
        <v>49.756720000000001</v>
      </c>
      <c r="K606" s="86">
        <v>4.3139200000000102</v>
      </c>
      <c r="L606" s="86">
        <v>4.3139099999999928</v>
      </c>
      <c r="M606" s="85"/>
      <c r="N606" s="85"/>
      <c r="O606" s="86">
        <v>48.077560000000005</v>
      </c>
      <c r="P606" s="86">
        <v>47.636249999999997</v>
      </c>
      <c r="Q606" s="86">
        <v>48.51887</v>
      </c>
    </row>
    <row r="607" spans="1:17" x14ac:dyDescent="0.2">
      <c r="A607" s="85" t="s">
        <v>1209</v>
      </c>
      <c r="B607" t="s">
        <v>437</v>
      </c>
      <c r="C607">
        <v>5</v>
      </c>
      <c r="D607" s="84" t="s">
        <v>10</v>
      </c>
      <c r="E607" s="87">
        <v>4</v>
      </c>
      <c r="F607" s="85" t="s">
        <v>419</v>
      </c>
      <c r="G607" s="85" t="s">
        <v>436</v>
      </c>
      <c r="H607" s="86">
        <v>47.025649999999999</v>
      </c>
      <c r="I607" s="86">
        <v>53.038799999999995</v>
      </c>
      <c r="J607" s="86">
        <v>41.012500000000003</v>
      </c>
      <c r="K607" s="86">
        <v>6.013149999999996</v>
      </c>
      <c r="L607" s="86">
        <v>6.013149999999996</v>
      </c>
      <c r="M607" s="85"/>
      <c r="N607" s="85"/>
      <c r="O607" s="86">
        <v>48.077560000000005</v>
      </c>
      <c r="P607" s="86">
        <v>47.636249999999997</v>
      </c>
      <c r="Q607" s="86">
        <v>48.51887</v>
      </c>
    </row>
    <row r="608" spans="1:17" x14ac:dyDescent="0.2">
      <c r="A608" s="85" t="s">
        <v>1210</v>
      </c>
      <c r="B608" t="s">
        <v>441</v>
      </c>
      <c r="C608">
        <v>6</v>
      </c>
      <c r="D608" s="84" t="s">
        <v>10</v>
      </c>
      <c r="E608" s="87">
        <v>1</v>
      </c>
      <c r="F608" s="85" t="s">
        <v>419</v>
      </c>
      <c r="G608" s="85" t="s">
        <v>440</v>
      </c>
      <c r="H608" s="86">
        <v>44.076610000000002</v>
      </c>
      <c r="I608" s="86">
        <v>49.091950000000004</v>
      </c>
      <c r="J608" s="86">
        <v>39.061259999999997</v>
      </c>
      <c r="K608" s="86">
        <v>5.0153400000000019</v>
      </c>
      <c r="L608" s="86">
        <v>5.0153500000000051</v>
      </c>
      <c r="M608" s="85"/>
      <c r="N608" s="85"/>
      <c r="O608" s="86">
        <v>48.077560000000005</v>
      </c>
      <c r="P608" s="86">
        <v>47.636249999999997</v>
      </c>
      <c r="Q608" s="86">
        <v>48.51887</v>
      </c>
    </row>
    <row r="609" spans="1:17" x14ac:dyDescent="0.2">
      <c r="A609" s="85" t="s">
        <v>1211</v>
      </c>
      <c r="B609" t="s">
        <v>445</v>
      </c>
      <c r="C609">
        <v>7</v>
      </c>
      <c r="D609" s="84" t="s">
        <v>10</v>
      </c>
      <c r="E609" s="87">
        <v>12</v>
      </c>
      <c r="F609" s="85" t="s">
        <v>419</v>
      </c>
      <c r="G609" s="85" t="s">
        <v>444</v>
      </c>
      <c r="H609" s="86">
        <v>51.902659999999997</v>
      </c>
      <c r="I609" s="86">
        <v>57.818879999999993</v>
      </c>
      <c r="J609" s="86">
        <v>45.986429999999999</v>
      </c>
      <c r="K609" s="86">
        <v>5.9162199999999956</v>
      </c>
      <c r="L609" s="86">
        <v>5.9162299999999988</v>
      </c>
      <c r="M609" s="85"/>
      <c r="N609" s="85"/>
      <c r="O609" s="86">
        <v>48.077560000000005</v>
      </c>
      <c r="P609" s="86">
        <v>47.636249999999997</v>
      </c>
      <c r="Q609" s="86">
        <v>48.51887</v>
      </c>
    </row>
    <row r="610" spans="1:17" x14ac:dyDescent="0.2">
      <c r="A610" s="85" t="s">
        <v>1212</v>
      </c>
      <c r="B610" t="s">
        <v>449</v>
      </c>
      <c r="C610">
        <v>8</v>
      </c>
      <c r="D610" s="84" t="s">
        <v>10</v>
      </c>
      <c r="E610" s="87">
        <v>2</v>
      </c>
      <c r="F610" s="85" t="s">
        <v>419</v>
      </c>
      <c r="G610" s="85" t="s">
        <v>448</v>
      </c>
      <c r="H610" s="86">
        <v>44.436910000000005</v>
      </c>
      <c r="I610" s="86">
        <v>48.230840000000001</v>
      </c>
      <c r="J610" s="86">
        <v>40.642980000000001</v>
      </c>
      <c r="K610" s="86">
        <v>3.793929999999996</v>
      </c>
      <c r="L610" s="86">
        <v>3.7939300000000031</v>
      </c>
      <c r="M610" s="85"/>
      <c r="N610" s="85"/>
      <c r="O610" s="86">
        <v>48.077560000000005</v>
      </c>
      <c r="P610" s="86">
        <v>47.636249999999997</v>
      </c>
      <c r="Q610" s="86">
        <v>48.51887</v>
      </c>
    </row>
    <row r="611" spans="1:17" x14ac:dyDescent="0.2">
      <c r="A611" s="85" t="s">
        <v>1213</v>
      </c>
      <c r="B611" t="s">
        <v>338</v>
      </c>
      <c r="C611">
        <v>9</v>
      </c>
      <c r="D611" s="84" t="s">
        <v>10</v>
      </c>
      <c r="E611" s="87">
        <v>15</v>
      </c>
      <c r="F611" s="85" t="s">
        <v>336</v>
      </c>
      <c r="G611" s="85" t="s">
        <v>337</v>
      </c>
      <c r="H611" s="86">
        <v>53.314579999999999</v>
      </c>
      <c r="I611" s="86">
        <v>58.10286</v>
      </c>
      <c r="J611" s="86">
        <v>48.526299999999999</v>
      </c>
      <c r="K611" s="86">
        <v>4.7882800000000003</v>
      </c>
      <c r="L611" s="86">
        <v>4.7882800000000003</v>
      </c>
      <c r="M611" s="85"/>
      <c r="N611" s="85"/>
      <c r="O611" s="86">
        <v>48.077560000000005</v>
      </c>
      <c r="P611" s="86">
        <v>47.636249999999997</v>
      </c>
      <c r="Q611" s="86">
        <v>48.51887</v>
      </c>
    </row>
    <row r="612" spans="1:17" x14ac:dyDescent="0.2">
      <c r="A612" s="85" t="s">
        <v>1214</v>
      </c>
      <c r="B612" t="s">
        <v>342</v>
      </c>
      <c r="C612">
        <v>10</v>
      </c>
      <c r="D612" s="84" t="s">
        <v>10</v>
      </c>
      <c r="E612" s="87">
        <v>3</v>
      </c>
      <c r="F612" s="85" t="s">
        <v>336</v>
      </c>
      <c r="G612" s="85" t="s">
        <v>341</v>
      </c>
      <c r="H612" s="86">
        <v>46.257199999999997</v>
      </c>
      <c r="I612" s="86">
        <v>49.56427</v>
      </c>
      <c r="J612" s="86">
        <v>42.950139999999998</v>
      </c>
      <c r="K612" s="86">
        <v>3.3070700000000031</v>
      </c>
      <c r="L612" s="86">
        <v>3.3070599999999999</v>
      </c>
      <c r="M612" s="85"/>
      <c r="N612" s="85"/>
      <c r="O612" s="86">
        <v>48.077560000000005</v>
      </c>
      <c r="P612" s="86">
        <v>47.636249999999997</v>
      </c>
      <c r="Q612" s="86">
        <v>48.51887</v>
      </c>
    </row>
    <row r="613" spans="1:17" x14ac:dyDescent="0.2">
      <c r="A613" s="85" t="s">
        <v>1215</v>
      </c>
      <c r="B613" t="s">
        <v>346</v>
      </c>
      <c r="C613">
        <v>11</v>
      </c>
      <c r="D613" s="84" t="s">
        <v>10</v>
      </c>
      <c r="E613" s="87">
        <v>11</v>
      </c>
      <c r="F613" s="85" t="s">
        <v>336</v>
      </c>
      <c r="G613" s="85" t="s">
        <v>345</v>
      </c>
      <c r="H613" s="86">
        <v>51.098590000000002</v>
      </c>
      <c r="I613" s="86">
        <v>56.648969999999998</v>
      </c>
      <c r="J613" s="86">
        <v>45.548209999999997</v>
      </c>
      <c r="K613" s="86">
        <v>5.550379999999997</v>
      </c>
      <c r="L613" s="86">
        <v>5.5503800000000041</v>
      </c>
      <c r="M613" s="85"/>
      <c r="N613" s="85"/>
      <c r="O613" s="86">
        <v>48.077560000000005</v>
      </c>
      <c r="P613" s="86">
        <v>47.636249999999997</v>
      </c>
      <c r="Q613" s="86">
        <v>48.51887</v>
      </c>
    </row>
    <row r="614" spans="1:17" x14ac:dyDescent="0.2">
      <c r="A614" s="85" t="s">
        <v>1216</v>
      </c>
      <c r="B614" t="s">
        <v>350</v>
      </c>
      <c r="C614">
        <v>12</v>
      </c>
      <c r="D614" s="84" t="s">
        <v>10</v>
      </c>
      <c r="E614" s="87">
        <v>17</v>
      </c>
      <c r="F614" s="85" t="s">
        <v>336</v>
      </c>
      <c r="G614" s="85" t="s">
        <v>349</v>
      </c>
      <c r="H614" s="86">
        <v>54.531410000000001</v>
      </c>
      <c r="I614" s="86">
        <v>57.972239999999999</v>
      </c>
      <c r="J614" s="86">
        <v>51.090579999999996</v>
      </c>
      <c r="K614" s="86">
        <v>3.4408299999999983</v>
      </c>
      <c r="L614" s="86">
        <v>3.4408300000000054</v>
      </c>
      <c r="M614" s="85"/>
      <c r="N614" s="85"/>
      <c r="O614" s="86">
        <v>48.077560000000005</v>
      </c>
      <c r="P614" s="86">
        <v>47.636249999999997</v>
      </c>
      <c r="Q614" s="86">
        <v>48.51887</v>
      </c>
    </row>
    <row r="615" spans="1:17" x14ac:dyDescent="0.2">
      <c r="A615" s="85" t="s">
        <v>1217</v>
      </c>
      <c r="B615" t="s">
        <v>354</v>
      </c>
      <c r="C615">
        <v>13</v>
      </c>
      <c r="D615" s="84" t="s">
        <v>10</v>
      </c>
      <c r="E615" s="87">
        <v>14</v>
      </c>
      <c r="F615" s="85" t="s">
        <v>336</v>
      </c>
      <c r="G615" s="85" t="s">
        <v>353</v>
      </c>
      <c r="H615" s="86">
        <v>53.283909999999999</v>
      </c>
      <c r="I615" s="86">
        <v>57.440489999999997</v>
      </c>
      <c r="J615" s="86">
        <v>49.127320000000005</v>
      </c>
      <c r="K615" s="86">
        <v>4.1565799999999982</v>
      </c>
      <c r="L615" s="86">
        <v>4.1565899999999942</v>
      </c>
      <c r="M615" s="85"/>
      <c r="N615" s="85"/>
      <c r="O615" s="86">
        <v>48.077560000000005</v>
      </c>
      <c r="P615" s="86">
        <v>47.636249999999997</v>
      </c>
      <c r="Q615" s="86">
        <v>48.51887</v>
      </c>
    </row>
    <row r="616" spans="1:17" x14ac:dyDescent="0.2">
      <c r="A616" s="85" t="s">
        <v>1218</v>
      </c>
      <c r="B616" t="s">
        <v>106</v>
      </c>
      <c r="C616">
        <v>14</v>
      </c>
      <c r="D616" s="84" t="s">
        <v>10</v>
      </c>
      <c r="E616" s="87">
        <v>13</v>
      </c>
      <c r="F616" s="85" t="s">
        <v>104</v>
      </c>
      <c r="G616" s="85" t="s">
        <v>105</v>
      </c>
      <c r="H616" s="86">
        <v>52.560720000000003</v>
      </c>
      <c r="I616" s="86">
        <v>55.806690000000003</v>
      </c>
      <c r="J616" s="86">
        <v>49.31476</v>
      </c>
      <c r="K616" s="86">
        <v>3.2459699999999998</v>
      </c>
      <c r="L616" s="86">
        <v>3.2459600000000037</v>
      </c>
      <c r="M616" s="85"/>
      <c r="N616" s="85"/>
      <c r="O616" s="86">
        <v>48.077560000000005</v>
      </c>
      <c r="P616" s="86">
        <v>47.636249999999997</v>
      </c>
      <c r="Q616" s="86">
        <v>48.51887</v>
      </c>
    </row>
    <row r="617" spans="1:17" x14ac:dyDescent="0.2">
      <c r="A617" s="85" t="s">
        <v>1219</v>
      </c>
      <c r="B617" t="s">
        <v>110</v>
      </c>
      <c r="C617">
        <v>15</v>
      </c>
      <c r="D617" s="84" t="s">
        <v>10</v>
      </c>
      <c r="E617" s="87">
        <v>6</v>
      </c>
      <c r="F617" s="85" t="s">
        <v>104</v>
      </c>
      <c r="G617" s="85" t="s">
        <v>109</v>
      </c>
      <c r="H617" s="86">
        <v>48.835599999999999</v>
      </c>
      <c r="I617" s="86">
        <v>53.206779999999995</v>
      </c>
      <c r="J617" s="86">
        <v>44.464410000000001</v>
      </c>
      <c r="K617" s="86">
        <v>4.3711799999999954</v>
      </c>
      <c r="L617" s="86">
        <v>4.3711899999999986</v>
      </c>
      <c r="M617" s="85"/>
      <c r="N617" s="85"/>
      <c r="O617" s="86">
        <v>48.077560000000005</v>
      </c>
      <c r="P617" s="86">
        <v>47.636249999999997</v>
      </c>
      <c r="Q617" s="86">
        <v>48.51887</v>
      </c>
    </row>
    <row r="618" spans="1:17" x14ac:dyDescent="0.2">
      <c r="A618" s="85" t="s">
        <v>1220</v>
      </c>
      <c r="B618" t="s">
        <v>114</v>
      </c>
      <c r="C618">
        <v>16</v>
      </c>
      <c r="D618" s="84" t="s">
        <v>10</v>
      </c>
      <c r="E618" s="87">
        <v>7</v>
      </c>
      <c r="F618" s="85" t="s">
        <v>104</v>
      </c>
      <c r="G618" s="85" t="s">
        <v>113</v>
      </c>
      <c r="H618" s="86">
        <v>49.074170000000002</v>
      </c>
      <c r="I618" s="86">
        <v>52.757770000000001</v>
      </c>
      <c r="J618" s="86">
        <v>45.390570000000004</v>
      </c>
      <c r="K618" s="86">
        <v>3.6835999999999984</v>
      </c>
      <c r="L618" s="86">
        <v>3.6835999999999984</v>
      </c>
      <c r="M618" s="85"/>
      <c r="N618" s="85"/>
      <c r="O618" s="86">
        <v>48.077560000000005</v>
      </c>
      <c r="P618" s="86">
        <v>47.636249999999997</v>
      </c>
      <c r="Q618" s="86">
        <v>48.51887</v>
      </c>
    </row>
    <row r="619" spans="1:17" x14ac:dyDescent="0.2">
      <c r="A619" s="85" t="s">
        <v>1221</v>
      </c>
      <c r="B619" t="s">
        <v>118</v>
      </c>
      <c r="C619">
        <v>17</v>
      </c>
      <c r="D619" s="84" t="s">
        <v>10</v>
      </c>
      <c r="E619" s="87">
        <v>8</v>
      </c>
      <c r="F619" s="85" t="s">
        <v>104</v>
      </c>
      <c r="G619" s="85" t="s">
        <v>117</v>
      </c>
      <c r="H619" s="86">
        <v>49.493220000000001</v>
      </c>
      <c r="I619" s="86">
        <v>53.393219999999999</v>
      </c>
      <c r="J619" s="86">
        <v>45.593229999999998</v>
      </c>
      <c r="K619" s="86">
        <v>3.8999999999999986</v>
      </c>
      <c r="L619" s="86">
        <v>3.8999900000000025</v>
      </c>
      <c r="M619" s="85"/>
      <c r="N619" s="85"/>
      <c r="O619" s="86">
        <v>48.077560000000005</v>
      </c>
      <c r="P619" s="86">
        <v>47.636249999999997</v>
      </c>
      <c r="Q619" s="86">
        <v>48.51887</v>
      </c>
    </row>
    <row r="620" spans="1:17" x14ac:dyDescent="0.2">
      <c r="A620" s="85" t="s">
        <v>1222</v>
      </c>
      <c r="B620" t="s">
        <v>469</v>
      </c>
      <c r="C620">
        <v>1</v>
      </c>
      <c r="D620" s="84" t="s">
        <v>11</v>
      </c>
      <c r="E620" s="87">
        <v>3</v>
      </c>
      <c r="F620" s="85" t="s">
        <v>467</v>
      </c>
      <c r="G620" s="85" t="s">
        <v>468</v>
      </c>
      <c r="H620" s="86">
        <v>44.516759999999998</v>
      </c>
      <c r="I620" s="86">
        <v>48.181040000000003</v>
      </c>
      <c r="J620" s="86">
        <v>40.852470000000004</v>
      </c>
      <c r="K620" s="86">
        <v>3.6642800000000051</v>
      </c>
      <c r="L620" s="86">
        <v>3.6642899999999941</v>
      </c>
      <c r="M620" s="85"/>
      <c r="N620" s="85"/>
      <c r="O620" s="86">
        <v>48.077560000000005</v>
      </c>
      <c r="P620" s="86">
        <v>47.636249999999997</v>
      </c>
      <c r="Q620" s="86">
        <v>48.51887</v>
      </c>
    </row>
    <row r="621" spans="1:17" x14ac:dyDescent="0.2">
      <c r="A621" s="85" t="s">
        <v>1223</v>
      </c>
      <c r="B621" t="s">
        <v>473</v>
      </c>
      <c r="C621">
        <v>2</v>
      </c>
      <c r="D621" s="84" t="s">
        <v>11</v>
      </c>
      <c r="E621" s="87">
        <v>6</v>
      </c>
      <c r="F621" s="85" t="s">
        <v>467</v>
      </c>
      <c r="G621" s="85" t="s">
        <v>472</v>
      </c>
      <c r="H621" s="86">
        <v>45.416689999999996</v>
      </c>
      <c r="I621" s="86">
        <v>49.886800000000001</v>
      </c>
      <c r="J621" s="86">
        <v>40.946579999999997</v>
      </c>
      <c r="K621" s="86">
        <v>4.4701100000000054</v>
      </c>
      <c r="L621" s="86">
        <v>4.4701099999999983</v>
      </c>
      <c r="M621" s="85"/>
      <c r="N621" s="85"/>
      <c r="O621" s="86">
        <v>48.077560000000005</v>
      </c>
      <c r="P621" s="86">
        <v>47.636249999999997</v>
      </c>
      <c r="Q621" s="86">
        <v>48.51887</v>
      </c>
    </row>
    <row r="622" spans="1:17" x14ac:dyDescent="0.2">
      <c r="A622" s="85" t="s">
        <v>1224</v>
      </c>
      <c r="B622" t="s">
        <v>477</v>
      </c>
      <c r="C622">
        <v>3</v>
      </c>
      <c r="D622" s="84" t="s">
        <v>11</v>
      </c>
      <c r="E622" s="87">
        <v>11</v>
      </c>
      <c r="F622" s="85" t="s">
        <v>467</v>
      </c>
      <c r="G622" s="85" t="s">
        <v>476</v>
      </c>
      <c r="H622" s="86">
        <v>51.001620000000003</v>
      </c>
      <c r="I622" s="86">
        <v>53.999520000000004</v>
      </c>
      <c r="J622" s="86">
        <v>48.003720000000001</v>
      </c>
      <c r="K622" s="86">
        <v>2.9979000000000013</v>
      </c>
      <c r="L622" s="86">
        <v>2.9979000000000013</v>
      </c>
      <c r="M622" s="85"/>
      <c r="N622" s="85"/>
      <c r="O622" s="86">
        <v>48.077560000000005</v>
      </c>
      <c r="P622" s="86">
        <v>47.636249999999997</v>
      </c>
      <c r="Q622" s="86">
        <v>48.51887</v>
      </c>
    </row>
    <row r="623" spans="1:17" x14ac:dyDescent="0.2">
      <c r="A623" s="85" t="s">
        <v>1225</v>
      </c>
      <c r="B623" t="s">
        <v>481</v>
      </c>
      <c r="C623">
        <v>4</v>
      </c>
      <c r="D623" s="84" t="s">
        <v>11</v>
      </c>
      <c r="E623" s="87">
        <v>1</v>
      </c>
      <c r="F623" s="85" t="s">
        <v>467</v>
      </c>
      <c r="G623" s="85" t="s">
        <v>480</v>
      </c>
      <c r="H623" s="86">
        <v>42.075469999999996</v>
      </c>
      <c r="I623" s="86">
        <v>45.872459999999997</v>
      </c>
      <c r="J623" s="86">
        <v>38.278469999999999</v>
      </c>
      <c r="K623" s="86">
        <v>3.796990000000001</v>
      </c>
      <c r="L623" s="86">
        <v>3.796999999999997</v>
      </c>
      <c r="M623" s="85"/>
      <c r="N623" s="85"/>
      <c r="O623" s="86">
        <v>48.077560000000005</v>
      </c>
      <c r="P623" s="86">
        <v>47.636249999999997</v>
      </c>
      <c r="Q623" s="86">
        <v>48.51887</v>
      </c>
    </row>
    <row r="624" spans="1:17" x14ac:dyDescent="0.2">
      <c r="A624" s="85" t="s">
        <v>1226</v>
      </c>
      <c r="B624" t="s">
        <v>150</v>
      </c>
      <c r="C624">
        <v>5</v>
      </c>
      <c r="D624" s="84" t="s">
        <v>11</v>
      </c>
      <c r="E624" s="87">
        <v>7</v>
      </c>
      <c r="F624" s="85" t="s">
        <v>148</v>
      </c>
      <c r="G624" s="85" t="s">
        <v>149</v>
      </c>
      <c r="H624" s="86">
        <v>45.854790000000001</v>
      </c>
      <c r="I624" s="86">
        <v>50.80321</v>
      </c>
      <c r="J624" s="86">
        <v>40.906369999999995</v>
      </c>
      <c r="K624" s="86">
        <v>4.9484199999999987</v>
      </c>
      <c r="L624" s="86">
        <v>4.9484200000000058</v>
      </c>
      <c r="M624" s="85"/>
      <c r="N624" s="85"/>
      <c r="O624" s="86">
        <v>48.077560000000005</v>
      </c>
      <c r="P624" s="86">
        <v>47.636249999999997</v>
      </c>
      <c r="Q624" s="86">
        <v>48.51887</v>
      </c>
    </row>
    <row r="625" spans="1:17" x14ac:dyDescent="0.2">
      <c r="A625" s="85" t="s">
        <v>1227</v>
      </c>
      <c r="B625" t="s">
        <v>154</v>
      </c>
      <c r="C625">
        <v>6</v>
      </c>
      <c r="D625" s="84" t="s">
        <v>11</v>
      </c>
      <c r="E625" s="87">
        <v>4</v>
      </c>
      <c r="F625" s="85" t="s">
        <v>148</v>
      </c>
      <c r="G625" s="85" t="s">
        <v>153</v>
      </c>
      <c r="H625" s="86">
        <v>44.906750000000002</v>
      </c>
      <c r="I625" s="86">
        <v>49.90128</v>
      </c>
      <c r="J625" s="86">
        <v>39.912209999999995</v>
      </c>
      <c r="K625" s="86">
        <v>4.9945299999999975</v>
      </c>
      <c r="L625" s="86">
        <v>4.9945400000000078</v>
      </c>
      <c r="M625" s="85"/>
      <c r="N625" s="85"/>
      <c r="O625" s="86">
        <v>48.077560000000005</v>
      </c>
      <c r="P625" s="86">
        <v>47.636249999999997</v>
      </c>
      <c r="Q625" s="86">
        <v>48.51887</v>
      </c>
    </row>
    <row r="626" spans="1:17" x14ac:dyDescent="0.2">
      <c r="A626" s="85" t="s">
        <v>1228</v>
      </c>
      <c r="B626" t="s">
        <v>158</v>
      </c>
      <c r="C626">
        <v>7</v>
      </c>
      <c r="D626" s="84" t="s">
        <v>11</v>
      </c>
      <c r="E626" s="87">
        <v>2</v>
      </c>
      <c r="F626" s="85" t="s">
        <v>148</v>
      </c>
      <c r="G626" s="85" t="s">
        <v>157</v>
      </c>
      <c r="H626" s="86">
        <v>43.890249999999995</v>
      </c>
      <c r="I626" s="86">
        <v>48.057699999999997</v>
      </c>
      <c r="J626" s="86">
        <v>39.722790000000003</v>
      </c>
      <c r="K626" s="86">
        <v>4.1674500000000023</v>
      </c>
      <c r="L626" s="86">
        <v>4.1674599999999913</v>
      </c>
      <c r="M626" s="85"/>
      <c r="N626" s="85"/>
      <c r="O626" s="86">
        <v>48.077560000000005</v>
      </c>
      <c r="P626" s="86">
        <v>47.636249999999997</v>
      </c>
      <c r="Q626" s="86">
        <v>48.51887</v>
      </c>
    </row>
    <row r="627" spans="1:17" x14ac:dyDescent="0.2">
      <c r="A627" s="85" t="s">
        <v>1229</v>
      </c>
      <c r="B627" t="s">
        <v>162</v>
      </c>
      <c r="C627">
        <v>8</v>
      </c>
      <c r="D627" s="84" t="s">
        <v>11</v>
      </c>
      <c r="E627" s="87">
        <v>12</v>
      </c>
      <c r="F627" s="85" t="s">
        <v>148</v>
      </c>
      <c r="G627" s="85" t="s">
        <v>161</v>
      </c>
      <c r="H627" s="86">
        <v>53.070959999999999</v>
      </c>
      <c r="I627" s="86">
        <v>57.415550000000003</v>
      </c>
      <c r="J627" s="86">
        <v>48.726370000000003</v>
      </c>
      <c r="K627" s="86">
        <v>4.3445900000000037</v>
      </c>
      <c r="L627" s="86">
        <v>4.3445899999999966</v>
      </c>
      <c r="M627" s="85"/>
      <c r="N627" s="85"/>
      <c r="O627" s="86">
        <v>48.077560000000005</v>
      </c>
      <c r="P627" s="86">
        <v>47.636249999999997</v>
      </c>
      <c r="Q627" s="86">
        <v>48.51887</v>
      </c>
    </row>
    <row r="628" spans="1:17" x14ac:dyDescent="0.2">
      <c r="A628" s="85" t="s">
        <v>1230</v>
      </c>
      <c r="B628" t="s">
        <v>166</v>
      </c>
      <c r="C628">
        <v>9</v>
      </c>
      <c r="D628" s="84" t="s">
        <v>11</v>
      </c>
      <c r="E628" s="87">
        <v>9</v>
      </c>
      <c r="F628" s="85" t="s">
        <v>148</v>
      </c>
      <c r="G628" s="85" t="s">
        <v>165</v>
      </c>
      <c r="H628" s="86">
        <v>48.613979999999998</v>
      </c>
      <c r="I628" s="86">
        <v>53.953539999999997</v>
      </c>
      <c r="J628" s="86">
        <v>43.274419999999999</v>
      </c>
      <c r="K628" s="86">
        <v>5.3395599999999988</v>
      </c>
      <c r="L628" s="86">
        <v>5.3395599999999988</v>
      </c>
      <c r="M628" s="85"/>
      <c r="N628" s="85"/>
      <c r="O628" s="86">
        <v>48.077560000000005</v>
      </c>
      <c r="P628" s="86">
        <v>47.636249999999997</v>
      </c>
      <c r="Q628" s="86">
        <v>48.51887</v>
      </c>
    </row>
    <row r="629" spans="1:17" x14ac:dyDescent="0.2">
      <c r="A629" s="85" t="s">
        <v>1231</v>
      </c>
      <c r="B629" t="s">
        <v>170</v>
      </c>
      <c r="C629">
        <v>10</v>
      </c>
      <c r="D629" s="84" t="s">
        <v>11</v>
      </c>
      <c r="E629" s="87">
        <v>10</v>
      </c>
      <c r="F629" s="85" t="s">
        <v>148</v>
      </c>
      <c r="G629" s="85" t="s">
        <v>169</v>
      </c>
      <c r="H629" s="86">
        <v>48.790889999999997</v>
      </c>
      <c r="I629" s="86">
        <v>53.426439999999999</v>
      </c>
      <c r="J629" s="86">
        <v>44.155329999999999</v>
      </c>
      <c r="K629" s="86">
        <v>4.6355500000000021</v>
      </c>
      <c r="L629" s="86">
        <v>4.6355599999999981</v>
      </c>
      <c r="M629" s="85"/>
      <c r="N629" s="85"/>
      <c r="O629" s="86">
        <v>48.077560000000005</v>
      </c>
      <c r="P629" s="86">
        <v>47.636249999999997</v>
      </c>
      <c r="Q629" s="86">
        <v>48.51887</v>
      </c>
    </row>
    <row r="630" spans="1:17" x14ac:dyDescent="0.2">
      <c r="A630" s="85" t="s">
        <v>1232</v>
      </c>
      <c r="B630" t="s">
        <v>174</v>
      </c>
      <c r="C630">
        <v>11</v>
      </c>
      <c r="D630" s="84" t="s">
        <v>11</v>
      </c>
      <c r="E630" s="87">
        <v>8</v>
      </c>
      <c r="F630" s="85" t="s">
        <v>148</v>
      </c>
      <c r="G630" s="85" t="s">
        <v>173</v>
      </c>
      <c r="H630" s="86">
        <v>46.076279999999997</v>
      </c>
      <c r="I630" s="86">
        <v>50.734120000000004</v>
      </c>
      <c r="J630" s="86">
        <v>41.418430000000001</v>
      </c>
      <c r="K630" s="86">
        <v>4.6578400000000073</v>
      </c>
      <c r="L630" s="86">
        <v>4.6578499999999963</v>
      </c>
      <c r="M630" s="85"/>
      <c r="N630" s="85"/>
      <c r="O630" s="86">
        <v>48.077560000000005</v>
      </c>
      <c r="P630" s="86">
        <v>47.636249999999997</v>
      </c>
      <c r="Q630" s="86">
        <v>48.51887</v>
      </c>
    </row>
    <row r="631" spans="1:17" x14ac:dyDescent="0.2">
      <c r="A631" s="85" t="s">
        <v>1233</v>
      </c>
      <c r="B631" t="s">
        <v>178</v>
      </c>
      <c r="C631">
        <v>12</v>
      </c>
      <c r="D631" s="84" t="s">
        <v>11</v>
      </c>
      <c r="E631" s="87">
        <v>13</v>
      </c>
      <c r="F631" s="85" t="s">
        <v>148</v>
      </c>
      <c r="G631" s="85" t="s">
        <v>177</v>
      </c>
      <c r="H631" s="86">
        <v>54.203319999999998</v>
      </c>
      <c r="I631" s="86">
        <v>57.608780000000003</v>
      </c>
      <c r="J631" s="86">
        <v>50.797859999999993</v>
      </c>
      <c r="K631" s="86">
        <v>3.405460000000005</v>
      </c>
      <c r="L631" s="86">
        <v>3.405460000000005</v>
      </c>
      <c r="M631" s="85"/>
      <c r="N631" s="85"/>
      <c r="O631" s="86">
        <v>48.077560000000005</v>
      </c>
      <c r="P631" s="86">
        <v>47.636249999999997</v>
      </c>
      <c r="Q631" s="86">
        <v>48.51887</v>
      </c>
    </row>
    <row r="632" spans="1:17" x14ac:dyDescent="0.2">
      <c r="A632" s="85" t="s">
        <v>1234</v>
      </c>
      <c r="B632" t="s">
        <v>182</v>
      </c>
      <c r="C632">
        <v>13</v>
      </c>
      <c r="D632" s="84" t="s">
        <v>11</v>
      </c>
      <c r="E632" s="87">
        <v>5</v>
      </c>
      <c r="F632" s="85" t="s">
        <v>148</v>
      </c>
      <c r="G632" s="85" t="s">
        <v>181</v>
      </c>
      <c r="H632" s="86">
        <v>45.177079999999997</v>
      </c>
      <c r="I632" s="86">
        <v>50.836410000000001</v>
      </c>
      <c r="J632" s="86">
        <v>39.517760000000003</v>
      </c>
      <c r="K632" s="86">
        <v>5.6593300000000042</v>
      </c>
      <c r="L632" s="86">
        <v>5.6593199999999939</v>
      </c>
      <c r="M632" s="85"/>
      <c r="N632" s="85"/>
      <c r="O632" s="86">
        <v>48.077560000000005</v>
      </c>
      <c r="P632" s="86">
        <v>47.636249999999997</v>
      </c>
      <c r="Q632" s="86">
        <v>48.51887</v>
      </c>
    </row>
    <row r="633" spans="1:17" x14ac:dyDescent="0.2">
      <c r="A633" s="85" t="s">
        <v>1235</v>
      </c>
      <c r="B633" t="s">
        <v>186</v>
      </c>
      <c r="C633">
        <v>14</v>
      </c>
      <c r="D633" s="84" t="s">
        <v>11</v>
      </c>
      <c r="E633" s="87">
        <v>14</v>
      </c>
      <c r="F633" s="85" t="s">
        <v>148</v>
      </c>
      <c r="G633" s="85" t="s">
        <v>185</v>
      </c>
      <c r="H633" s="86">
        <v>54.323819999999998</v>
      </c>
      <c r="I633" s="86">
        <v>59.409509999999997</v>
      </c>
      <c r="J633" s="86">
        <v>49.238130000000005</v>
      </c>
      <c r="K633" s="86">
        <v>5.0856899999999996</v>
      </c>
      <c r="L633" s="86">
        <v>5.0856899999999925</v>
      </c>
      <c r="M633" s="85"/>
      <c r="N633" s="85"/>
      <c r="O633" s="86">
        <v>48.077560000000005</v>
      </c>
      <c r="P633" s="86">
        <v>47.636249999999997</v>
      </c>
      <c r="Q633" s="86">
        <v>48.51887</v>
      </c>
    </row>
    <row r="634" spans="1:17" x14ac:dyDescent="0.2">
      <c r="A634" s="85" t="s">
        <v>1236</v>
      </c>
      <c r="B634" t="s">
        <v>391</v>
      </c>
      <c r="C634">
        <v>1</v>
      </c>
      <c r="D634" s="84" t="s">
        <v>2</v>
      </c>
      <c r="E634" s="87">
        <v>5</v>
      </c>
      <c r="F634" s="85" t="s">
        <v>389</v>
      </c>
      <c r="G634" s="85" t="s">
        <v>390</v>
      </c>
      <c r="H634" s="86">
        <v>51.870640000000002</v>
      </c>
      <c r="I634" s="86">
        <v>56.07385</v>
      </c>
      <c r="J634" s="86">
        <v>47.667439999999999</v>
      </c>
      <c r="K634" s="86">
        <v>4.2032099999999986</v>
      </c>
      <c r="L634" s="86">
        <v>4.2032000000000025</v>
      </c>
      <c r="M634" s="85"/>
      <c r="N634" s="85"/>
      <c r="O634" s="86">
        <v>48.077560000000005</v>
      </c>
      <c r="P634" s="86">
        <v>47.636249999999997</v>
      </c>
      <c r="Q634" s="86">
        <v>48.51887</v>
      </c>
    </row>
    <row r="635" spans="1:17" x14ac:dyDescent="0.2">
      <c r="A635" s="85" t="s">
        <v>1237</v>
      </c>
      <c r="B635" t="s">
        <v>411</v>
      </c>
      <c r="C635">
        <v>2</v>
      </c>
      <c r="D635" s="84" t="s">
        <v>2</v>
      </c>
      <c r="E635" s="87">
        <v>3</v>
      </c>
      <c r="F635" s="85" t="s">
        <v>389</v>
      </c>
      <c r="G635" s="85" t="s">
        <v>410</v>
      </c>
      <c r="H635" s="86">
        <v>50.279189999999993</v>
      </c>
      <c r="I635" s="86">
        <v>54.373130000000003</v>
      </c>
      <c r="J635" s="86">
        <v>46.185249999999996</v>
      </c>
      <c r="K635" s="86">
        <v>4.0939400000000106</v>
      </c>
      <c r="L635" s="86">
        <v>4.0939399999999964</v>
      </c>
      <c r="M635" s="85"/>
      <c r="N635" s="85"/>
      <c r="O635" s="86">
        <v>48.077560000000005</v>
      </c>
      <c r="P635" s="86">
        <v>47.636249999999997</v>
      </c>
      <c r="Q635" s="86">
        <v>48.51887</v>
      </c>
    </row>
    <row r="636" spans="1:17" x14ac:dyDescent="0.2">
      <c r="A636" s="85" t="s">
        <v>1238</v>
      </c>
      <c r="B636" t="s">
        <v>395</v>
      </c>
      <c r="C636">
        <v>3</v>
      </c>
      <c r="D636" s="84" t="s">
        <v>2</v>
      </c>
      <c r="E636" s="87">
        <v>9</v>
      </c>
      <c r="F636" s="85" t="s">
        <v>389</v>
      </c>
      <c r="G636" s="85" t="s">
        <v>394</v>
      </c>
      <c r="H636" s="86">
        <v>55.29956</v>
      </c>
      <c r="I636" s="86">
        <v>60.055630000000008</v>
      </c>
      <c r="J636" s="86">
        <v>50.543479999999995</v>
      </c>
      <c r="K636" s="86">
        <v>4.7560700000000082</v>
      </c>
      <c r="L636" s="86">
        <v>4.7560800000000043</v>
      </c>
      <c r="M636" s="85"/>
      <c r="N636" s="85"/>
      <c r="O636" s="86">
        <v>48.077560000000005</v>
      </c>
      <c r="P636" s="86">
        <v>47.636249999999997</v>
      </c>
      <c r="Q636" s="86">
        <v>48.51887</v>
      </c>
    </row>
    <row r="637" spans="1:17" x14ac:dyDescent="0.2">
      <c r="A637" s="85" t="s">
        <v>1239</v>
      </c>
      <c r="B637" t="s">
        <v>399</v>
      </c>
      <c r="C637">
        <v>4</v>
      </c>
      <c r="D637" s="84" t="s">
        <v>2</v>
      </c>
      <c r="E637" s="87">
        <v>8</v>
      </c>
      <c r="F637" s="85" t="s">
        <v>389</v>
      </c>
      <c r="G637" s="85" t="s">
        <v>398</v>
      </c>
      <c r="H637" s="86">
        <v>54.357429999999994</v>
      </c>
      <c r="I637" s="86">
        <v>57.74165</v>
      </c>
      <c r="J637" s="86">
        <v>50.973210000000002</v>
      </c>
      <c r="K637" s="86">
        <v>3.3842200000000062</v>
      </c>
      <c r="L637" s="86">
        <v>3.384219999999992</v>
      </c>
      <c r="M637" s="85"/>
      <c r="N637" s="85"/>
      <c r="O637" s="86">
        <v>48.077560000000005</v>
      </c>
      <c r="P637" s="86">
        <v>47.636249999999997</v>
      </c>
      <c r="Q637" s="86">
        <v>48.51887</v>
      </c>
    </row>
    <row r="638" spans="1:17" x14ac:dyDescent="0.2">
      <c r="A638" s="85" t="s">
        <v>1240</v>
      </c>
      <c r="B638" t="s">
        <v>403</v>
      </c>
      <c r="C638">
        <v>5</v>
      </c>
      <c r="D638" s="84" t="s">
        <v>2</v>
      </c>
      <c r="E638" s="87">
        <v>1</v>
      </c>
      <c r="F638" s="85" t="s">
        <v>389</v>
      </c>
      <c r="G638" s="85" t="s">
        <v>402</v>
      </c>
      <c r="H638" s="86">
        <v>48.250109999999999</v>
      </c>
      <c r="I638" s="86">
        <v>52.248309999999996</v>
      </c>
      <c r="J638" s="86">
        <v>44.251910000000002</v>
      </c>
      <c r="K638" s="86">
        <v>3.9981999999999971</v>
      </c>
      <c r="L638" s="86">
        <v>3.9981999999999971</v>
      </c>
      <c r="M638" s="85"/>
      <c r="N638" s="85"/>
      <c r="O638" s="86">
        <v>48.077560000000005</v>
      </c>
      <c r="P638" s="86">
        <v>47.636249999999997</v>
      </c>
      <c r="Q638" s="86">
        <v>48.51887</v>
      </c>
    </row>
    <row r="639" spans="1:17" x14ac:dyDescent="0.2">
      <c r="A639" s="85" t="s">
        <v>1241</v>
      </c>
      <c r="B639" t="s">
        <v>415</v>
      </c>
      <c r="C639">
        <v>6</v>
      </c>
      <c r="D639" s="84" t="s">
        <v>2</v>
      </c>
      <c r="E639" s="87">
        <v>6</v>
      </c>
      <c r="F639" s="85" t="s">
        <v>389</v>
      </c>
      <c r="G639" s="85" t="s">
        <v>414</v>
      </c>
      <c r="H639" s="86">
        <v>53.170949999999998</v>
      </c>
      <c r="I639" s="86">
        <v>59.917000000000002</v>
      </c>
      <c r="J639" s="86">
        <v>46.424910000000004</v>
      </c>
      <c r="K639" s="86">
        <v>6.7460500000000039</v>
      </c>
      <c r="L639" s="86">
        <v>6.7460399999999936</v>
      </c>
      <c r="M639" s="85"/>
      <c r="N639" s="85"/>
      <c r="O639" s="86">
        <v>48.077560000000005</v>
      </c>
      <c r="P639" s="86">
        <v>47.636249999999997</v>
      </c>
      <c r="Q639" s="86">
        <v>48.51887</v>
      </c>
    </row>
    <row r="640" spans="1:17" x14ac:dyDescent="0.2">
      <c r="A640" s="85" t="s">
        <v>1242</v>
      </c>
      <c r="B640" t="s">
        <v>407</v>
      </c>
      <c r="C640">
        <v>7</v>
      </c>
      <c r="D640" s="84" t="s">
        <v>2</v>
      </c>
      <c r="E640" s="87">
        <v>2</v>
      </c>
      <c r="F640" s="85" t="s">
        <v>389</v>
      </c>
      <c r="G640" s="85" t="s">
        <v>406</v>
      </c>
      <c r="H640" s="86">
        <v>48.651730000000001</v>
      </c>
      <c r="I640" s="86">
        <v>52.867100000000001</v>
      </c>
      <c r="J640" s="86">
        <v>44.436369999999997</v>
      </c>
      <c r="K640" s="86">
        <v>4.2153700000000001</v>
      </c>
      <c r="L640" s="86">
        <v>4.215360000000004</v>
      </c>
      <c r="M640" s="85"/>
      <c r="N640" s="85"/>
      <c r="O640" s="86">
        <v>48.077560000000005</v>
      </c>
      <c r="P640" s="86">
        <v>47.636249999999997</v>
      </c>
      <c r="Q640" s="86">
        <v>48.51887</v>
      </c>
    </row>
    <row r="641" spans="1:17" x14ac:dyDescent="0.2">
      <c r="A641" s="85" t="s">
        <v>1243</v>
      </c>
      <c r="B641" t="s">
        <v>300</v>
      </c>
      <c r="C641">
        <v>8</v>
      </c>
      <c r="D641" s="84" t="s">
        <v>2</v>
      </c>
      <c r="E641" s="87">
        <v>4</v>
      </c>
      <c r="F641" s="85" t="s">
        <v>298</v>
      </c>
      <c r="G641" s="85" t="s">
        <v>299</v>
      </c>
      <c r="H641" s="86">
        <v>51.673519999999996</v>
      </c>
      <c r="I641" s="86">
        <v>54.493789999999997</v>
      </c>
      <c r="J641" s="86">
        <v>48.85324</v>
      </c>
      <c r="K641" s="86">
        <v>2.8202700000000007</v>
      </c>
      <c r="L641" s="86">
        <v>2.8202799999999968</v>
      </c>
      <c r="M641" s="85"/>
      <c r="N641" s="85"/>
      <c r="O641" s="86">
        <v>48.077560000000005</v>
      </c>
      <c r="P641" s="86">
        <v>47.636249999999997</v>
      </c>
      <c r="Q641" s="86">
        <v>48.51887</v>
      </c>
    </row>
    <row r="642" spans="1:17" x14ac:dyDescent="0.2">
      <c r="A642" s="85" t="s">
        <v>1244</v>
      </c>
      <c r="B642" t="s">
        <v>304</v>
      </c>
      <c r="C642">
        <v>9</v>
      </c>
      <c r="D642" s="84" t="s">
        <v>2</v>
      </c>
      <c r="E642" s="87">
        <v>7</v>
      </c>
      <c r="F642" s="85" t="s">
        <v>298</v>
      </c>
      <c r="G642" s="85" t="s">
        <v>303</v>
      </c>
      <c r="H642" s="86">
        <v>53.610150000000004</v>
      </c>
      <c r="I642" s="86">
        <v>56.210680000000004</v>
      </c>
      <c r="J642" s="86">
        <v>51.009610000000002</v>
      </c>
      <c r="K642" s="86">
        <v>2.6005299999999991</v>
      </c>
      <c r="L642" s="86">
        <v>2.6005400000000023</v>
      </c>
      <c r="M642" s="85"/>
      <c r="N642" s="85"/>
      <c r="O642" s="86">
        <v>48.077560000000005</v>
      </c>
      <c r="P642" s="86">
        <v>47.636249999999997</v>
      </c>
      <c r="Q642" s="86">
        <v>48.51887</v>
      </c>
    </row>
    <row r="643" spans="1:17" x14ac:dyDescent="0.2">
      <c r="A643" s="85" t="s">
        <v>1245</v>
      </c>
      <c r="B643" t="s">
        <v>124</v>
      </c>
      <c r="C643">
        <v>1</v>
      </c>
      <c r="D643" s="84" t="s">
        <v>3</v>
      </c>
      <c r="E643" s="87">
        <v>16</v>
      </c>
      <c r="F643" s="85" t="s">
        <v>122</v>
      </c>
      <c r="G643" s="85" t="s">
        <v>123</v>
      </c>
      <c r="H643" s="86">
        <v>54.670779999999993</v>
      </c>
      <c r="I643" s="86">
        <v>58.954650000000001</v>
      </c>
      <c r="J643" s="86">
        <v>50.386909999999993</v>
      </c>
      <c r="K643" s="86">
        <v>4.2838700000000074</v>
      </c>
      <c r="L643" s="86">
        <v>4.2838700000000003</v>
      </c>
      <c r="M643" s="85"/>
      <c r="N643" s="85"/>
      <c r="O643" s="86">
        <v>48.077560000000005</v>
      </c>
      <c r="P643" s="86">
        <v>47.636249999999997</v>
      </c>
      <c r="Q643" s="86">
        <v>48.51887</v>
      </c>
    </row>
    <row r="644" spans="1:17" x14ac:dyDescent="0.2">
      <c r="A644" s="85" t="s">
        <v>1246</v>
      </c>
      <c r="B644" t="s">
        <v>128</v>
      </c>
      <c r="C644">
        <v>2</v>
      </c>
      <c r="D644" s="84" t="s">
        <v>3</v>
      </c>
      <c r="E644" s="87">
        <v>4</v>
      </c>
      <c r="F644" s="85" t="s">
        <v>122</v>
      </c>
      <c r="G644" s="85" t="s">
        <v>127</v>
      </c>
      <c r="H644" s="86">
        <v>46.385169999999995</v>
      </c>
      <c r="I644" s="86">
        <v>50.408850000000008</v>
      </c>
      <c r="J644" s="86">
        <v>42.36148</v>
      </c>
      <c r="K644" s="86">
        <v>4.023680000000013</v>
      </c>
      <c r="L644" s="86">
        <v>4.0236899999999949</v>
      </c>
      <c r="M644" s="85"/>
      <c r="N644" s="85"/>
      <c r="O644" s="86">
        <v>48.077560000000005</v>
      </c>
      <c r="P644" s="86">
        <v>47.636249999999997</v>
      </c>
      <c r="Q644" s="86">
        <v>48.51887</v>
      </c>
    </row>
    <row r="645" spans="1:17" x14ac:dyDescent="0.2">
      <c r="A645" s="85" t="s">
        <v>1247</v>
      </c>
      <c r="B645" t="s">
        <v>132</v>
      </c>
      <c r="C645">
        <v>3</v>
      </c>
      <c r="D645" s="84" t="s">
        <v>3</v>
      </c>
      <c r="E645" s="87">
        <v>11</v>
      </c>
      <c r="F645" s="85" t="s">
        <v>122</v>
      </c>
      <c r="G645" s="85" t="s">
        <v>131</v>
      </c>
      <c r="H645" s="86">
        <v>51.135759999999998</v>
      </c>
      <c r="I645" s="86">
        <v>56.260299999999994</v>
      </c>
      <c r="J645" s="86">
        <v>46.011220000000002</v>
      </c>
      <c r="K645" s="86">
        <v>5.1245399999999961</v>
      </c>
      <c r="L645" s="86">
        <v>5.1245399999999961</v>
      </c>
      <c r="M645" s="85"/>
      <c r="N645" s="85"/>
      <c r="O645" s="86">
        <v>48.077560000000005</v>
      </c>
      <c r="P645" s="86">
        <v>47.636249999999997</v>
      </c>
      <c r="Q645" s="86">
        <v>48.51887</v>
      </c>
    </row>
    <row r="646" spans="1:17" x14ac:dyDescent="0.2">
      <c r="A646" s="85" t="s">
        <v>1248</v>
      </c>
      <c r="B646" t="s">
        <v>136</v>
      </c>
      <c r="C646">
        <v>4</v>
      </c>
      <c r="D646" s="84" t="s">
        <v>3</v>
      </c>
      <c r="E646" s="87">
        <v>12</v>
      </c>
      <c r="F646" s="85" t="s">
        <v>122</v>
      </c>
      <c r="G646" s="85" t="s">
        <v>135</v>
      </c>
      <c r="H646" s="86">
        <v>51.786079999999998</v>
      </c>
      <c r="I646" s="86">
        <v>55.559610000000006</v>
      </c>
      <c r="J646" s="86">
        <v>48.012560000000001</v>
      </c>
      <c r="K646" s="86">
        <v>3.773530000000008</v>
      </c>
      <c r="L646" s="86">
        <v>3.7735199999999978</v>
      </c>
      <c r="M646" s="85"/>
      <c r="N646" s="85"/>
      <c r="O646" s="86">
        <v>48.077560000000005</v>
      </c>
      <c r="P646" s="86">
        <v>47.636249999999997</v>
      </c>
      <c r="Q646" s="86">
        <v>48.51887</v>
      </c>
    </row>
    <row r="647" spans="1:17" x14ac:dyDescent="0.2">
      <c r="A647" s="85" t="s">
        <v>1249</v>
      </c>
      <c r="B647" t="s">
        <v>140</v>
      </c>
      <c r="C647">
        <v>5</v>
      </c>
      <c r="D647" s="84" t="s">
        <v>3</v>
      </c>
      <c r="E647" s="87">
        <v>14</v>
      </c>
      <c r="F647" s="85" t="s">
        <v>122</v>
      </c>
      <c r="G647" s="85" t="s">
        <v>139</v>
      </c>
      <c r="H647" s="86">
        <v>53.090139999999998</v>
      </c>
      <c r="I647" s="86">
        <v>58.24203</v>
      </c>
      <c r="J647" s="86">
        <v>47.938249999999996</v>
      </c>
      <c r="K647" s="86">
        <v>5.1518900000000016</v>
      </c>
      <c r="L647" s="86">
        <v>5.1518900000000016</v>
      </c>
      <c r="M647" s="85"/>
      <c r="N647" s="85"/>
      <c r="O647" s="86">
        <v>48.077560000000005</v>
      </c>
      <c r="P647" s="86">
        <v>47.636249999999997</v>
      </c>
      <c r="Q647" s="86">
        <v>48.51887</v>
      </c>
    </row>
    <row r="648" spans="1:17" x14ac:dyDescent="0.2">
      <c r="A648" s="85" t="s">
        <v>1250</v>
      </c>
      <c r="B648" t="s">
        <v>144</v>
      </c>
      <c r="C648">
        <v>6</v>
      </c>
      <c r="D648" s="84" t="s">
        <v>3</v>
      </c>
      <c r="E648" s="87">
        <v>5</v>
      </c>
      <c r="F648" s="85" t="s">
        <v>122</v>
      </c>
      <c r="G648" s="85" t="s">
        <v>143</v>
      </c>
      <c r="H648" s="86">
        <v>46.619709999999998</v>
      </c>
      <c r="I648" s="86">
        <v>51.24915</v>
      </c>
      <c r="J648" s="86">
        <v>41.990270000000002</v>
      </c>
      <c r="K648" s="86">
        <v>4.6294400000000024</v>
      </c>
      <c r="L648" s="86">
        <v>4.6294399999999953</v>
      </c>
      <c r="M648" s="85"/>
      <c r="N648" s="85"/>
      <c r="O648" s="86">
        <v>48.077560000000005</v>
      </c>
      <c r="P648" s="86">
        <v>47.636249999999997</v>
      </c>
      <c r="Q648" s="86">
        <v>48.51887</v>
      </c>
    </row>
    <row r="649" spans="1:17" x14ac:dyDescent="0.2">
      <c r="A649" s="85" t="s">
        <v>1251</v>
      </c>
      <c r="B649" t="s">
        <v>96</v>
      </c>
      <c r="C649">
        <v>7</v>
      </c>
      <c r="D649" s="84" t="s">
        <v>3</v>
      </c>
      <c r="E649" s="87">
        <v>15</v>
      </c>
      <c r="F649" s="85" t="s">
        <v>94</v>
      </c>
      <c r="G649" s="85" t="s">
        <v>95</v>
      </c>
      <c r="H649" s="86">
        <v>54.538180000000004</v>
      </c>
      <c r="I649" s="86">
        <v>57.441279999999992</v>
      </c>
      <c r="J649" s="86">
        <v>51.635089999999991</v>
      </c>
      <c r="K649" s="86">
        <v>2.9030999999999878</v>
      </c>
      <c r="L649" s="86">
        <v>2.903090000000013</v>
      </c>
      <c r="M649" s="85"/>
      <c r="N649" s="85"/>
      <c r="O649" s="86">
        <v>48.077560000000005</v>
      </c>
      <c r="P649" s="86">
        <v>47.636249999999997</v>
      </c>
      <c r="Q649" s="86">
        <v>48.51887</v>
      </c>
    </row>
    <row r="650" spans="1:17" x14ac:dyDescent="0.2">
      <c r="A650" s="85" t="s">
        <v>1252</v>
      </c>
      <c r="B650" t="s">
        <v>100</v>
      </c>
      <c r="C650">
        <v>8</v>
      </c>
      <c r="D650" s="84" t="s">
        <v>3</v>
      </c>
      <c r="E650" s="87">
        <v>13</v>
      </c>
      <c r="F650" s="85" t="s">
        <v>94</v>
      </c>
      <c r="G650" s="85" t="s">
        <v>99</v>
      </c>
      <c r="H650" s="86">
        <v>51.800109999999997</v>
      </c>
      <c r="I650" s="86">
        <v>54.546459999999996</v>
      </c>
      <c r="J650" s="86">
        <v>49.053760000000004</v>
      </c>
      <c r="K650" s="86">
        <v>2.7463499999999996</v>
      </c>
      <c r="L650" s="86">
        <v>2.7463499999999925</v>
      </c>
      <c r="M650" s="85"/>
      <c r="N650" s="85"/>
      <c r="O650" s="86">
        <v>48.077560000000005</v>
      </c>
      <c r="P650" s="86">
        <v>47.636249999999997</v>
      </c>
      <c r="Q650" s="86">
        <v>48.51887</v>
      </c>
    </row>
    <row r="651" spans="1:17" x14ac:dyDescent="0.2">
      <c r="A651" s="85" t="s">
        <v>1253</v>
      </c>
      <c r="B651" t="s">
        <v>455</v>
      </c>
      <c r="C651">
        <v>9</v>
      </c>
      <c r="D651" s="84" t="s">
        <v>3</v>
      </c>
      <c r="E651" s="87">
        <v>17</v>
      </c>
      <c r="F651" s="85" t="s">
        <v>453</v>
      </c>
      <c r="G651" s="85" t="s">
        <v>454</v>
      </c>
      <c r="H651" s="86">
        <v>55.163810000000005</v>
      </c>
      <c r="I651" s="86">
        <v>58.564769999999996</v>
      </c>
      <c r="J651" s="86">
        <v>51.762839999999997</v>
      </c>
      <c r="K651" s="86">
        <v>3.4009599999999907</v>
      </c>
      <c r="L651" s="86">
        <v>3.400970000000008</v>
      </c>
      <c r="M651" s="85"/>
      <c r="N651" s="85"/>
      <c r="O651" s="86">
        <v>48.077560000000005</v>
      </c>
      <c r="P651" s="86">
        <v>47.636249999999997</v>
      </c>
      <c r="Q651" s="86">
        <v>48.51887</v>
      </c>
    </row>
    <row r="652" spans="1:17" x14ac:dyDescent="0.2">
      <c r="A652" s="85" t="s">
        <v>1254</v>
      </c>
      <c r="B652" t="s">
        <v>459</v>
      </c>
      <c r="C652">
        <v>10</v>
      </c>
      <c r="D652" s="84" t="s">
        <v>3</v>
      </c>
      <c r="E652" s="87">
        <v>7</v>
      </c>
      <c r="F652" s="85" t="s">
        <v>453</v>
      </c>
      <c r="G652" s="85" t="s">
        <v>458</v>
      </c>
      <c r="H652" s="86">
        <v>48.393999999999998</v>
      </c>
      <c r="I652" s="86">
        <v>51.830469999999998</v>
      </c>
      <c r="J652" s="86">
        <v>44.957529999999998</v>
      </c>
      <c r="K652" s="86">
        <v>3.4364699999999999</v>
      </c>
      <c r="L652" s="86">
        <v>3.4364699999999999</v>
      </c>
      <c r="M652" s="85"/>
      <c r="N652" s="85"/>
      <c r="O652" s="86">
        <v>48.077560000000005</v>
      </c>
      <c r="P652" s="86">
        <v>47.636249999999997</v>
      </c>
      <c r="Q652" s="86">
        <v>48.51887</v>
      </c>
    </row>
    <row r="653" spans="1:17" x14ac:dyDescent="0.2">
      <c r="A653" s="85" t="s">
        <v>1255</v>
      </c>
      <c r="B653" t="s">
        <v>463</v>
      </c>
      <c r="C653">
        <v>11</v>
      </c>
      <c r="D653" s="84" t="s">
        <v>3</v>
      </c>
      <c r="E653" s="87">
        <v>10</v>
      </c>
      <c r="F653" s="85" t="s">
        <v>453</v>
      </c>
      <c r="G653" s="85" t="s">
        <v>462</v>
      </c>
      <c r="H653" s="86">
        <v>50.916240000000002</v>
      </c>
      <c r="I653" s="86">
        <v>54.578570000000006</v>
      </c>
      <c r="J653" s="86">
        <v>47.253900000000002</v>
      </c>
      <c r="K653" s="86">
        <v>3.6623300000000043</v>
      </c>
      <c r="L653" s="86">
        <v>3.6623400000000004</v>
      </c>
      <c r="M653" s="85"/>
      <c r="N653" s="85"/>
      <c r="O653" s="86">
        <v>48.077560000000005</v>
      </c>
      <c r="P653" s="86">
        <v>47.636249999999997</v>
      </c>
      <c r="Q653" s="86">
        <v>48.51887</v>
      </c>
    </row>
    <row r="654" spans="1:17" x14ac:dyDescent="0.2">
      <c r="A654" s="85" t="s">
        <v>1256</v>
      </c>
      <c r="B654" t="s">
        <v>310</v>
      </c>
      <c r="C654">
        <v>12</v>
      </c>
      <c r="D654" s="84" t="s">
        <v>3</v>
      </c>
      <c r="E654" s="87">
        <v>1</v>
      </c>
      <c r="F654" s="85" t="s">
        <v>308</v>
      </c>
      <c r="G654" s="85" t="s">
        <v>309</v>
      </c>
      <c r="H654" s="86">
        <v>42.992539999999998</v>
      </c>
      <c r="I654" s="86">
        <v>45.427709999999998</v>
      </c>
      <c r="J654" s="86">
        <v>40.557369999999999</v>
      </c>
      <c r="K654" s="86">
        <v>2.4351699999999994</v>
      </c>
      <c r="L654" s="86">
        <v>2.4351699999999994</v>
      </c>
      <c r="M654" s="85"/>
      <c r="N654" s="85"/>
      <c r="O654" s="86">
        <v>48.077560000000005</v>
      </c>
      <c r="P654" s="86">
        <v>47.636249999999997</v>
      </c>
      <c r="Q654" s="86">
        <v>48.51887</v>
      </c>
    </row>
    <row r="655" spans="1:17" x14ac:dyDescent="0.2">
      <c r="A655" s="85" t="s">
        <v>1257</v>
      </c>
      <c r="B655" t="s">
        <v>314</v>
      </c>
      <c r="C655">
        <v>13</v>
      </c>
      <c r="D655" s="84" t="s">
        <v>3</v>
      </c>
      <c r="E655" s="87">
        <v>2</v>
      </c>
      <c r="F655" s="85" t="s">
        <v>308</v>
      </c>
      <c r="G655" s="85" t="s">
        <v>313</v>
      </c>
      <c r="H655" s="86">
        <v>43.8523</v>
      </c>
      <c r="I655" s="86">
        <v>46.639899999999997</v>
      </c>
      <c r="J655" s="86">
        <v>41.064709999999998</v>
      </c>
      <c r="K655" s="86">
        <v>2.7875999999999976</v>
      </c>
      <c r="L655" s="86">
        <v>2.7875900000000016</v>
      </c>
      <c r="M655" s="85"/>
      <c r="N655" s="85"/>
      <c r="O655" s="86">
        <v>48.077560000000005</v>
      </c>
      <c r="P655" s="86">
        <v>47.636249999999997</v>
      </c>
      <c r="Q655" s="86">
        <v>48.51887</v>
      </c>
    </row>
    <row r="656" spans="1:17" x14ac:dyDescent="0.2">
      <c r="A656" s="85" t="s">
        <v>1258</v>
      </c>
      <c r="B656" t="s">
        <v>320</v>
      </c>
      <c r="C656">
        <v>14</v>
      </c>
      <c r="D656" s="84" t="s">
        <v>3</v>
      </c>
      <c r="E656" s="87">
        <v>8</v>
      </c>
      <c r="F656" s="85" t="s">
        <v>318</v>
      </c>
      <c r="G656" s="85" t="s">
        <v>319</v>
      </c>
      <c r="H656" s="86">
        <v>49.943190000000001</v>
      </c>
      <c r="I656" s="86">
        <v>54.494230000000002</v>
      </c>
      <c r="J656" s="86">
        <v>45.392150000000001</v>
      </c>
      <c r="K656" s="86">
        <v>4.5510400000000004</v>
      </c>
      <c r="L656" s="86">
        <v>4.5510400000000004</v>
      </c>
      <c r="M656" s="85"/>
      <c r="N656" s="85"/>
      <c r="O656" s="86">
        <v>48.077560000000005</v>
      </c>
      <c r="P656" s="86">
        <v>47.636249999999997</v>
      </c>
      <c r="Q656" s="86">
        <v>48.51887</v>
      </c>
    </row>
    <row r="657" spans="1:17" x14ac:dyDescent="0.2">
      <c r="A657" s="85" t="s">
        <v>1259</v>
      </c>
      <c r="B657" t="s">
        <v>324</v>
      </c>
      <c r="C657">
        <v>15</v>
      </c>
      <c r="D657" s="84" t="s">
        <v>3</v>
      </c>
      <c r="E657" s="87">
        <v>9</v>
      </c>
      <c r="F657" s="85" t="s">
        <v>318</v>
      </c>
      <c r="G657" s="85" t="s">
        <v>323</v>
      </c>
      <c r="H657" s="86">
        <v>50.58437</v>
      </c>
      <c r="I657" s="86">
        <v>54.693630000000006</v>
      </c>
      <c r="J657" s="86">
        <v>46.475110000000001</v>
      </c>
      <c r="K657" s="86">
        <v>4.1092600000000061</v>
      </c>
      <c r="L657" s="86">
        <v>4.109259999999999</v>
      </c>
      <c r="M657" s="85"/>
      <c r="N657" s="85"/>
      <c r="O657" s="86">
        <v>48.077560000000005</v>
      </c>
      <c r="P657" s="86">
        <v>47.636249999999997</v>
      </c>
      <c r="Q657" s="86">
        <v>48.51887</v>
      </c>
    </row>
    <row r="658" spans="1:17" x14ac:dyDescent="0.2">
      <c r="A658" s="85" t="s">
        <v>1260</v>
      </c>
      <c r="B658" t="s">
        <v>328</v>
      </c>
      <c r="C658">
        <v>16</v>
      </c>
      <c r="D658" s="84" t="s">
        <v>3</v>
      </c>
      <c r="E658" s="87">
        <v>6</v>
      </c>
      <c r="F658" s="85" t="s">
        <v>318</v>
      </c>
      <c r="G658" s="85" t="s">
        <v>327</v>
      </c>
      <c r="H658" s="86">
        <v>47.876239999999996</v>
      </c>
      <c r="I658" s="86">
        <v>51.685289999999995</v>
      </c>
      <c r="J658" s="86">
        <v>44.06718</v>
      </c>
      <c r="K658" s="86">
        <v>3.8090499999999992</v>
      </c>
      <c r="L658" s="86">
        <v>3.8090599999999952</v>
      </c>
      <c r="M658" s="85"/>
      <c r="N658" s="85"/>
      <c r="O658" s="86">
        <v>48.077560000000005</v>
      </c>
      <c r="P658" s="86">
        <v>47.636249999999997</v>
      </c>
      <c r="Q658" s="86">
        <v>48.51887</v>
      </c>
    </row>
    <row r="659" spans="1:17" x14ac:dyDescent="0.2">
      <c r="A659" s="85" t="s">
        <v>1261</v>
      </c>
      <c r="B659" t="s">
        <v>332</v>
      </c>
      <c r="C659">
        <v>17</v>
      </c>
      <c r="D659" s="84" t="s">
        <v>3</v>
      </c>
      <c r="E659" s="87">
        <v>3</v>
      </c>
      <c r="F659" s="85" t="s">
        <v>318</v>
      </c>
      <c r="G659" s="85" t="s">
        <v>331</v>
      </c>
      <c r="H659" s="86">
        <v>45.17248</v>
      </c>
      <c r="I659" s="86">
        <v>49.521169999999998</v>
      </c>
      <c r="J659" s="86">
        <v>40.823799999999999</v>
      </c>
      <c r="K659" s="86">
        <v>4.3486899999999977</v>
      </c>
      <c r="L659" s="86">
        <v>4.3486800000000017</v>
      </c>
      <c r="M659" s="85"/>
      <c r="N659" s="85"/>
      <c r="O659" s="86">
        <v>48.077560000000005</v>
      </c>
      <c r="P659" s="86">
        <v>47.636249999999997</v>
      </c>
      <c r="Q659" s="86">
        <v>48.51887</v>
      </c>
    </row>
    <row r="660" spans="1:17" x14ac:dyDescent="0.2">
      <c r="A660" s="9" t="s">
        <v>1262</v>
      </c>
      <c r="B660" t="s">
        <v>86</v>
      </c>
      <c r="C660">
        <v>1</v>
      </c>
      <c r="D660" s="92" t="s">
        <v>9</v>
      </c>
      <c r="E660" s="88">
        <v>18</v>
      </c>
      <c r="F660" s="9" t="s">
        <v>84</v>
      </c>
      <c r="G660" s="9" t="s">
        <v>85</v>
      </c>
      <c r="H660" s="22">
        <v>26.88147</v>
      </c>
      <c r="I660" s="22">
        <v>29.705589999999997</v>
      </c>
      <c r="J660" s="22">
        <v>24.05735</v>
      </c>
      <c r="K660" s="22">
        <v>2.8241199999999971</v>
      </c>
      <c r="L660" s="22">
        <v>2.8241200000000006</v>
      </c>
      <c r="M660" s="9"/>
      <c r="N660" s="9"/>
      <c r="O660" s="22">
        <v>27.56401</v>
      </c>
      <c r="P660" s="15">
        <v>27.170020000000001</v>
      </c>
      <c r="Q660" s="15">
        <v>27.957989999999999</v>
      </c>
    </row>
    <row r="661" spans="1:17" x14ac:dyDescent="0.2">
      <c r="A661" s="9" t="s">
        <v>1263</v>
      </c>
      <c r="B661" t="s">
        <v>90</v>
      </c>
      <c r="C661">
        <v>2</v>
      </c>
      <c r="D661" s="92" t="s">
        <v>9</v>
      </c>
      <c r="E661" s="88">
        <v>7</v>
      </c>
      <c r="F661" s="9" t="s">
        <v>84</v>
      </c>
      <c r="G661" s="9" t="s">
        <v>89</v>
      </c>
      <c r="H661" s="22">
        <v>23.653370000000002</v>
      </c>
      <c r="I661" s="22">
        <v>25.654339999999998</v>
      </c>
      <c r="J661" s="22">
        <v>21.6524</v>
      </c>
      <c r="K661" s="22">
        <v>2.0009699999999953</v>
      </c>
      <c r="L661" s="22">
        <v>2.0009700000000024</v>
      </c>
      <c r="M661" s="9"/>
      <c r="N661" s="9"/>
      <c r="O661" s="22">
        <v>27.56401</v>
      </c>
      <c r="P661" s="15">
        <v>27.170020000000001</v>
      </c>
      <c r="Q661" s="15">
        <v>27.957989999999999</v>
      </c>
    </row>
    <row r="662" spans="1:17" x14ac:dyDescent="0.2">
      <c r="A662" s="9" t="s">
        <v>1264</v>
      </c>
      <c r="B662" t="s">
        <v>282</v>
      </c>
      <c r="C662">
        <v>3</v>
      </c>
      <c r="D662" s="92" t="s">
        <v>9</v>
      </c>
      <c r="E662" s="88">
        <v>12</v>
      </c>
      <c r="F662" s="9" t="s">
        <v>280</v>
      </c>
      <c r="G662" s="9" t="s">
        <v>281</v>
      </c>
      <c r="H662" s="22">
        <v>24.474489999999999</v>
      </c>
      <c r="I662" s="22">
        <v>28.073039999999999</v>
      </c>
      <c r="J662" s="22">
        <v>20.87593</v>
      </c>
      <c r="K662" s="22">
        <v>3.5985499999999995</v>
      </c>
      <c r="L662" s="22">
        <v>3.5985599999999991</v>
      </c>
      <c r="M662" s="9"/>
      <c r="N662" s="9"/>
      <c r="O662" s="22">
        <v>27.56401</v>
      </c>
      <c r="P662" s="15">
        <v>27.170020000000001</v>
      </c>
      <c r="Q662" s="15">
        <v>27.957989999999999</v>
      </c>
    </row>
    <row r="663" spans="1:17" x14ac:dyDescent="0.2">
      <c r="A663" s="9" t="s">
        <v>1265</v>
      </c>
      <c r="B663" t="s">
        <v>286</v>
      </c>
      <c r="C663">
        <v>4</v>
      </c>
      <c r="D663" s="92" t="s">
        <v>9</v>
      </c>
      <c r="E663" s="88">
        <v>3</v>
      </c>
      <c r="F663" s="9" t="s">
        <v>280</v>
      </c>
      <c r="G663" s="9" t="s">
        <v>285</v>
      </c>
      <c r="H663" s="22">
        <v>23.189350000000001</v>
      </c>
      <c r="I663" s="22">
        <v>26.317920000000001</v>
      </c>
      <c r="J663" s="22">
        <v>20.060780000000001</v>
      </c>
      <c r="K663" s="22">
        <v>3.1285699999999999</v>
      </c>
      <c r="L663" s="22">
        <v>3.1285699999999999</v>
      </c>
      <c r="M663" s="9"/>
      <c r="N663" s="9"/>
      <c r="O663" s="22">
        <v>27.56401</v>
      </c>
      <c r="P663" s="15">
        <v>27.170020000000001</v>
      </c>
      <c r="Q663" s="15">
        <v>27.957989999999999</v>
      </c>
    </row>
    <row r="664" spans="1:17" x14ac:dyDescent="0.2">
      <c r="A664" s="9" t="s">
        <v>1266</v>
      </c>
      <c r="B664" t="s">
        <v>290</v>
      </c>
      <c r="C664">
        <v>5</v>
      </c>
      <c r="D664" s="92" t="s">
        <v>9</v>
      </c>
      <c r="E664" s="88">
        <v>8</v>
      </c>
      <c r="F664" s="9" t="s">
        <v>280</v>
      </c>
      <c r="G664" s="9" t="s">
        <v>289</v>
      </c>
      <c r="H664" s="22">
        <v>23.657510000000002</v>
      </c>
      <c r="I664" s="22">
        <v>26.608460000000001</v>
      </c>
      <c r="J664" s="22">
        <v>20.70656</v>
      </c>
      <c r="K664" s="22">
        <v>2.9509499999999989</v>
      </c>
      <c r="L664" s="22">
        <v>2.9509500000000024</v>
      </c>
      <c r="M664" s="9"/>
      <c r="N664" s="9"/>
      <c r="O664" s="22">
        <v>27.56401</v>
      </c>
      <c r="P664" s="15">
        <v>27.170020000000001</v>
      </c>
      <c r="Q664" s="15">
        <v>27.957989999999999</v>
      </c>
    </row>
    <row r="665" spans="1:17" x14ac:dyDescent="0.2">
      <c r="A665" s="9" t="s">
        <v>1267</v>
      </c>
      <c r="B665" t="s">
        <v>294</v>
      </c>
      <c r="C665">
        <v>6</v>
      </c>
      <c r="D665" s="92" t="s">
        <v>9</v>
      </c>
      <c r="E665" s="88">
        <v>2</v>
      </c>
      <c r="F665" s="9" t="s">
        <v>280</v>
      </c>
      <c r="G665" s="9" t="s">
        <v>293</v>
      </c>
      <c r="H665" s="22">
        <v>22.15174</v>
      </c>
      <c r="I665" s="22">
        <v>25.297550000000001</v>
      </c>
      <c r="J665" s="22">
        <v>19.005939999999999</v>
      </c>
      <c r="K665" s="22">
        <v>3.1458100000000009</v>
      </c>
      <c r="L665" s="22">
        <v>3.1458000000000013</v>
      </c>
      <c r="M665" s="9"/>
      <c r="N665" s="9"/>
      <c r="O665" s="22">
        <v>27.56401</v>
      </c>
      <c r="P665" s="15">
        <v>27.170020000000001</v>
      </c>
      <c r="Q665" s="15">
        <v>27.957989999999999</v>
      </c>
    </row>
    <row r="666" spans="1:17" x14ac:dyDescent="0.2">
      <c r="A666" s="9" t="s">
        <v>1268</v>
      </c>
      <c r="B666" t="s">
        <v>228</v>
      </c>
      <c r="C666">
        <v>7</v>
      </c>
      <c r="D666" s="92" t="s">
        <v>9</v>
      </c>
      <c r="E666" s="88">
        <v>11</v>
      </c>
      <c r="F666" s="9" t="s">
        <v>226</v>
      </c>
      <c r="G666" s="9" t="s">
        <v>227</v>
      </c>
      <c r="H666" s="22">
        <v>24.403759999999998</v>
      </c>
      <c r="I666" s="22">
        <v>27.618179999999999</v>
      </c>
      <c r="J666" s="22">
        <v>21.189350000000001</v>
      </c>
      <c r="K666" s="22">
        <v>3.2144200000000005</v>
      </c>
      <c r="L666" s="22">
        <v>3.2144099999999973</v>
      </c>
      <c r="M666" s="9"/>
      <c r="N666" s="9"/>
      <c r="O666" s="22">
        <v>27.56401</v>
      </c>
      <c r="P666" s="15">
        <v>27.170020000000001</v>
      </c>
      <c r="Q666" s="15">
        <v>27.957989999999999</v>
      </c>
    </row>
    <row r="667" spans="1:17" x14ac:dyDescent="0.2">
      <c r="A667" s="9" t="s">
        <v>1269</v>
      </c>
      <c r="B667" t="s">
        <v>232</v>
      </c>
      <c r="C667">
        <v>8</v>
      </c>
      <c r="D667" s="92" t="s">
        <v>9</v>
      </c>
      <c r="E667" s="88">
        <v>4</v>
      </c>
      <c r="F667" s="9" t="s">
        <v>226</v>
      </c>
      <c r="G667" s="9" t="s">
        <v>231</v>
      </c>
      <c r="H667" s="22">
        <v>23.240600000000001</v>
      </c>
      <c r="I667" s="22">
        <v>26.243749999999999</v>
      </c>
      <c r="J667" s="22">
        <v>20.237459999999999</v>
      </c>
      <c r="K667" s="22">
        <v>3.003149999999998</v>
      </c>
      <c r="L667" s="22">
        <v>3.0031400000000019</v>
      </c>
      <c r="M667" s="9"/>
      <c r="N667" s="9"/>
      <c r="O667" s="22">
        <v>27.56401</v>
      </c>
      <c r="P667" s="15">
        <v>27.170020000000001</v>
      </c>
      <c r="Q667" s="15">
        <v>27.957989999999999</v>
      </c>
    </row>
    <row r="668" spans="1:17" x14ac:dyDescent="0.2">
      <c r="A668" s="9" t="s">
        <v>1270</v>
      </c>
      <c r="B668" t="s">
        <v>236</v>
      </c>
      <c r="C668">
        <v>9</v>
      </c>
      <c r="D668" s="92" t="s">
        <v>9</v>
      </c>
      <c r="E668" s="88">
        <v>19</v>
      </c>
      <c r="F668" s="9" t="s">
        <v>226</v>
      </c>
      <c r="G668" s="9" t="s">
        <v>235</v>
      </c>
      <c r="H668" s="22">
        <v>28.61881</v>
      </c>
      <c r="I668" s="22">
        <v>32.374859999999998</v>
      </c>
      <c r="J668" s="22">
        <v>24.862749999999998</v>
      </c>
      <c r="K668" s="22">
        <v>3.7560499999999983</v>
      </c>
      <c r="L668" s="22">
        <v>3.7560600000000015</v>
      </c>
      <c r="M668" s="9"/>
      <c r="N668" s="9"/>
      <c r="O668" s="22">
        <v>27.56401</v>
      </c>
      <c r="P668" s="15">
        <v>27.170020000000001</v>
      </c>
      <c r="Q668" s="15">
        <v>27.957989999999999</v>
      </c>
    </row>
    <row r="669" spans="1:17" x14ac:dyDescent="0.2">
      <c r="A669" s="9" t="s">
        <v>1271</v>
      </c>
      <c r="B669" t="s">
        <v>240</v>
      </c>
      <c r="C669">
        <v>10</v>
      </c>
      <c r="D669" s="92" t="s">
        <v>9</v>
      </c>
      <c r="E669" s="88">
        <v>1</v>
      </c>
      <c r="F669" s="9" t="s">
        <v>226</v>
      </c>
      <c r="G669" s="9" t="s">
        <v>239</v>
      </c>
      <c r="H669" s="22">
        <v>21.742100000000001</v>
      </c>
      <c r="I669" s="22">
        <v>24.84873</v>
      </c>
      <c r="J669" s="22">
        <v>18.635470000000002</v>
      </c>
      <c r="K669" s="22">
        <v>3.1066299999999991</v>
      </c>
      <c r="L669" s="22">
        <v>3.1066299999999991</v>
      </c>
      <c r="M669" s="9"/>
      <c r="N669" s="9"/>
      <c r="O669" s="22">
        <v>27.56401</v>
      </c>
      <c r="P669" s="15">
        <v>27.170020000000001</v>
      </c>
      <c r="Q669" s="15">
        <v>27.957989999999999</v>
      </c>
    </row>
    <row r="670" spans="1:17" x14ac:dyDescent="0.2">
      <c r="A670" s="9" t="s">
        <v>1272</v>
      </c>
      <c r="B670" t="s">
        <v>246</v>
      </c>
      <c r="C670">
        <v>11</v>
      </c>
      <c r="D670" s="92" t="s">
        <v>9</v>
      </c>
      <c r="E670" s="88">
        <v>17</v>
      </c>
      <c r="F670" s="9" t="s">
        <v>244</v>
      </c>
      <c r="G670" s="9" t="s">
        <v>245</v>
      </c>
      <c r="H670" s="22">
        <v>26.601940000000003</v>
      </c>
      <c r="I670" s="22">
        <v>29.99567</v>
      </c>
      <c r="J670" s="22">
        <v>23.208210000000001</v>
      </c>
      <c r="K670" s="22">
        <v>3.3937299999999979</v>
      </c>
      <c r="L670" s="22">
        <v>3.3937300000000015</v>
      </c>
      <c r="M670" s="9"/>
      <c r="N670" s="9"/>
      <c r="O670" s="22">
        <v>27.56401</v>
      </c>
      <c r="P670" s="15">
        <v>27.170020000000001</v>
      </c>
      <c r="Q670" s="15">
        <v>27.957989999999999</v>
      </c>
    </row>
    <row r="671" spans="1:17" x14ac:dyDescent="0.2">
      <c r="A671" s="9" t="s">
        <v>1273</v>
      </c>
      <c r="B671" t="s">
        <v>250</v>
      </c>
      <c r="C671">
        <v>12</v>
      </c>
      <c r="D671" s="92" t="s">
        <v>9</v>
      </c>
      <c r="E671" s="88">
        <v>20</v>
      </c>
      <c r="F671" s="9" t="s">
        <v>244</v>
      </c>
      <c r="G671" s="9" t="s">
        <v>249</v>
      </c>
      <c r="H671" s="22">
        <v>28.959849999999999</v>
      </c>
      <c r="I671" s="22">
        <v>31.887349999999998</v>
      </c>
      <c r="J671" s="22">
        <v>26.032349999999997</v>
      </c>
      <c r="K671" s="22">
        <v>2.9274999999999984</v>
      </c>
      <c r="L671" s="22">
        <v>2.927500000000002</v>
      </c>
      <c r="M671" s="9"/>
      <c r="N671" s="9"/>
      <c r="O671" s="22">
        <v>27.56401</v>
      </c>
      <c r="P671" s="15">
        <v>27.170020000000001</v>
      </c>
      <c r="Q671" s="15">
        <v>27.957989999999999</v>
      </c>
    </row>
    <row r="672" spans="1:17" x14ac:dyDescent="0.2">
      <c r="A672" s="9" t="s">
        <v>1274</v>
      </c>
      <c r="B672" t="s">
        <v>254</v>
      </c>
      <c r="C672">
        <v>13</v>
      </c>
      <c r="D672" s="92" t="s">
        <v>9</v>
      </c>
      <c r="E672" s="88">
        <v>5</v>
      </c>
      <c r="F672" s="9" t="s">
        <v>244</v>
      </c>
      <c r="G672" s="9" t="s">
        <v>253</v>
      </c>
      <c r="H672" s="22">
        <v>23.52816</v>
      </c>
      <c r="I672" s="22">
        <v>26.08051</v>
      </c>
      <c r="J672" s="22">
        <v>20.9758</v>
      </c>
      <c r="K672" s="22">
        <v>2.5523500000000006</v>
      </c>
      <c r="L672" s="22">
        <v>2.5523600000000002</v>
      </c>
      <c r="M672" s="9"/>
      <c r="N672" s="9"/>
      <c r="O672" s="22">
        <v>27.56401</v>
      </c>
      <c r="P672" s="15">
        <v>27.170020000000001</v>
      </c>
      <c r="Q672" s="15">
        <v>27.957989999999999</v>
      </c>
    </row>
    <row r="673" spans="1:17" x14ac:dyDescent="0.2">
      <c r="A673" s="9" t="s">
        <v>1275</v>
      </c>
      <c r="B673" t="s">
        <v>260</v>
      </c>
      <c r="C673">
        <v>14</v>
      </c>
      <c r="D673" s="92" t="s">
        <v>9</v>
      </c>
      <c r="E673" s="88">
        <v>16</v>
      </c>
      <c r="F673" s="9" t="s">
        <v>258</v>
      </c>
      <c r="G673" s="9" t="s">
        <v>259</v>
      </c>
      <c r="H673" s="22">
        <v>26.266369999999998</v>
      </c>
      <c r="I673" s="22">
        <v>31.093450000000001</v>
      </c>
      <c r="J673" s="22">
        <v>21.43929</v>
      </c>
      <c r="K673" s="22">
        <v>4.8270800000000023</v>
      </c>
      <c r="L673" s="22">
        <v>4.8270799999999987</v>
      </c>
      <c r="M673" s="9"/>
      <c r="N673" s="9"/>
      <c r="O673" s="22">
        <v>27.56401</v>
      </c>
      <c r="P673" s="15">
        <v>27.170020000000001</v>
      </c>
      <c r="Q673" s="15">
        <v>27.957989999999999</v>
      </c>
    </row>
    <row r="674" spans="1:17" x14ac:dyDescent="0.2">
      <c r="A674" s="9" t="s">
        <v>1276</v>
      </c>
      <c r="B674" t="s">
        <v>264</v>
      </c>
      <c r="C674">
        <v>15</v>
      </c>
      <c r="D674" s="92" t="s">
        <v>9</v>
      </c>
      <c r="E674" s="88">
        <v>9</v>
      </c>
      <c r="F674" s="9" t="s">
        <v>258</v>
      </c>
      <c r="G674" s="9" t="s">
        <v>263</v>
      </c>
      <c r="H674" s="22">
        <v>23.659410000000001</v>
      </c>
      <c r="I674" s="22">
        <v>26.900750000000002</v>
      </c>
      <c r="J674" s="22">
        <v>20.41807</v>
      </c>
      <c r="K674" s="22">
        <v>3.241340000000001</v>
      </c>
      <c r="L674" s="22">
        <v>3.241340000000001</v>
      </c>
      <c r="M674" s="9"/>
      <c r="N674" s="9"/>
      <c r="O674" s="22">
        <v>27.56401</v>
      </c>
      <c r="P674" s="15">
        <v>27.170020000000001</v>
      </c>
      <c r="Q674" s="15">
        <v>27.957989999999999</v>
      </c>
    </row>
    <row r="675" spans="1:17" x14ac:dyDescent="0.2">
      <c r="A675" s="9" t="s">
        <v>1277</v>
      </c>
      <c r="B675" t="s">
        <v>268</v>
      </c>
      <c r="C675">
        <v>16</v>
      </c>
      <c r="D675" s="92" t="s">
        <v>9</v>
      </c>
      <c r="E675" s="88">
        <v>21</v>
      </c>
      <c r="F675" s="9" t="s">
        <v>258</v>
      </c>
      <c r="G675" s="9" t="s">
        <v>267</v>
      </c>
      <c r="H675" s="22">
        <v>29.288779999999999</v>
      </c>
      <c r="I675" s="22">
        <v>32.804660000000005</v>
      </c>
      <c r="J675" s="22">
        <v>25.7729</v>
      </c>
      <c r="K675" s="22">
        <v>3.5158800000000063</v>
      </c>
      <c r="L675" s="22">
        <v>3.5158799999999992</v>
      </c>
      <c r="M675" s="9"/>
      <c r="N675" s="9"/>
      <c r="O675" s="22">
        <v>27.56401</v>
      </c>
      <c r="P675" s="15">
        <v>27.170020000000001</v>
      </c>
      <c r="Q675" s="15">
        <v>27.957989999999999</v>
      </c>
    </row>
    <row r="676" spans="1:17" x14ac:dyDescent="0.2">
      <c r="A676" s="9" t="s">
        <v>1278</v>
      </c>
      <c r="B676" t="s">
        <v>272</v>
      </c>
      <c r="C676">
        <v>17</v>
      </c>
      <c r="D676" s="92" t="s">
        <v>9</v>
      </c>
      <c r="E676" s="88">
        <v>10</v>
      </c>
      <c r="F676" s="9" t="s">
        <v>258</v>
      </c>
      <c r="G676" s="9" t="s">
        <v>271</v>
      </c>
      <c r="H676" s="22">
        <v>23.692689999999999</v>
      </c>
      <c r="I676" s="22">
        <v>27.568819999999999</v>
      </c>
      <c r="J676" s="22">
        <v>19.816569999999999</v>
      </c>
      <c r="K676" s="22">
        <v>3.8761299999999999</v>
      </c>
      <c r="L676" s="22">
        <v>3.8761200000000002</v>
      </c>
      <c r="M676" s="9"/>
      <c r="N676" s="9"/>
      <c r="O676" s="22">
        <v>27.56401</v>
      </c>
      <c r="P676" s="15">
        <v>27.170020000000001</v>
      </c>
      <c r="Q676" s="15">
        <v>27.957989999999999</v>
      </c>
    </row>
    <row r="677" spans="1:17" x14ac:dyDescent="0.2">
      <c r="A677" s="9" t="s">
        <v>1279</v>
      </c>
      <c r="B677" t="s">
        <v>276</v>
      </c>
      <c r="C677">
        <v>18</v>
      </c>
      <c r="D677" s="92" t="s">
        <v>9</v>
      </c>
      <c r="E677" s="88">
        <v>13</v>
      </c>
      <c r="F677" s="9" t="s">
        <v>258</v>
      </c>
      <c r="G677" s="9" t="s">
        <v>275</v>
      </c>
      <c r="H677" s="22">
        <v>24.592859999999998</v>
      </c>
      <c r="I677" s="22">
        <v>27.282119999999999</v>
      </c>
      <c r="J677" s="22">
        <v>21.903600000000001</v>
      </c>
      <c r="K677" s="22">
        <v>2.6892600000000009</v>
      </c>
      <c r="L677" s="22">
        <v>2.6892599999999973</v>
      </c>
      <c r="M677" s="9"/>
      <c r="N677" s="9"/>
      <c r="O677" s="22">
        <v>27.56401</v>
      </c>
      <c r="P677" s="15">
        <v>27.170020000000001</v>
      </c>
      <c r="Q677" s="15">
        <v>27.957989999999999</v>
      </c>
    </row>
    <row r="678" spans="1:17" x14ac:dyDescent="0.2">
      <c r="A678" s="9" t="s">
        <v>1280</v>
      </c>
      <c r="B678" t="s">
        <v>487</v>
      </c>
      <c r="C678">
        <v>19</v>
      </c>
      <c r="D678" s="92" t="s">
        <v>9</v>
      </c>
      <c r="E678" s="88">
        <v>6</v>
      </c>
      <c r="F678" s="9" t="s">
        <v>485</v>
      </c>
      <c r="G678" s="9" t="s">
        <v>486</v>
      </c>
      <c r="H678" s="22">
        <v>23.53471</v>
      </c>
      <c r="I678" s="22">
        <v>26.344929999999998</v>
      </c>
      <c r="J678" s="22">
        <v>20.72448</v>
      </c>
      <c r="K678" s="22">
        <v>2.8102199999999975</v>
      </c>
      <c r="L678" s="22">
        <v>2.8102300000000007</v>
      </c>
      <c r="M678" s="9"/>
      <c r="N678" s="9"/>
      <c r="O678" s="22">
        <v>27.56401</v>
      </c>
      <c r="P678" s="15">
        <v>27.170020000000001</v>
      </c>
      <c r="Q678" s="15">
        <v>27.957989999999999</v>
      </c>
    </row>
    <row r="679" spans="1:17" x14ac:dyDescent="0.2">
      <c r="A679" s="9" t="s">
        <v>1281</v>
      </c>
      <c r="B679" t="s">
        <v>491</v>
      </c>
      <c r="C679">
        <v>20</v>
      </c>
      <c r="D679" s="92" t="s">
        <v>9</v>
      </c>
      <c r="E679" s="88">
        <v>14</v>
      </c>
      <c r="F679" s="9" t="s">
        <v>485</v>
      </c>
      <c r="G679" s="9" t="s">
        <v>490</v>
      </c>
      <c r="H679" s="22">
        <v>25.590259999999997</v>
      </c>
      <c r="I679" s="22">
        <v>29.126089999999998</v>
      </c>
      <c r="J679" s="22">
        <v>22.05443</v>
      </c>
      <c r="K679" s="22">
        <v>3.5358300000000007</v>
      </c>
      <c r="L679" s="22">
        <v>3.5358299999999971</v>
      </c>
      <c r="M679" s="9"/>
      <c r="N679" s="9"/>
      <c r="O679" s="22">
        <v>27.56401</v>
      </c>
      <c r="P679" s="15">
        <v>27.170020000000001</v>
      </c>
      <c r="Q679" s="15">
        <v>27.957989999999999</v>
      </c>
    </row>
    <row r="680" spans="1:17" x14ac:dyDescent="0.2">
      <c r="A680" s="9" t="s">
        <v>1282</v>
      </c>
      <c r="B680" t="s">
        <v>495</v>
      </c>
      <c r="C680">
        <v>21</v>
      </c>
      <c r="D680" s="92" t="s">
        <v>9</v>
      </c>
      <c r="E680" s="88">
        <v>22</v>
      </c>
      <c r="F680" s="9" t="s">
        <v>485</v>
      </c>
      <c r="G680" s="9" t="s">
        <v>494</v>
      </c>
      <c r="H680" s="22">
        <v>29.34769</v>
      </c>
      <c r="I680" s="22">
        <v>35.405279999999998</v>
      </c>
      <c r="J680" s="22">
        <v>23.290099999999999</v>
      </c>
      <c r="K680" s="22">
        <v>6.0575899999999976</v>
      </c>
      <c r="L680" s="22">
        <v>6.0575900000000011</v>
      </c>
      <c r="M680" s="9"/>
      <c r="N680" s="9"/>
      <c r="O680" s="22">
        <v>27.56401</v>
      </c>
      <c r="P680" s="15">
        <v>27.170020000000001</v>
      </c>
      <c r="Q680" s="15">
        <v>27.957989999999999</v>
      </c>
    </row>
    <row r="681" spans="1:17" x14ac:dyDescent="0.2">
      <c r="A681" s="9" t="s">
        <v>1283</v>
      </c>
      <c r="B681" t="s">
        <v>499</v>
      </c>
      <c r="C681">
        <v>22</v>
      </c>
      <c r="D681" s="92" t="s">
        <v>9</v>
      </c>
      <c r="E681" s="88">
        <v>15</v>
      </c>
      <c r="F681" s="9" t="s">
        <v>485</v>
      </c>
      <c r="G681" s="9" t="s">
        <v>498</v>
      </c>
      <c r="H681" s="22">
        <v>25.60613</v>
      </c>
      <c r="I681" s="22">
        <v>28.545009999999998</v>
      </c>
      <c r="J681" s="22">
        <v>22.667249999999999</v>
      </c>
      <c r="K681" s="22">
        <v>2.9388799999999975</v>
      </c>
      <c r="L681" s="22">
        <v>2.938880000000001</v>
      </c>
      <c r="M681" s="9"/>
      <c r="N681" s="9"/>
      <c r="O681" s="22">
        <v>27.56401</v>
      </c>
      <c r="P681" s="15">
        <v>27.170020000000001</v>
      </c>
      <c r="Q681" s="15">
        <v>27.957989999999999</v>
      </c>
    </row>
    <row r="682" spans="1:17" x14ac:dyDescent="0.2">
      <c r="A682" s="9" t="s">
        <v>1284</v>
      </c>
      <c r="B682" t="s">
        <v>373</v>
      </c>
      <c r="C682">
        <v>1</v>
      </c>
      <c r="D682" s="92" t="s">
        <v>0</v>
      </c>
      <c r="E682" s="88">
        <v>1</v>
      </c>
      <c r="F682" s="9" t="s">
        <v>0</v>
      </c>
      <c r="G682" s="9" t="s">
        <v>372</v>
      </c>
      <c r="H682" s="22">
        <v>22.626909999999999</v>
      </c>
      <c r="I682" s="22">
        <v>25.689679999999999</v>
      </c>
      <c r="J682" s="22">
        <v>19.564129999999999</v>
      </c>
      <c r="K682" s="22">
        <v>3.0627700000000004</v>
      </c>
      <c r="L682" s="22">
        <v>3.0627800000000001</v>
      </c>
      <c r="M682" s="9"/>
      <c r="N682" s="9"/>
      <c r="O682" s="22">
        <v>27.56401</v>
      </c>
      <c r="P682" s="15">
        <v>27.170020000000001</v>
      </c>
      <c r="Q682" s="15">
        <v>27.957989999999999</v>
      </c>
    </row>
    <row r="683" spans="1:17" x14ac:dyDescent="0.2">
      <c r="A683" s="9" t="s">
        <v>1285</v>
      </c>
      <c r="B683" t="s">
        <v>377</v>
      </c>
      <c r="C683">
        <v>2</v>
      </c>
      <c r="D683" s="92" t="s">
        <v>0</v>
      </c>
      <c r="E683" s="88">
        <v>2</v>
      </c>
      <c r="F683" s="9" t="s">
        <v>0</v>
      </c>
      <c r="G683" s="9" t="s">
        <v>376</v>
      </c>
      <c r="H683" s="22">
        <v>23.99935</v>
      </c>
      <c r="I683" s="22">
        <v>26.651109999999999</v>
      </c>
      <c r="J683" s="22">
        <v>21.34759</v>
      </c>
      <c r="K683" s="22">
        <v>2.6517599999999995</v>
      </c>
      <c r="L683" s="22">
        <v>2.6517599999999995</v>
      </c>
      <c r="M683" s="9"/>
      <c r="N683" s="9"/>
      <c r="O683" s="22">
        <v>27.56401</v>
      </c>
      <c r="P683" s="15">
        <v>27.170020000000001</v>
      </c>
      <c r="Q683" s="15">
        <v>27.957989999999999</v>
      </c>
    </row>
    <row r="684" spans="1:17" x14ac:dyDescent="0.2">
      <c r="A684" s="9" t="s">
        <v>1286</v>
      </c>
      <c r="B684" t="s">
        <v>381</v>
      </c>
      <c r="C684">
        <v>3</v>
      </c>
      <c r="D684" s="92" t="s">
        <v>0</v>
      </c>
      <c r="E684" s="88">
        <v>3</v>
      </c>
      <c r="F684" s="9" t="s">
        <v>0</v>
      </c>
      <c r="G684" s="9" t="s">
        <v>380</v>
      </c>
      <c r="H684" s="22">
        <v>25.982300000000002</v>
      </c>
      <c r="I684" s="22">
        <v>29.746189999999999</v>
      </c>
      <c r="J684" s="22">
        <v>22.218399999999999</v>
      </c>
      <c r="K684" s="22">
        <v>3.7638899999999964</v>
      </c>
      <c r="L684" s="22">
        <v>3.7639000000000031</v>
      </c>
      <c r="M684" s="9"/>
      <c r="N684" s="9"/>
      <c r="O684" s="22">
        <v>27.56401</v>
      </c>
      <c r="P684" s="15">
        <v>27.170020000000001</v>
      </c>
      <c r="Q684" s="15">
        <v>27.957989999999999</v>
      </c>
    </row>
    <row r="685" spans="1:17" x14ac:dyDescent="0.2">
      <c r="A685" s="9" t="s">
        <v>1287</v>
      </c>
      <c r="B685" t="s">
        <v>385</v>
      </c>
      <c r="C685">
        <v>4</v>
      </c>
      <c r="D685" s="92" t="s">
        <v>0</v>
      </c>
      <c r="E685" s="88">
        <v>4</v>
      </c>
      <c r="F685" s="9" t="s">
        <v>0</v>
      </c>
      <c r="G685" s="9" t="s">
        <v>384</v>
      </c>
      <c r="H685" s="22">
        <v>26.102429999999998</v>
      </c>
      <c r="I685" s="22">
        <v>29.28519</v>
      </c>
      <c r="J685" s="22">
        <v>22.91968</v>
      </c>
      <c r="K685" s="22">
        <v>3.1827600000000018</v>
      </c>
      <c r="L685" s="22">
        <v>3.1827499999999986</v>
      </c>
      <c r="M685" s="9"/>
      <c r="N685" s="9"/>
      <c r="O685" s="22">
        <v>27.56401</v>
      </c>
      <c r="P685" s="15">
        <v>27.170020000000001</v>
      </c>
      <c r="Q685" s="15">
        <v>27.957989999999999</v>
      </c>
    </row>
    <row r="686" spans="1:17" x14ac:dyDescent="0.2">
      <c r="A686" s="9" t="s">
        <v>1288</v>
      </c>
      <c r="B686" t="s">
        <v>218</v>
      </c>
      <c r="C686">
        <v>1</v>
      </c>
      <c r="D686" s="92" t="s">
        <v>1</v>
      </c>
      <c r="E686" s="88">
        <v>1</v>
      </c>
      <c r="F686" s="9" t="s">
        <v>216</v>
      </c>
      <c r="G686" s="9" t="s">
        <v>217</v>
      </c>
      <c r="H686" s="22">
        <v>24.31082</v>
      </c>
      <c r="I686" s="22">
        <v>26.249879999999997</v>
      </c>
      <c r="J686" s="22">
        <v>22.371759999999998</v>
      </c>
      <c r="K686" s="22">
        <v>1.9390599999999978</v>
      </c>
      <c r="L686" s="22">
        <v>1.9390600000000013</v>
      </c>
      <c r="M686" s="9"/>
      <c r="N686" s="9"/>
      <c r="O686" s="22">
        <v>27.56401</v>
      </c>
      <c r="P686" s="15">
        <v>27.170020000000001</v>
      </c>
      <c r="Q686" s="15">
        <v>27.957989999999999</v>
      </c>
    </row>
    <row r="687" spans="1:17" x14ac:dyDescent="0.2">
      <c r="A687" s="9" t="s">
        <v>1289</v>
      </c>
      <c r="B687" t="s">
        <v>222</v>
      </c>
      <c r="C687">
        <v>2</v>
      </c>
      <c r="D687" s="92" t="s">
        <v>1</v>
      </c>
      <c r="E687" s="88">
        <v>6</v>
      </c>
      <c r="F687" s="9" t="s">
        <v>216</v>
      </c>
      <c r="G687" s="9" t="s">
        <v>221</v>
      </c>
      <c r="H687" s="22">
        <v>26.69218</v>
      </c>
      <c r="I687" s="22">
        <v>29.399950000000004</v>
      </c>
      <c r="J687" s="22">
        <v>23.98441</v>
      </c>
      <c r="K687" s="22">
        <v>2.7077700000000036</v>
      </c>
      <c r="L687" s="22">
        <v>2.70777</v>
      </c>
      <c r="M687" s="9"/>
      <c r="N687" s="9"/>
      <c r="O687" s="22">
        <v>27.56401</v>
      </c>
      <c r="P687" s="15">
        <v>27.170020000000001</v>
      </c>
      <c r="Q687" s="15">
        <v>27.957989999999999</v>
      </c>
    </row>
    <row r="688" spans="1:17" x14ac:dyDescent="0.2">
      <c r="A688" s="9" t="s">
        <v>1290</v>
      </c>
      <c r="B688" t="s">
        <v>360</v>
      </c>
      <c r="C688">
        <v>3</v>
      </c>
      <c r="D688" s="92" t="s">
        <v>1</v>
      </c>
      <c r="E688" s="88">
        <v>2</v>
      </c>
      <c r="F688" s="9" t="s">
        <v>358</v>
      </c>
      <c r="G688" s="9" t="s">
        <v>359</v>
      </c>
      <c r="H688" s="22">
        <v>24.932399999999998</v>
      </c>
      <c r="I688" s="22">
        <v>27.525410000000001</v>
      </c>
      <c r="J688" s="22">
        <v>22.339390000000002</v>
      </c>
      <c r="K688" s="22">
        <v>2.5930100000000031</v>
      </c>
      <c r="L688" s="22">
        <v>2.593009999999996</v>
      </c>
      <c r="M688" s="9"/>
      <c r="N688" s="9"/>
      <c r="O688" s="22">
        <v>27.56401</v>
      </c>
      <c r="P688" s="15">
        <v>27.170020000000001</v>
      </c>
      <c r="Q688" s="15">
        <v>27.957989999999999</v>
      </c>
    </row>
    <row r="689" spans="1:17" x14ac:dyDescent="0.2">
      <c r="A689" s="9" t="s">
        <v>1291</v>
      </c>
      <c r="B689" t="s">
        <v>364</v>
      </c>
      <c r="C689">
        <v>4</v>
      </c>
      <c r="D689" s="92" t="s">
        <v>1</v>
      </c>
      <c r="E689" s="88">
        <v>3</v>
      </c>
      <c r="F689" s="9" t="s">
        <v>358</v>
      </c>
      <c r="G689" s="9" t="s">
        <v>363</v>
      </c>
      <c r="H689" s="22">
        <v>25.087179999999996</v>
      </c>
      <c r="I689" s="22">
        <v>28.014600000000002</v>
      </c>
      <c r="J689" s="22">
        <v>22.159760000000002</v>
      </c>
      <c r="K689" s="22">
        <v>2.927420000000005</v>
      </c>
      <c r="L689" s="22">
        <v>2.9274199999999944</v>
      </c>
      <c r="M689" s="9"/>
      <c r="N689" s="9"/>
      <c r="O689" s="22">
        <v>27.56401</v>
      </c>
      <c r="P689" s="15">
        <v>27.170020000000001</v>
      </c>
      <c r="Q689" s="15">
        <v>27.957989999999999</v>
      </c>
    </row>
    <row r="690" spans="1:17" x14ac:dyDescent="0.2">
      <c r="A690" s="9" t="s">
        <v>1292</v>
      </c>
      <c r="B690" t="s">
        <v>368</v>
      </c>
      <c r="C690">
        <v>5</v>
      </c>
      <c r="D690" s="92" t="s">
        <v>1</v>
      </c>
      <c r="E690" s="88">
        <v>8</v>
      </c>
      <c r="F690" s="9" t="s">
        <v>358</v>
      </c>
      <c r="G690" s="9" t="s">
        <v>367</v>
      </c>
      <c r="H690" s="22">
        <v>27.873150000000003</v>
      </c>
      <c r="I690" s="22">
        <v>30.672179999999997</v>
      </c>
      <c r="J690" s="22">
        <v>25.07413</v>
      </c>
      <c r="K690" s="22">
        <v>2.7990299999999948</v>
      </c>
      <c r="L690" s="22">
        <v>2.7990200000000023</v>
      </c>
      <c r="M690" s="9"/>
      <c r="N690" s="9"/>
      <c r="O690" s="22">
        <v>27.56401</v>
      </c>
      <c r="P690" s="15">
        <v>27.170020000000001</v>
      </c>
      <c r="Q690" s="15">
        <v>27.957989999999999</v>
      </c>
    </row>
    <row r="691" spans="1:17" x14ac:dyDescent="0.2">
      <c r="A691" s="9" t="s">
        <v>1293</v>
      </c>
      <c r="B691" t="s">
        <v>192</v>
      </c>
      <c r="C691">
        <v>6</v>
      </c>
      <c r="D691" s="92" t="s">
        <v>1</v>
      </c>
      <c r="E691" s="88">
        <v>4</v>
      </c>
      <c r="F691" s="9" t="s">
        <v>190</v>
      </c>
      <c r="G691" s="9" t="s">
        <v>191</v>
      </c>
      <c r="H691" s="22">
        <v>25.791130000000003</v>
      </c>
      <c r="I691" s="22">
        <v>28.949200000000001</v>
      </c>
      <c r="J691" s="22">
        <v>22.63306</v>
      </c>
      <c r="K691" s="22">
        <v>3.1580699999999986</v>
      </c>
      <c r="L691" s="22">
        <v>3.1580700000000022</v>
      </c>
      <c r="M691" s="9"/>
      <c r="N691" s="9"/>
      <c r="O691" s="22">
        <v>27.56401</v>
      </c>
      <c r="P691" s="15">
        <v>27.170020000000001</v>
      </c>
      <c r="Q691" s="15">
        <v>27.957989999999999</v>
      </c>
    </row>
    <row r="692" spans="1:17" x14ac:dyDescent="0.2">
      <c r="A692" s="9" t="s">
        <v>1294</v>
      </c>
      <c r="B692" t="s">
        <v>196</v>
      </c>
      <c r="C692">
        <v>7</v>
      </c>
      <c r="D692" s="92" t="s">
        <v>1</v>
      </c>
      <c r="E692" s="88">
        <v>5</v>
      </c>
      <c r="F692" s="9" t="s">
        <v>190</v>
      </c>
      <c r="G692" s="9" t="s">
        <v>195</v>
      </c>
      <c r="H692" s="22">
        <v>25.923610000000004</v>
      </c>
      <c r="I692" s="22">
        <v>29.402420000000003</v>
      </c>
      <c r="J692" s="22">
        <v>22.444800000000001</v>
      </c>
      <c r="K692" s="22">
        <v>3.4788099999999993</v>
      </c>
      <c r="L692" s="22">
        <v>3.4788100000000028</v>
      </c>
      <c r="M692" s="9"/>
      <c r="N692" s="9"/>
      <c r="O692" s="22">
        <v>27.56401</v>
      </c>
      <c r="P692" s="15">
        <v>27.170020000000001</v>
      </c>
      <c r="Q692" s="15">
        <v>27.957989999999999</v>
      </c>
    </row>
    <row r="693" spans="1:17" x14ac:dyDescent="0.2">
      <c r="A693" s="9" t="s">
        <v>1295</v>
      </c>
      <c r="B693" t="s">
        <v>200</v>
      </c>
      <c r="C693">
        <v>8</v>
      </c>
      <c r="D693" s="92" t="s">
        <v>1</v>
      </c>
      <c r="E693" s="88">
        <v>9</v>
      </c>
      <c r="F693" s="9" t="s">
        <v>190</v>
      </c>
      <c r="G693" s="9" t="s">
        <v>199</v>
      </c>
      <c r="H693" s="22">
        <v>33.896910000000005</v>
      </c>
      <c r="I693" s="22">
        <v>38.213500000000003</v>
      </c>
      <c r="J693" s="22">
        <v>29.580309999999997</v>
      </c>
      <c r="K693" s="22">
        <v>4.3165899999999979</v>
      </c>
      <c r="L693" s="22">
        <v>4.3166000000000082</v>
      </c>
      <c r="M693" s="9"/>
      <c r="N693" s="9"/>
      <c r="O693" s="22">
        <v>27.56401</v>
      </c>
      <c r="P693" s="15">
        <v>27.170020000000001</v>
      </c>
      <c r="Q693" s="15">
        <v>27.957989999999999</v>
      </c>
    </row>
    <row r="694" spans="1:17" x14ac:dyDescent="0.2">
      <c r="A694" s="9" t="s">
        <v>1296</v>
      </c>
      <c r="B694" t="s">
        <v>204</v>
      </c>
      <c r="C694">
        <v>9</v>
      </c>
      <c r="D694" s="92" t="s">
        <v>1</v>
      </c>
      <c r="E694" s="88">
        <v>7</v>
      </c>
      <c r="F694" s="9" t="s">
        <v>190</v>
      </c>
      <c r="G694" s="9" t="s">
        <v>203</v>
      </c>
      <c r="H694" s="22">
        <v>27.57771</v>
      </c>
      <c r="I694" s="22">
        <v>31.097819999999999</v>
      </c>
      <c r="J694" s="22">
        <v>24.05761</v>
      </c>
      <c r="K694" s="22">
        <v>3.520109999999999</v>
      </c>
      <c r="L694" s="22">
        <v>3.5200999999999993</v>
      </c>
      <c r="M694" s="9"/>
      <c r="N694" s="9"/>
      <c r="O694" s="22">
        <v>27.56401</v>
      </c>
      <c r="P694" s="15">
        <v>27.170020000000001</v>
      </c>
      <c r="Q694" s="15">
        <v>27.957989999999999</v>
      </c>
    </row>
    <row r="695" spans="1:17" x14ac:dyDescent="0.2">
      <c r="A695" s="9" t="s">
        <v>1297</v>
      </c>
      <c r="B695" t="s">
        <v>208</v>
      </c>
      <c r="C695">
        <v>10</v>
      </c>
      <c r="D695" s="92" t="s">
        <v>1</v>
      </c>
      <c r="E695" s="88">
        <v>10</v>
      </c>
      <c r="F695" s="9" t="s">
        <v>190</v>
      </c>
      <c r="G695" s="9" t="s">
        <v>207</v>
      </c>
      <c r="H695" s="22">
        <v>34.313450000000003</v>
      </c>
      <c r="I695" s="22">
        <v>39.082920000000001</v>
      </c>
      <c r="J695" s="22">
        <v>29.543979999999998</v>
      </c>
      <c r="K695" s="22">
        <v>4.7694699999999983</v>
      </c>
      <c r="L695" s="22">
        <v>4.7694700000000054</v>
      </c>
      <c r="M695" s="9"/>
      <c r="N695" s="9"/>
      <c r="O695" s="22">
        <v>27.56401</v>
      </c>
      <c r="P695" s="15">
        <v>27.170020000000001</v>
      </c>
      <c r="Q695" s="15">
        <v>27.957989999999999</v>
      </c>
    </row>
    <row r="696" spans="1:17" x14ac:dyDescent="0.2">
      <c r="A696" s="9" t="s">
        <v>1298</v>
      </c>
      <c r="B696" t="s">
        <v>212</v>
      </c>
      <c r="C696">
        <v>11</v>
      </c>
      <c r="D696" s="92" t="s">
        <v>1</v>
      </c>
      <c r="E696" s="88">
        <v>11</v>
      </c>
      <c r="F696" s="9" t="s">
        <v>190</v>
      </c>
      <c r="G696" s="9" t="s">
        <v>211</v>
      </c>
      <c r="H696" s="22">
        <v>34.529900000000005</v>
      </c>
      <c r="I696" s="22">
        <v>38.807779999999994</v>
      </c>
      <c r="J696" s="22">
        <v>30.252020000000002</v>
      </c>
      <c r="K696" s="22">
        <v>4.277879999999989</v>
      </c>
      <c r="L696" s="22">
        <v>4.2778800000000032</v>
      </c>
      <c r="M696" s="9"/>
      <c r="N696" s="9"/>
      <c r="O696" s="22">
        <v>27.56401</v>
      </c>
      <c r="P696" s="15">
        <v>27.170020000000001</v>
      </c>
      <c r="Q696" s="15">
        <v>27.957989999999999</v>
      </c>
    </row>
    <row r="697" spans="1:17" x14ac:dyDescent="0.2">
      <c r="A697" s="9" t="s">
        <v>1299</v>
      </c>
      <c r="B697" t="s">
        <v>421</v>
      </c>
      <c r="C697">
        <v>1</v>
      </c>
      <c r="D697" s="92" t="s">
        <v>10</v>
      </c>
      <c r="E697" s="88">
        <v>5</v>
      </c>
      <c r="F697" s="9" t="s">
        <v>419</v>
      </c>
      <c r="G697" s="9" t="s">
        <v>420</v>
      </c>
      <c r="H697" s="22">
        <v>28.605119999999999</v>
      </c>
      <c r="I697" s="22">
        <v>32.109279999999998</v>
      </c>
      <c r="J697" s="22">
        <v>25.100960000000001</v>
      </c>
      <c r="K697" s="22">
        <v>3.5041599999999988</v>
      </c>
      <c r="L697" s="22">
        <v>3.5041599999999988</v>
      </c>
      <c r="M697" s="9"/>
      <c r="N697" s="9"/>
      <c r="O697" s="22">
        <v>27.56401</v>
      </c>
      <c r="P697" s="15">
        <v>27.170020000000001</v>
      </c>
      <c r="Q697" s="15">
        <v>27.957989999999999</v>
      </c>
    </row>
    <row r="698" spans="1:17" x14ac:dyDescent="0.2">
      <c r="A698" s="9" t="s">
        <v>1300</v>
      </c>
      <c r="B698" t="s">
        <v>425</v>
      </c>
      <c r="C698">
        <v>2</v>
      </c>
      <c r="D698" s="92" t="s">
        <v>10</v>
      </c>
      <c r="E698" s="88">
        <v>8</v>
      </c>
      <c r="F698" s="9" t="s">
        <v>419</v>
      </c>
      <c r="G698" s="9" t="s">
        <v>424</v>
      </c>
      <c r="H698" s="22">
        <v>29.49568</v>
      </c>
      <c r="I698" s="22">
        <v>33.134570000000004</v>
      </c>
      <c r="J698" s="22">
        <v>25.85679</v>
      </c>
      <c r="K698" s="22">
        <v>3.6388900000000035</v>
      </c>
      <c r="L698" s="22">
        <v>3.63889</v>
      </c>
      <c r="M698" s="9"/>
      <c r="N698" s="9"/>
      <c r="O698" s="22">
        <v>27.56401</v>
      </c>
      <c r="P698" s="15">
        <v>27.170020000000001</v>
      </c>
      <c r="Q698" s="15">
        <v>27.957989999999999</v>
      </c>
    </row>
    <row r="699" spans="1:17" x14ac:dyDescent="0.2">
      <c r="A699" s="9" t="s">
        <v>1301</v>
      </c>
      <c r="B699" t="s">
        <v>429</v>
      </c>
      <c r="C699">
        <v>3</v>
      </c>
      <c r="D699" s="92" t="s">
        <v>10</v>
      </c>
      <c r="E699" s="88">
        <v>7</v>
      </c>
      <c r="F699" s="9" t="s">
        <v>419</v>
      </c>
      <c r="G699" s="9" t="s">
        <v>428</v>
      </c>
      <c r="H699" s="22">
        <v>29.215580000000003</v>
      </c>
      <c r="I699" s="22">
        <v>33.922960000000003</v>
      </c>
      <c r="J699" s="22">
        <v>24.508189999999999</v>
      </c>
      <c r="K699" s="22">
        <v>4.7073800000000006</v>
      </c>
      <c r="L699" s="22">
        <v>4.7073900000000037</v>
      </c>
      <c r="M699" s="9"/>
      <c r="N699" s="9"/>
      <c r="O699" s="22">
        <v>27.56401</v>
      </c>
      <c r="P699" s="15">
        <v>27.170020000000001</v>
      </c>
      <c r="Q699" s="15">
        <v>27.957989999999999</v>
      </c>
    </row>
    <row r="700" spans="1:17" x14ac:dyDescent="0.2">
      <c r="A700" s="9" t="s">
        <v>1302</v>
      </c>
      <c r="B700" t="s">
        <v>433</v>
      </c>
      <c r="C700">
        <v>4</v>
      </c>
      <c r="D700" s="92" t="s">
        <v>10</v>
      </c>
      <c r="E700" s="88">
        <v>13</v>
      </c>
      <c r="F700" s="9" t="s">
        <v>419</v>
      </c>
      <c r="G700" s="9" t="s">
        <v>432</v>
      </c>
      <c r="H700" s="22">
        <v>32.333289999999998</v>
      </c>
      <c r="I700" s="22">
        <v>37.312650000000005</v>
      </c>
      <c r="J700" s="22">
        <v>27.353929999999998</v>
      </c>
      <c r="K700" s="22">
        <v>4.9793600000000069</v>
      </c>
      <c r="L700" s="22">
        <v>4.9793599999999998</v>
      </c>
      <c r="M700" s="9"/>
      <c r="N700" s="9"/>
      <c r="O700" s="22">
        <v>27.56401</v>
      </c>
      <c r="P700" s="15">
        <v>27.170020000000001</v>
      </c>
      <c r="Q700" s="15">
        <v>27.957989999999999</v>
      </c>
    </row>
    <row r="701" spans="1:17" x14ac:dyDescent="0.2">
      <c r="A701" s="9" t="s">
        <v>1303</v>
      </c>
      <c r="B701" t="s">
        <v>437</v>
      </c>
      <c r="C701">
        <v>5</v>
      </c>
      <c r="D701" s="92" t="s">
        <v>10</v>
      </c>
      <c r="E701" s="88">
        <v>4</v>
      </c>
      <c r="F701" s="9" t="s">
        <v>419</v>
      </c>
      <c r="G701" s="9" t="s">
        <v>436</v>
      </c>
      <c r="H701" s="22">
        <v>27.730349999999998</v>
      </c>
      <c r="I701" s="22">
        <v>32.250599999999999</v>
      </c>
      <c r="J701" s="22">
        <v>23.210100000000001</v>
      </c>
      <c r="K701" s="22">
        <v>4.5202500000000008</v>
      </c>
      <c r="L701" s="22">
        <v>4.5202499999999972</v>
      </c>
      <c r="M701" s="9"/>
      <c r="N701" s="9"/>
      <c r="O701" s="22">
        <v>27.56401</v>
      </c>
      <c r="P701" s="15">
        <v>27.170020000000001</v>
      </c>
      <c r="Q701" s="15">
        <v>27.957989999999999</v>
      </c>
    </row>
    <row r="702" spans="1:17" x14ac:dyDescent="0.2">
      <c r="A702" s="9" t="s">
        <v>1304</v>
      </c>
      <c r="B702" t="s">
        <v>441</v>
      </c>
      <c r="C702">
        <v>6</v>
      </c>
      <c r="D702" s="92" t="s">
        <v>10</v>
      </c>
      <c r="E702" s="88">
        <v>2</v>
      </c>
      <c r="F702" s="9" t="s">
        <v>419</v>
      </c>
      <c r="G702" s="9" t="s">
        <v>440</v>
      </c>
      <c r="H702" s="22">
        <v>24.8446</v>
      </c>
      <c r="I702" s="22">
        <v>29.40146</v>
      </c>
      <c r="J702" s="22">
        <v>20.28773</v>
      </c>
      <c r="K702" s="22">
        <v>4.5568600000000004</v>
      </c>
      <c r="L702" s="22">
        <v>4.55687</v>
      </c>
      <c r="M702" s="9"/>
      <c r="N702" s="9"/>
      <c r="O702" s="22">
        <v>27.56401</v>
      </c>
      <c r="P702" s="15">
        <v>27.170020000000001</v>
      </c>
      <c r="Q702" s="15">
        <v>27.957989999999999</v>
      </c>
    </row>
    <row r="703" spans="1:17" x14ac:dyDescent="0.2">
      <c r="A703" s="9" t="s">
        <v>1305</v>
      </c>
      <c r="B703" t="s">
        <v>445</v>
      </c>
      <c r="C703">
        <v>7</v>
      </c>
      <c r="D703" s="92" t="s">
        <v>10</v>
      </c>
      <c r="E703" s="88">
        <v>11</v>
      </c>
      <c r="F703" s="9" t="s">
        <v>419</v>
      </c>
      <c r="G703" s="9" t="s">
        <v>444</v>
      </c>
      <c r="H703" s="22">
        <v>30.842930000000003</v>
      </c>
      <c r="I703" s="22">
        <v>36.820430000000002</v>
      </c>
      <c r="J703" s="22">
        <v>24.86544</v>
      </c>
      <c r="K703" s="22">
        <v>5.9774999999999991</v>
      </c>
      <c r="L703" s="22">
        <v>5.9774900000000031</v>
      </c>
      <c r="M703" s="9"/>
      <c r="N703" s="9"/>
      <c r="O703" s="22">
        <v>27.56401</v>
      </c>
      <c r="P703" s="15">
        <v>27.170020000000001</v>
      </c>
      <c r="Q703" s="15">
        <v>27.957989999999999</v>
      </c>
    </row>
    <row r="704" spans="1:17" x14ac:dyDescent="0.2">
      <c r="A704" s="9" t="s">
        <v>1306</v>
      </c>
      <c r="B704" t="s">
        <v>449</v>
      </c>
      <c r="C704">
        <v>8</v>
      </c>
      <c r="D704" s="92" t="s">
        <v>10</v>
      </c>
      <c r="E704" s="88">
        <v>1</v>
      </c>
      <c r="F704" s="9" t="s">
        <v>419</v>
      </c>
      <c r="G704" s="9" t="s">
        <v>448</v>
      </c>
      <c r="H704" s="22">
        <v>21.847159999999999</v>
      </c>
      <c r="I704" s="22">
        <v>25.550089999999997</v>
      </c>
      <c r="J704" s="22">
        <v>18.144220000000001</v>
      </c>
      <c r="K704" s="22">
        <v>3.7029299999999985</v>
      </c>
      <c r="L704" s="22">
        <v>3.7029399999999981</v>
      </c>
      <c r="M704" s="9"/>
      <c r="N704" s="9"/>
      <c r="O704" s="22">
        <v>27.56401</v>
      </c>
      <c r="P704" s="15">
        <v>27.170020000000001</v>
      </c>
      <c r="Q704" s="15">
        <v>27.957989999999999</v>
      </c>
    </row>
    <row r="705" spans="1:17" x14ac:dyDescent="0.2">
      <c r="A705" s="9" t="s">
        <v>1307</v>
      </c>
      <c r="B705" t="s">
        <v>338</v>
      </c>
      <c r="C705">
        <v>9</v>
      </c>
      <c r="D705" s="92" t="s">
        <v>10</v>
      </c>
      <c r="E705" s="88">
        <v>14</v>
      </c>
      <c r="F705" s="9" t="s">
        <v>336</v>
      </c>
      <c r="G705" s="9" t="s">
        <v>337</v>
      </c>
      <c r="H705" s="22">
        <v>32.773150000000001</v>
      </c>
      <c r="I705" s="22">
        <v>36.508400000000002</v>
      </c>
      <c r="J705" s="22">
        <v>29.0379</v>
      </c>
      <c r="K705" s="22">
        <v>3.7352500000000006</v>
      </c>
      <c r="L705" s="22">
        <v>3.7352500000000006</v>
      </c>
      <c r="M705" s="9"/>
      <c r="N705" s="9"/>
      <c r="O705" s="22">
        <v>27.56401</v>
      </c>
      <c r="P705" s="15">
        <v>27.170020000000001</v>
      </c>
      <c r="Q705" s="15">
        <v>27.957989999999999</v>
      </c>
    </row>
    <row r="706" spans="1:17" x14ac:dyDescent="0.2">
      <c r="A706" s="9" t="s">
        <v>1308</v>
      </c>
      <c r="B706" t="s">
        <v>342</v>
      </c>
      <c r="C706">
        <v>10</v>
      </c>
      <c r="D706" s="92" t="s">
        <v>10</v>
      </c>
      <c r="E706" s="88">
        <v>6</v>
      </c>
      <c r="F706" s="9" t="s">
        <v>336</v>
      </c>
      <c r="G706" s="9" t="s">
        <v>341</v>
      </c>
      <c r="H706" s="22">
        <v>28.779519999999998</v>
      </c>
      <c r="I706" s="22">
        <v>31.855309999999999</v>
      </c>
      <c r="J706" s="22">
        <v>25.703720000000001</v>
      </c>
      <c r="K706" s="22">
        <v>3.0757900000000014</v>
      </c>
      <c r="L706" s="22">
        <v>3.0757999999999974</v>
      </c>
      <c r="M706" s="9"/>
      <c r="N706" s="9"/>
      <c r="O706" s="22">
        <v>27.56401</v>
      </c>
      <c r="P706" s="15">
        <v>27.170020000000001</v>
      </c>
      <c r="Q706" s="15">
        <v>27.957989999999999</v>
      </c>
    </row>
    <row r="707" spans="1:17" x14ac:dyDescent="0.2">
      <c r="A707" s="9" t="s">
        <v>1309</v>
      </c>
      <c r="B707" t="s">
        <v>346</v>
      </c>
      <c r="C707">
        <v>11</v>
      </c>
      <c r="D707" s="92" t="s">
        <v>10</v>
      </c>
      <c r="E707" s="88">
        <v>12</v>
      </c>
      <c r="F707" s="9" t="s">
        <v>336</v>
      </c>
      <c r="G707" s="9" t="s">
        <v>345</v>
      </c>
      <c r="H707" s="22">
        <v>31.51445</v>
      </c>
      <c r="I707" s="22">
        <v>35.932700000000004</v>
      </c>
      <c r="J707" s="22">
        <v>27.096189999999996</v>
      </c>
      <c r="K707" s="22">
        <v>4.418250000000004</v>
      </c>
      <c r="L707" s="22">
        <v>4.4182600000000036</v>
      </c>
      <c r="M707" s="9"/>
      <c r="N707" s="9"/>
      <c r="O707" s="22">
        <v>27.56401</v>
      </c>
      <c r="P707" s="15">
        <v>27.170020000000001</v>
      </c>
      <c r="Q707" s="15">
        <v>27.957989999999999</v>
      </c>
    </row>
    <row r="708" spans="1:17" x14ac:dyDescent="0.2">
      <c r="A708" s="9" t="s">
        <v>1310</v>
      </c>
      <c r="B708" t="s">
        <v>350</v>
      </c>
      <c r="C708">
        <v>12</v>
      </c>
      <c r="D708" s="92" t="s">
        <v>10</v>
      </c>
      <c r="E708" s="88">
        <v>16</v>
      </c>
      <c r="F708" s="9" t="s">
        <v>336</v>
      </c>
      <c r="G708" s="9" t="s">
        <v>349</v>
      </c>
      <c r="H708" s="22">
        <v>33.223730000000003</v>
      </c>
      <c r="I708" s="22">
        <v>36.587469999999996</v>
      </c>
      <c r="J708" s="22">
        <v>29.86</v>
      </c>
      <c r="K708" s="22">
        <v>3.3637399999999928</v>
      </c>
      <c r="L708" s="22">
        <v>3.3637300000000039</v>
      </c>
      <c r="M708" s="9"/>
      <c r="N708" s="9"/>
      <c r="O708" s="22">
        <v>27.56401</v>
      </c>
      <c r="P708" s="15">
        <v>27.170020000000001</v>
      </c>
      <c r="Q708" s="15">
        <v>27.957989999999999</v>
      </c>
    </row>
    <row r="709" spans="1:17" x14ac:dyDescent="0.2">
      <c r="A709" s="9" t="s">
        <v>1311</v>
      </c>
      <c r="B709" t="s">
        <v>354</v>
      </c>
      <c r="C709">
        <v>13</v>
      </c>
      <c r="D709" s="92" t="s">
        <v>10</v>
      </c>
      <c r="E709" s="88">
        <v>17</v>
      </c>
      <c r="F709" s="9" t="s">
        <v>336</v>
      </c>
      <c r="G709" s="9" t="s">
        <v>353</v>
      </c>
      <c r="H709" s="22">
        <v>33.789470000000001</v>
      </c>
      <c r="I709" s="22">
        <v>37.773820000000001</v>
      </c>
      <c r="J709" s="22">
        <v>29.805110000000003</v>
      </c>
      <c r="K709" s="22">
        <v>3.9843499999999992</v>
      </c>
      <c r="L709" s="22">
        <v>3.9843599999999988</v>
      </c>
      <c r="M709" s="9"/>
      <c r="N709" s="9"/>
      <c r="O709" s="22">
        <v>27.56401</v>
      </c>
      <c r="P709" s="15">
        <v>27.170020000000001</v>
      </c>
      <c r="Q709" s="15">
        <v>27.957989999999999</v>
      </c>
    </row>
    <row r="710" spans="1:17" x14ac:dyDescent="0.2">
      <c r="A710" s="9" t="s">
        <v>1312</v>
      </c>
      <c r="B710" t="s">
        <v>106</v>
      </c>
      <c r="C710">
        <v>14</v>
      </c>
      <c r="D710" s="92" t="s">
        <v>10</v>
      </c>
      <c r="E710" s="88">
        <v>15</v>
      </c>
      <c r="F710" s="9" t="s">
        <v>104</v>
      </c>
      <c r="G710" s="9" t="s">
        <v>105</v>
      </c>
      <c r="H710" s="22">
        <v>33.123809999999999</v>
      </c>
      <c r="I710" s="22">
        <v>36.766460000000002</v>
      </c>
      <c r="J710" s="22">
        <v>29.48115</v>
      </c>
      <c r="K710" s="22">
        <v>3.6426500000000033</v>
      </c>
      <c r="L710" s="22">
        <v>3.6426599999999993</v>
      </c>
      <c r="M710" s="9"/>
      <c r="N710" s="9"/>
      <c r="O710" s="22">
        <v>27.56401</v>
      </c>
      <c r="P710" s="15">
        <v>27.170020000000001</v>
      </c>
      <c r="Q710" s="15">
        <v>27.957989999999999</v>
      </c>
    </row>
    <row r="711" spans="1:17" x14ac:dyDescent="0.2">
      <c r="A711" s="9" t="s">
        <v>1313</v>
      </c>
      <c r="B711" t="s">
        <v>110</v>
      </c>
      <c r="C711">
        <v>15</v>
      </c>
      <c r="D711" s="92" t="s">
        <v>10</v>
      </c>
      <c r="E711" s="88">
        <v>9</v>
      </c>
      <c r="F711" s="9" t="s">
        <v>104</v>
      </c>
      <c r="G711" s="9" t="s">
        <v>109</v>
      </c>
      <c r="H711" s="22">
        <v>29.817860000000003</v>
      </c>
      <c r="I711" s="22">
        <v>33.85425</v>
      </c>
      <c r="J711" s="22">
        <v>25.781480000000002</v>
      </c>
      <c r="K711" s="22">
        <v>4.0363899999999973</v>
      </c>
      <c r="L711" s="22">
        <v>4.0363800000000012</v>
      </c>
      <c r="M711" s="9"/>
      <c r="N711" s="9"/>
      <c r="O711" s="22">
        <v>27.56401</v>
      </c>
      <c r="P711" s="15">
        <v>27.170020000000001</v>
      </c>
      <c r="Q711" s="15">
        <v>27.957989999999999</v>
      </c>
    </row>
    <row r="712" spans="1:17" x14ac:dyDescent="0.2">
      <c r="A712" s="9" t="s">
        <v>1314</v>
      </c>
      <c r="B712" t="s">
        <v>114</v>
      </c>
      <c r="C712">
        <v>16</v>
      </c>
      <c r="D712" s="92" t="s">
        <v>10</v>
      </c>
      <c r="E712" s="88">
        <v>3</v>
      </c>
      <c r="F712" s="9" t="s">
        <v>104</v>
      </c>
      <c r="G712" s="9" t="s">
        <v>113</v>
      </c>
      <c r="H712" s="22">
        <v>26.188270000000003</v>
      </c>
      <c r="I712" s="22">
        <v>29.181940000000001</v>
      </c>
      <c r="J712" s="22">
        <v>23.194600000000001</v>
      </c>
      <c r="K712" s="22">
        <v>2.9936699999999981</v>
      </c>
      <c r="L712" s="22">
        <v>2.9936700000000016</v>
      </c>
      <c r="M712" s="9"/>
      <c r="N712" s="9"/>
      <c r="O712" s="22">
        <v>27.56401</v>
      </c>
      <c r="P712" s="15">
        <v>27.170020000000001</v>
      </c>
      <c r="Q712" s="15">
        <v>27.957989999999999</v>
      </c>
    </row>
    <row r="713" spans="1:17" x14ac:dyDescent="0.2">
      <c r="A713" s="9" t="s">
        <v>1315</v>
      </c>
      <c r="B713" t="s">
        <v>118</v>
      </c>
      <c r="C713">
        <v>17</v>
      </c>
      <c r="D713" s="92" t="s">
        <v>10</v>
      </c>
      <c r="E713" s="88">
        <v>10</v>
      </c>
      <c r="F713" s="9" t="s">
        <v>104</v>
      </c>
      <c r="G713" s="9" t="s">
        <v>117</v>
      </c>
      <c r="H713" s="22">
        <v>29.857410000000002</v>
      </c>
      <c r="I713" s="22">
        <v>33.327550000000002</v>
      </c>
      <c r="J713" s="22">
        <v>26.387270000000001</v>
      </c>
      <c r="K713" s="22">
        <v>3.4701400000000007</v>
      </c>
      <c r="L713" s="22">
        <v>3.4701400000000007</v>
      </c>
      <c r="M713" s="9"/>
      <c r="N713" s="9"/>
      <c r="O713" s="22">
        <v>27.56401</v>
      </c>
      <c r="P713" s="15">
        <v>27.170020000000001</v>
      </c>
      <c r="Q713" s="15">
        <v>27.957989999999999</v>
      </c>
    </row>
    <row r="714" spans="1:17" x14ac:dyDescent="0.2">
      <c r="A714" s="9" t="s">
        <v>1316</v>
      </c>
      <c r="B714" t="s">
        <v>469</v>
      </c>
      <c r="C714">
        <v>1</v>
      </c>
      <c r="D714" s="92" t="s">
        <v>11</v>
      </c>
      <c r="E714" s="88">
        <v>8</v>
      </c>
      <c r="F714" s="9" t="s">
        <v>467</v>
      </c>
      <c r="G714" s="9" t="s">
        <v>468</v>
      </c>
      <c r="H714" s="22">
        <v>25.227620000000002</v>
      </c>
      <c r="I714" s="22">
        <v>28.18018</v>
      </c>
      <c r="J714" s="22">
        <v>22.27506</v>
      </c>
      <c r="K714" s="22">
        <v>2.9525599999999983</v>
      </c>
      <c r="L714" s="22">
        <v>2.9525600000000018</v>
      </c>
      <c r="M714" s="9"/>
      <c r="N714" s="9"/>
      <c r="O714" s="22">
        <v>27.56401</v>
      </c>
      <c r="P714" s="15">
        <v>27.170020000000001</v>
      </c>
      <c r="Q714" s="15">
        <v>27.957989999999999</v>
      </c>
    </row>
    <row r="715" spans="1:17" x14ac:dyDescent="0.2">
      <c r="A715" s="9" t="s">
        <v>1317</v>
      </c>
      <c r="B715" t="s">
        <v>473</v>
      </c>
      <c r="C715">
        <v>2</v>
      </c>
      <c r="D715" s="92" t="s">
        <v>11</v>
      </c>
      <c r="E715" s="88">
        <v>2</v>
      </c>
      <c r="F715" s="9" t="s">
        <v>467</v>
      </c>
      <c r="G715" s="9" t="s">
        <v>472</v>
      </c>
      <c r="H715" s="22">
        <v>23.336850000000002</v>
      </c>
      <c r="I715" s="22">
        <v>26.234370000000002</v>
      </c>
      <c r="J715" s="22">
        <v>20.439329999999998</v>
      </c>
      <c r="K715" s="22">
        <v>2.8975200000000001</v>
      </c>
      <c r="L715" s="22">
        <v>2.8975200000000036</v>
      </c>
      <c r="M715" s="9"/>
      <c r="N715" s="9"/>
      <c r="O715" s="22">
        <v>27.56401</v>
      </c>
      <c r="P715" s="15">
        <v>27.170020000000001</v>
      </c>
      <c r="Q715" s="15">
        <v>27.957989999999999</v>
      </c>
    </row>
    <row r="716" spans="1:17" x14ac:dyDescent="0.2">
      <c r="A716" s="9" t="s">
        <v>1318</v>
      </c>
      <c r="B716" t="s">
        <v>477</v>
      </c>
      <c r="C716">
        <v>3</v>
      </c>
      <c r="D716" s="92" t="s">
        <v>11</v>
      </c>
      <c r="E716" s="88">
        <v>12</v>
      </c>
      <c r="F716" s="9" t="s">
        <v>467</v>
      </c>
      <c r="G716" s="9" t="s">
        <v>476</v>
      </c>
      <c r="H716" s="22">
        <v>28.792240000000003</v>
      </c>
      <c r="I716" s="22">
        <v>32.075989999999997</v>
      </c>
      <c r="J716" s="22">
        <v>25.508490000000002</v>
      </c>
      <c r="K716" s="22">
        <v>3.2837499999999942</v>
      </c>
      <c r="L716" s="22">
        <v>3.2837500000000013</v>
      </c>
      <c r="M716" s="9"/>
      <c r="N716" s="9"/>
      <c r="O716" s="22">
        <v>27.56401</v>
      </c>
      <c r="P716" s="15">
        <v>27.170020000000001</v>
      </c>
      <c r="Q716" s="15">
        <v>27.957989999999999</v>
      </c>
    </row>
    <row r="717" spans="1:17" x14ac:dyDescent="0.2">
      <c r="A717" s="9" t="s">
        <v>1319</v>
      </c>
      <c r="B717" t="s">
        <v>481</v>
      </c>
      <c r="C717">
        <v>4</v>
      </c>
      <c r="D717" s="92" t="s">
        <v>11</v>
      </c>
      <c r="E717" s="88">
        <v>7</v>
      </c>
      <c r="F717" s="9" t="s">
        <v>467</v>
      </c>
      <c r="G717" s="9" t="s">
        <v>480</v>
      </c>
      <c r="H717" s="22">
        <v>24.855509999999999</v>
      </c>
      <c r="I717" s="22">
        <v>28.104980000000001</v>
      </c>
      <c r="J717" s="22">
        <v>21.60604</v>
      </c>
      <c r="K717" s="22">
        <v>3.2494700000000023</v>
      </c>
      <c r="L717" s="22">
        <v>3.2494699999999987</v>
      </c>
      <c r="M717" s="9"/>
      <c r="N717" s="9"/>
      <c r="O717" s="22">
        <v>27.56401</v>
      </c>
      <c r="P717" s="15">
        <v>27.170020000000001</v>
      </c>
      <c r="Q717" s="15">
        <v>27.957989999999999</v>
      </c>
    </row>
    <row r="718" spans="1:17" x14ac:dyDescent="0.2">
      <c r="A718" s="9" t="s">
        <v>1320</v>
      </c>
      <c r="B718" t="s">
        <v>150</v>
      </c>
      <c r="C718">
        <v>5</v>
      </c>
      <c r="D718" s="92" t="s">
        <v>11</v>
      </c>
      <c r="E718" s="88">
        <v>5</v>
      </c>
      <c r="F718" s="9" t="s">
        <v>148</v>
      </c>
      <c r="G718" s="9" t="s">
        <v>149</v>
      </c>
      <c r="H718" s="22">
        <v>24.203379999999999</v>
      </c>
      <c r="I718" s="22">
        <v>28.2727</v>
      </c>
      <c r="J718" s="22">
        <v>20.134050000000002</v>
      </c>
      <c r="K718" s="22">
        <v>4.0693200000000012</v>
      </c>
      <c r="L718" s="22">
        <v>4.0693299999999972</v>
      </c>
      <c r="M718" s="9"/>
      <c r="N718" s="9"/>
      <c r="O718" s="22">
        <v>27.56401</v>
      </c>
      <c r="P718" s="15">
        <v>27.170020000000001</v>
      </c>
      <c r="Q718" s="15">
        <v>27.957989999999999</v>
      </c>
    </row>
    <row r="719" spans="1:17" x14ac:dyDescent="0.2">
      <c r="A719" s="9" t="s">
        <v>1321</v>
      </c>
      <c r="B719" t="s">
        <v>154</v>
      </c>
      <c r="C719">
        <v>6</v>
      </c>
      <c r="D719" s="92" t="s">
        <v>11</v>
      </c>
      <c r="E719" s="88">
        <v>6</v>
      </c>
      <c r="F719" s="9" t="s">
        <v>148</v>
      </c>
      <c r="G719" s="9" t="s">
        <v>153</v>
      </c>
      <c r="H719" s="22">
        <v>24.254800000000003</v>
      </c>
      <c r="I719" s="22">
        <v>30.638829999999999</v>
      </c>
      <c r="J719" s="22">
        <v>17.870760000000001</v>
      </c>
      <c r="K719" s="22">
        <v>6.3840299999999957</v>
      </c>
      <c r="L719" s="22">
        <v>6.3840400000000024</v>
      </c>
      <c r="M719" s="9"/>
      <c r="N719" s="9"/>
      <c r="O719" s="22">
        <v>27.56401</v>
      </c>
      <c r="P719" s="15">
        <v>27.170020000000001</v>
      </c>
      <c r="Q719" s="15">
        <v>27.957989999999999</v>
      </c>
    </row>
    <row r="720" spans="1:17" x14ac:dyDescent="0.2">
      <c r="A720" s="9" t="s">
        <v>1322</v>
      </c>
      <c r="B720" t="s">
        <v>158</v>
      </c>
      <c r="C720">
        <v>7</v>
      </c>
      <c r="D720" s="92" t="s">
        <v>11</v>
      </c>
      <c r="E720" s="88">
        <v>4</v>
      </c>
      <c r="F720" s="9" t="s">
        <v>148</v>
      </c>
      <c r="G720" s="9" t="s">
        <v>157</v>
      </c>
      <c r="H720" s="22">
        <v>24.109759999999998</v>
      </c>
      <c r="I720" s="22">
        <v>27.458579999999998</v>
      </c>
      <c r="J720" s="22">
        <v>20.760940000000002</v>
      </c>
      <c r="K720" s="22">
        <v>3.3488199999999999</v>
      </c>
      <c r="L720" s="22">
        <v>3.3488199999999964</v>
      </c>
      <c r="M720" s="9"/>
      <c r="N720" s="9"/>
      <c r="O720" s="22">
        <v>27.56401</v>
      </c>
      <c r="P720" s="15">
        <v>27.170020000000001</v>
      </c>
      <c r="Q720" s="15">
        <v>27.957989999999999</v>
      </c>
    </row>
    <row r="721" spans="1:17" x14ac:dyDescent="0.2">
      <c r="A721" s="9" t="s">
        <v>1323</v>
      </c>
      <c r="B721" t="s">
        <v>162</v>
      </c>
      <c r="C721">
        <v>8</v>
      </c>
      <c r="D721" s="92" t="s">
        <v>11</v>
      </c>
      <c r="E721" s="88">
        <v>10</v>
      </c>
      <c r="F721" s="9" t="s">
        <v>148</v>
      </c>
      <c r="G721" s="9" t="s">
        <v>161</v>
      </c>
      <c r="H721" s="22">
        <v>28.45242</v>
      </c>
      <c r="I721" s="22">
        <v>32.08887</v>
      </c>
      <c r="J721" s="22">
        <v>24.81598</v>
      </c>
      <c r="K721" s="22">
        <v>3.63645</v>
      </c>
      <c r="L721" s="22">
        <v>3.6364400000000003</v>
      </c>
      <c r="M721" s="9"/>
      <c r="N721" s="9"/>
      <c r="O721" s="22">
        <v>27.56401</v>
      </c>
      <c r="P721" s="15">
        <v>27.170020000000001</v>
      </c>
      <c r="Q721" s="15">
        <v>27.957989999999999</v>
      </c>
    </row>
    <row r="722" spans="1:17" x14ac:dyDescent="0.2">
      <c r="A722" s="9" t="s">
        <v>1324</v>
      </c>
      <c r="B722" t="s">
        <v>166</v>
      </c>
      <c r="C722">
        <v>9</v>
      </c>
      <c r="D722" s="92" t="s">
        <v>11</v>
      </c>
      <c r="E722" s="88">
        <v>9</v>
      </c>
      <c r="F722" s="9" t="s">
        <v>148</v>
      </c>
      <c r="G722" s="9" t="s">
        <v>165</v>
      </c>
      <c r="H722" s="22">
        <v>25.59132</v>
      </c>
      <c r="I722" s="22">
        <v>29.70234</v>
      </c>
      <c r="J722" s="22">
        <v>21.48029</v>
      </c>
      <c r="K722" s="22">
        <v>4.1110199999999999</v>
      </c>
      <c r="L722" s="22">
        <v>4.1110299999999995</v>
      </c>
      <c r="M722" s="9"/>
      <c r="N722" s="9"/>
      <c r="O722" s="22">
        <v>27.56401</v>
      </c>
      <c r="P722" s="15">
        <v>27.170020000000001</v>
      </c>
      <c r="Q722" s="15">
        <v>27.957989999999999</v>
      </c>
    </row>
    <row r="723" spans="1:17" x14ac:dyDescent="0.2">
      <c r="A723" s="9" t="s">
        <v>1325</v>
      </c>
      <c r="B723" t="s">
        <v>170</v>
      </c>
      <c r="C723">
        <v>10</v>
      </c>
      <c r="D723" s="92" t="s">
        <v>11</v>
      </c>
      <c r="E723" s="88">
        <v>3</v>
      </c>
      <c r="F723" s="9" t="s">
        <v>148</v>
      </c>
      <c r="G723" s="9" t="s">
        <v>169</v>
      </c>
      <c r="H723" s="22">
        <v>23.79993</v>
      </c>
      <c r="I723" s="22">
        <v>28.342230000000001</v>
      </c>
      <c r="J723" s="22">
        <v>19.257629999999999</v>
      </c>
      <c r="K723" s="22">
        <v>4.5423000000000009</v>
      </c>
      <c r="L723" s="22">
        <v>4.5423000000000009</v>
      </c>
      <c r="M723" s="9"/>
      <c r="N723" s="9"/>
      <c r="O723" s="22">
        <v>27.56401</v>
      </c>
      <c r="P723" s="15">
        <v>27.170020000000001</v>
      </c>
      <c r="Q723" s="15">
        <v>27.957989999999999</v>
      </c>
    </row>
    <row r="724" spans="1:17" x14ac:dyDescent="0.2">
      <c r="A724" s="9" t="s">
        <v>1326</v>
      </c>
      <c r="B724" t="s">
        <v>174</v>
      </c>
      <c r="C724">
        <v>11</v>
      </c>
      <c r="D724" s="92" t="s">
        <v>11</v>
      </c>
      <c r="E724" s="88">
        <v>11</v>
      </c>
      <c r="F724" s="9" t="s">
        <v>148</v>
      </c>
      <c r="G724" s="9" t="s">
        <v>173</v>
      </c>
      <c r="H724" s="22">
        <v>28.747879999999999</v>
      </c>
      <c r="I724" s="22">
        <v>32.857489999999999</v>
      </c>
      <c r="J724" s="22">
        <v>24.638270000000002</v>
      </c>
      <c r="K724" s="22">
        <v>4.10961</v>
      </c>
      <c r="L724" s="22">
        <v>4.1096099999999964</v>
      </c>
      <c r="M724" s="9"/>
      <c r="N724" s="9"/>
      <c r="O724" s="22">
        <v>27.56401</v>
      </c>
      <c r="P724" s="15">
        <v>27.170020000000001</v>
      </c>
      <c r="Q724" s="15">
        <v>27.957989999999999</v>
      </c>
    </row>
    <row r="725" spans="1:17" x14ac:dyDescent="0.2">
      <c r="A725" s="9" t="s">
        <v>1327</v>
      </c>
      <c r="B725" t="s">
        <v>178</v>
      </c>
      <c r="C725">
        <v>12</v>
      </c>
      <c r="D725" s="92" t="s">
        <v>11</v>
      </c>
      <c r="E725" s="88">
        <v>14</v>
      </c>
      <c r="F725" s="9" t="s">
        <v>148</v>
      </c>
      <c r="G725" s="9" t="s">
        <v>177</v>
      </c>
      <c r="H725" s="22">
        <v>30.714880000000001</v>
      </c>
      <c r="I725" s="22">
        <v>34.909390000000002</v>
      </c>
      <c r="J725" s="22">
        <v>26.520359999999997</v>
      </c>
      <c r="K725" s="22">
        <v>4.1945100000000011</v>
      </c>
      <c r="L725" s="22">
        <v>4.1945200000000042</v>
      </c>
      <c r="M725" s="9"/>
      <c r="N725" s="9"/>
      <c r="O725" s="22">
        <v>27.56401</v>
      </c>
      <c r="P725" s="15">
        <v>27.170020000000001</v>
      </c>
      <c r="Q725" s="15">
        <v>27.957989999999999</v>
      </c>
    </row>
    <row r="726" spans="1:17" x14ac:dyDescent="0.2">
      <c r="A726" s="9" t="s">
        <v>1328</v>
      </c>
      <c r="B726" t="s">
        <v>182</v>
      </c>
      <c r="C726">
        <v>13</v>
      </c>
      <c r="D726" s="92" t="s">
        <v>11</v>
      </c>
      <c r="E726" s="88">
        <v>1</v>
      </c>
      <c r="F726" s="9" t="s">
        <v>148</v>
      </c>
      <c r="G726" s="9" t="s">
        <v>181</v>
      </c>
      <c r="H726" s="22">
        <v>21.710540000000002</v>
      </c>
      <c r="I726" s="22">
        <v>27.322580000000002</v>
      </c>
      <c r="J726" s="22">
        <v>16.098509999999997</v>
      </c>
      <c r="K726" s="22">
        <v>5.6120400000000004</v>
      </c>
      <c r="L726" s="22">
        <v>5.6120300000000043</v>
      </c>
      <c r="M726" s="9"/>
      <c r="N726" s="9"/>
      <c r="O726" s="22">
        <v>27.56401</v>
      </c>
      <c r="P726" s="15">
        <v>27.170020000000001</v>
      </c>
      <c r="Q726" s="15">
        <v>27.957989999999999</v>
      </c>
    </row>
    <row r="727" spans="1:17" x14ac:dyDescent="0.2">
      <c r="A727" s="9" t="s">
        <v>1329</v>
      </c>
      <c r="B727" t="s">
        <v>186</v>
      </c>
      <c r="C727">
        <v>14</v>
      </c>
      <c r="D727" s="92" t="s">
        <v>11</v>
      </c>
      <c r="E727" s="88">
        <v>13</v>
      </c>
      <c r="F727" s="9" t="s">
        <v>148</v>
      </c>
      <c r="G727" s="9" t="s">
        <v>185</v>
      </c>
      <c r="H727" s="22">
        <v>30.313400000000001</v>
      </c>
      <c r="I727" s="22">
        <v>34.989540000000005</v>
      </c>
      <c r="J727" s="22">
        <v>25.637250000000002</v>
      </c>
      <c r="K727" s="22">
        <v>4.6761400000000037</v>
      </c>
      <c r="L727" s="22">
        <v>4.6761499999999998</v>
      </c>
      <c r="M727" s="9"/>
      <c r="N727" s="9"/>
      <c r="O727" s="22">
        <v>27.56401</v>
      </c>
      <c r="P727" s="15">
        <v>27.170020000000001</v>
      </c>
      <c r="Q727" s="15">
        <v>27.957989999999999</v>
      </c>
    </row>
    <row r="728" spans="1:17" x14ac:dyDescent="0.2">
      <c r="A728" s="9" t="s">
        <v>1330</v>
      </c>
      <c r="B728" t="s">
        <v>391</v>
      </c>
      <c r="C728">
        <v>1</v>
      </c>
      <c r="D728" s="92" t="s">
        <v>2</v>
      </c>
      <c r="E728" s="88">
        <v>9</v>
      </c>
      <c r="F728" s="9" t="s">
        <v>389</v>
      </c>
      <c r="G728" s="9" t="s">
        <v>390</v>
      </c>
      <c r="H728" s="22">
        <v>34.347169999999998</v>
      </c>
      <c r="I728" s="22">
        <v>37.545769999999997</v>
      </c>
      <c r="J728" s="22">
        <v>31.148579999999999</v>
      </c>
      <c r="K728" s="22">
        <v>3.198599999999999</v>
      </c>
      <c r="L728" s="22">
        <v>3.1985899999999994</v>
      </c>
      <c r="M728" s="9"/>
      <c r="N728" s="9"/>
      <c r="O728" s="22">
        <v>27.56401</v>
      </c>
      <c r="P728" s="15">
        <v>27.170020000000001</v>
      </c>
      <c r="Q728" s="15">
        <v>27.957989999999999</v>
      </c>
    </row>
    <row r="729" spans="1:17" x14ac:dyDescent="0.2">
      <c r="A729" s="9" t="s">
        <v>1331</v>
      </c>
      <c r="B729" t="s">
        <v>411</v>
      </c>
      <c r="C729">
        <v>2</v>
      </c>
      <c r="D729" s="92" t="s">
        <v>2</v>
      </c>
      <c r="E729" s="88">
        <v>5</v>
      </c>
      <c r="F729" s="9" t="s">
        <v>389</v>
      </c>
      <c r="G729" s="9" t="s">
        <v>410</v>
      </c>
      <c r="H729" s="22">
        <v>30.58784</v>
      </c>
      <c r="I729" s="22">
        <v>34.394970000000001</v>
      </c>
      <c r="J729" s="22">
        <v>26.780720000000002</v>
      </c>
      <c r="K729" s="22">
        <v>3.8071300000000008</v>
      </c>
      <c r="L729" s="22">
        <v>3.8071199999999976</v>
      </c>
      <c r="M729" s="9"/>
      <c r="N729" s="9"/>
      <c r="O729" s="22">
        <v>27.56401</v>
      </c>
      <c r="P729" s="15">
        <v>27.170020000000001</v>
      </c>
      <c r="Q729" s="15">
        <v>27.957989999999999</v>
      </c>
    </row>
    <row r="730" spans="1:17" x14ac:dyDescent="0.2">
      <c r="A730" s="9" t="s">
        <v>1332</v>
      </c>
      <c r="B730" t="s">
        <v>395</v>
      </c>
      <c r="C730">
        <v>3</v>
      </c>
      <c r="D730" s="92" t="s">
        <v>2</v>
      </c>
      <c r="E730" s="88">
        <v>4</v>
      </c>
      <c r="F730" s="9" t="s">
        <v>389</v>
      </c>
      <c r="G730" s="9" t="s">
        <v>394</v>
      </c>
      <c r="H730" s="22">
        <v>28.587949999999999</v>
      </c>
      <c r="I730" s="22">
        <v>33.094050000000003</v>
      </c>
      <c r="J730" s="22">
        <v>24.081849999999999</v>
      </c>
      <c r="K730" s="22">
        <v>4.5061000000000035</v>
      </c>
      <c r="L730" s="22">
        <v>4.5061</v>
      </c>
      <c r="M730" s="9"/>
      <c r="N730" s="9"/>
      <c r="O730" s="22">
        <v>27.56401</v>
      </c>
      <c r="P730" s="15">
        <v>27.170020000000001</v>
      </c>
      <c r="Q730" s="15">
        <v>27.957989999999999</v>
      </c>
    </row>
    <row r="731" spans="1:17" x14ac:dyDescent="0.2">
      <c r="A731" s="9" t="s">
        <v>1333</v>
      </c>
      <c r="B731" t="s">
        <v>399</v>
      </c>
      <c r="C731">
        <v>4</v>
      </c>
      <c r="D731" s="92" t="s">
        <v>2</v>
      </c>
      <c r="E731" s="88">
        <v>7</v>
      </c>
      <c r="F731" s="9" t="s">
        <v>389</v>
      </c>
      <c r="G731" s="9" t="s">
        <v>398</v>
      </c>
      <c r="H731" s="22">
        <v>32.986339999999998</v>
      </c>
      <c r="I731" s="22">
        <v>36.840209999999999</v>
      </c>
      <c r="J731" s="22">
        <v>29.132480000000001</v>
      </c>
      <c r="K731" s="22">
        <v>3.8538700000000006</v>
      </c>
      <c r="L731" s="22">
        <v>3.8538599999999974</v>
      </c>
      <c r="M731" s="9"/>
      <c r="N731" s="9"/>
      <c r="O731" s="22">
        <v>27.56401</v>
      </c>
      <c r="P731" s="15">
        <v>27.170020000000001</v>
      </c>
      <c r="Q731" s="15">
        <v>27.957989999999999</v>
      </c>
    </row>
    <row r="732" spans="1:17" x14ac:dyDescent="0.2">
      <c r="A732" s="9" t="s">
        <v>1334</v>
      </c>
      <c r="B732" t="s">
        <v>403</v>
      </c>
      <c r="C732">
        <v>5</v>
      </c>
      <c r="D732" s="92" t="s">
        <v>2</v>
      </c>
      <c r="E732" s="88">
        <v>2</v>
      </c>
      <c r="F732" s="9" t="s">
        <v>389</v>
      </c>
      <c r="G732" s="9" t="s">
        <v>402</v>
      </c>
      <c r="H732" s="22">
        <v>27.718169999999997</v>
      </c>
      <c r="I732" s="22">
        <v>31.59768</v>
      </c>
      <c r="J732" s="22">
        <v>23.838650000000001</v>
      </c>
      <c r="K732" s="22">
        <v>3.8795100000000033</v>
      </c>
      <c r="L732" s="22">
        <v>3.8795199999999959</v>
      </c>
      <c r="M732" s="9"/>
      <c r="N732" s="9"/>
      <c r="O732" s="22">
        <v>27.56401</v>
      </c>
      <c r="P732" s="15">
        <v>27.170020000000001</v>
      </c>
      <c r="Q732" s="15">
        <v>27.957989999999999</v>
      </c>
    </row>
    <row r="733" spans="1:17" x14ac:dyDescent="0.2">
      <c r="A733" s="9" t="s">
        <v>1335</v>
      </c>
      <c r="B733" t="s">
        <v>415</v>
      </c>
      <c r="C733">
        <v>6</v>
      </c>
      <c r="D733" s="92" t="s">
        <v>2</v>
      </c>
      <c r="E733" s="88">
        <v>3</v>
      </c>
      <c r="F733" s="9" t="s">
        <v>389</v>
      </c>
      <c r="G733" s="9" t="s">
        <v>414</v>
      </c>
      <c r="H733" s="22">
        <v>28.05922</v>
      </c>
      <c r="I733" s="22">
        <v>33.008589999999998</v>
      </c>
      <c r="J733" s="22">
        <v>23.109840000000002</v>
      </c>
      <c r="K733" s="22">
        <v>4.9493699999999983</v>
      </c>
      <c r="L733" s="22">
        <v>4.9493799999999979</v>
      </c>
      <c r="M733" s="9"/>
      <c r="N733" s="9"/>
      <c r="O733" s="22">
        <v>27.56401</v>
      </c>
      <c r="P733" s="15">
        <v>27.170020000000001</v>
      </c>
      <c r="Q733" s="15">
        <v>27.957989999999999</v>
      </c>
    </row>
    <row r="734" spans="1:17" x14ac:dyDescent="0.2">
      <c r="A734" s="9" t="s">
        <v>1336</v>
      </c>
      <c r="B734" t="s">
        <v>407</v>
      </c>
      <c r="C734">
        <v>7</v>
      </c>
      <c r="D734" s="92" t="s">
        <v>2</v>
      </c>
      <c r="E734" s="88">
        <v>1</v>
      </c>
      <c r="F734" s="9" t="s">
        <v>389</v>
      </c>
      <c r="G734" s="9" t="s">
        <v>406</v>
      </c>
      <c r="H734" s="22">
        <v>26.858349999999998</v>
      </c>
      <c r="I734" s="22">
        <v>30.845179999999999</v>
      </c>
      <c r="J734" s="22">
        <v>22.87152</v>
      </c>
      <c r="K734" s="22">
        <v>3.9868300000000012</v>
      </c>
      <c r="L734" s="22">
        <v>3.9868299999999977</v>
      </c>
      <c r="M734" s="9"/>
      <c r="N734" s="9"/>
      <c r="O734" s="22">
        <v>27.56401</v>
      </c>
      <c r="P734" s="15">
        <v>27.170020000000001</v>
      </c>
      <c r="Q734" s="15">
        <v>27.957989999999999</v>
      </c>
    </row>
    <row r="735" spans="1:17" x14ac:dyDescent="0.2">
      <c r="A735" s="9" t="s">
        <v>1337</v>
      </c>
      <c r="B735" t="s">
        <v>300</v>
      </c>
      <c r="C735">
        <v>8</v>
      </c>
      <c r="D735" s="92" t="s">
        <v>2</v>
      </c>
      <c r="E735" s="88">
        <v>6</v>
      </c>
      <c r="F735" s="9" t="s">
        <v>298</v>
      </c>
      <c r="G735" s="9" t="s">
        <v>299</v>
      </c>
      <c r="H735" s="22">
        <v>32.477519999999998</v>
      </c>
      <c r="I735" s="22">
        <v>34.989940000000004</v>
      </c>
      <c r="J735" s="22">
        <v>29.965109999999999</v>
      </c>
      <c r="K735" s="22">
        <v>2.5124200000000059</v>
      </c>
      <c r="L735" s="22">
        <v>2.5124099999999991</v>
      </c>
      <c r="M735" s="9"/>
      <c r="N735" s="9"/>
      <c r="O735" s="22">
        <v>27.56401</v>
      </c>
      <c r="P735" s="15">
        <v>27.170020000000001</v>
      </c>
      <c r="Q735" s="15">
        <v>27.957989999999999</v>
      </c>
    </row>
    <row r="736" spans="1:17" x14ac:dyDescent="0.2">
      <c r="A736" s="9" t="s">
        <v>1338</v>
      </c>
      <c r="B736" t="s">
        <v>304</v>
      </c>
      <c r="C736">
        <v>9</v>
      </c>
      <c r="D736" s="92" t="s">
        <v>2</v>
      </c>
      <c r="E736" s="88">
        <v>8</v>
      </c>
      <c r="F736" s="9" t="s">
        <v>298</v>
      </c>
      <c r="G736" s="9" t="s">
        <v>303</v>
      </c>
      <c r="H736" s="22">
        <v>33.423589999999997</v>
      </c>
      <c r="I736" s="22">
        <v>35.796929999999996</v>
      </c>
      <c r="J736" s="22">
        <v>31.050250000000002</v>
      </c>
      <c r="K736" s="22">
        <v>2.3733399999999989</v>
      </c>
      <c r="L736" s="22">
        <v>2.3733399999999953</v>
      </c>
      <c r="M736" s="9"/>
      <c r="N736" s="9"/>
      <c r="O736" s="22">
        <v>27.56401</v>
      </c>
      <c r="P736" s="15">
        <v>27.170020000000001</v>
      </c>
      <c r="Q736" s="15">
        <v>27.957989999999999</v>
      </c>
    </row>
    <row r="737" spans="1:17" x14ac:dyDescent="0.2">
      <c r="A737" s="9" t="s">
        <v>1339</v>
      </c>
      <c r="B737" t="s">
        <v>124</v>
      </c>
      <c r="C737">
        <v>1</v>
      </c>
      <c r="D737" s="92" t="s">
        <v>3</v>
      </c>
      <c r="E737" s="88">
        <v>17</v>
      </c>
      <c r="F737" s="9" t="s">
        <v>122</v>
      </c>
      <c r="G737" s="9" t="s">
        <v>123</v>
      </c>
      <c r="H737" s="22">
        <v>36.722029999999997</v>
      </c>
      <c r="I737" s="22">
        <v>40.918729999999996</v>
      </c>
      <c r="J737" s="22">
        <v>32.52534</v>
      </c>
      <c r="K737" s="22">
        <v>4.1966999999999999</v>
      </c>
      <c r="L737" s="22">
        <v>4.1966899999999967</v>
      </c>
      <c r="M737" s="9"/>
      <c r="N737" s="9"/>
      <c r="O737" s="22">
        <v>27.56401</v>
      </c>
      <c r="P737" s="15">
        <v>27.170020000000001</v>
      </c>
      <c r="Q737" s="15">
        <v>27.957989999999999</v>
      </c>
    </row>
    <row r="738" spans="1:17" x14ac:dyDescent="0.2">
      <c r="A738" s="9" t="s">
        <v>1340</v>
      </c>
      <c r="B738" t="s">
        <v>128</v>
      </c>
      <c r="C738">
        <v>2</v>
      </c>
      <c r="D738" s="92" t="s">
        <v>3</v>
      </c>
      <c r="E738" s="88">
        <v>5</v>
      </c>
      <c r="F738" s="9" t="s">
        <v>122</v>
      </c>
      <c r="G738" s="9" t="s">
        <v>127</v>
      </c>
      <c r="H738" s="22">
        <v>26.234069999999999</v>
      </c>
      <c r="I738" s="22">
        <v>29.14058</v>
      </c>
      <c r="J738" s="22">
        <v>23.327559999999998</v>
      </c>
      <c r="K738" s="22">
        <v>2.9065100000000008</v>
      </c>
      <c r="L738" s="22">
        <v>2.9065100000000008</v>
      </c>
      <c r="M738" s="9"/>
      <c r="N738" s="9"/>
      <c r="O738" s="22">
        <v>27.56401</v>
      </c>
      <c r="P738" s="15">
        <v>27.170020000000001</v>
      </c>
      <c r="Q738" s="15">
        <v>27.957989999999999</v>
      </c>
    </row>
    <row r="739" spans="1:17" x14ac:dyDescent="0.2">
      <c r="A739" s="9" t="s">
        <v>1341</v>
      </c>
      <c r="B739" t="s">
        <v>132</v>
      </c>
      <c r="C739">
        <v>3</v>
      </c>
      <c r="D739" s="92" t="s">
        <v>3</v>
      </c>
      <c r="E739" s="88">
        <v>12</v>
      </c>
      <c r="F739" s="9" t="s">
        <v>122</v>
      </c>
      <c r="G739" s="9" t="s">
        <v>131</v>
      </c>
      <c r="H739" s="22">
        <v>31.002079999999999</v>
      </c>
      <c r="I739" s="22">
        <v>35.184159999999999</v>
      </c>
      <c r="J739" s="22">
        <v>26.82</v>
      </c>
      <c r="K739" s="22">
        <v>4.1820799999999991</v>
      </c>
      <c r="L739" s="22">
        <v>4.1820799999999991</v>
      </c>
      <c r="M739" s="9"/>
      <c r="N739" s="9"/>
      <c r="O739" s="22">
        <v>27.56401</v>
      </c>
      <c r="P739" s="15">
        <v>27.170020000000001</v>
      </c>
      <c r="Q739" s="15">
        <v>27.957989999999999</v>
      </c>
    </row>
    <row r="740" spans="1:17" x14ac:dyDescent="0.2">
      <c r="A740" s="9" t="s">
        <v>1342</v>
      </c>
      <c r="B740" t="s">
        <v>136</v>
      </c>
      <c r="C740">
        <v>4</v>
      </c>
      <c r="D740" s="92" t="s">
        <v>3</v>
      </c>
      <c r="E740" s="88">
        <v>11</v>
      </c>
      <c r="F740" s="9" t="s">
        <v>122</v>
      </c>
      <c r="G740" s="9" t="s">
        <v>135</v>
      </c>
      <c r="H740" s="22">
        <v>30.880439999999997</v>
      </c>
      <c r="I740" s="22">
        <v>34.730730000000001</v>
      </c>
      <c r="J740" s="22">
        <v>27.030159999999999</v>
      </c>
      <c r="K740" s="22">
        <v>3.8502900000000047</v>
      </c>
      <c r="L740" s="22">
        <v>3.8502799999999979</v>
      </c>
      <c r="M740" s="9"/>
      <c r="N740" s="9"/>
      <c r="O740" s="22">
        <v>27.56401</v>
      </c>
      <c r="P740" s="15">
        <v>27.170020000000001</v>
      </c>
      <c r="Q740" s="15">
        <v>27.957989999999999</v>
      </c>
    </row>
    <row r="741" spans="1:17" x14ac:dyDescent="0.2">
      <c r="A741" s="9" t="s">
        <v>1343</v>
      </c>
      <c r="B741" t="s">
        <v>140</v>
      </c>
      <c r="C741">
        <v>5</v>
      </c>
      <c r="D741" s="92" t="s">
        <v>3</v>
      </c>
      <c r="E741" s="88">
        <v>16</v>
      </c>
      <c r="F741" s="9" t="s">
        <v>122</v>
      </c>
      <c r="G741" s="9" t="s">
        <v>139</v>
      </c>
      <c r="H741" s="22">
        <v>34.99109</v>
      </c>
      <c r="I741" s="22">
        <v>38.964149999999997</v>
      </c>
      <c r="J741" s="22">
        <v>31.018040000000003</v>
      </c>
      <c r="K741" s="22">
        <v>3.9730599999999967</v>
      </c>
      <c r="L741" s="22">
        <v>3.9730499999999971</v>
      </c>
      <c r="M741" s="9"/>
      <c r="N741" s="9"/>
      <c r="O741" s="22">
        <v>27.56401</v>
      </c>
      <c r="P741" s="15">
        <v>27.170020000000001</v>
      </c>
      <c r="Q741" s="15">
        <v>27.957989999999999</v>
      </c>
    </row>
    <row r="742" spans="1:17" x14ac:dyDescent="0.2">
      <c r="A742" s="9" t="s">
        <v>1344</v>
      </c>
      <c r="B742" t="s">
        <v>144</v>
      </c>
      <c r="C742">
        <v>6</v>
      </c>
      <c r="D742" s="92" t="s">
        <v>3</v>
      </c>
      <c r="E742" s="88">
        <v>7</v>
      </c>
      <c r="F742" s="9" t="s">
        <v>122</v>
      </c>
      <c r="G742" s="9" t="s">
        <v>143</v>
      </c>
      <c r="H742" s="22">
        <v>27.008739999999996</v>
      </c>
      <c r="I742" s="22">
        <v>32.002490000000002</v>
      </c>
      <c r="J742" s="22">
        <v>22.014980000000001</v>
      </c>
      <c r="K742" s="22">
        <v>4.9937500000000057</v>
      </c>
      <c r="L742" s="22">
        <v>4.9937599999999946</v>
      </c>
      <c r="M742" s="9"/>
      <c r="N742" s="9"/>
      <c r="O742" s="22">
        <v>27.56401</v>
      </c>
      <c r="P742" s="15">
        <v>27.170020000000001</v>
      </c>
      <c r="Q742" s="15">
        <v>27.957989999999999</v>
      </c>
    </row>
    <row r="743" spans="1:17" x14ac:dyDescent="0.2">
      <c r="A743" s="9" t="s">
        <v>1345</v>
      </c>
      <c r="B743" t="s">
        <v>96</v>
      </c>
      <c r="C743">
        <v>7</v>
      </c>
      <c r="D743" s="92" t="s">
        <v>3</v>
      </c>
      <c r="E743" s="88">
        <v>14</v>
      </c>
      <c r="F743" s="9" t="s">
        <v>94</v>
      </c>
      <c r="G743" s="9" t="s">
        <v>95</v>
      </c>
      <c r="H743" s="22">
        <v>33.666710000000002</v>
      </c>
      <c r="I743" s="22">
        <v>36.053100000000001</v>
      </c>
      <c r="J743" s="22">
        <v>31.28031</v>
      </c>
      <c r="K743" s="22">
        <v>2.3863899999999987</v>
      </c>
      <c r="L743" s="22">
        <v>2.3864000000000019</v>
      </c>
      <c r="M743" s="9"/>
      <c r="N743" s="9"/>
      <c r="O743" s="22">
        <v>27.56401</v>
      </c>
      <c r="P743" s="15">
        <v>27.170020000000001</v>
      </c>
      <c r="Q743" s="15">
        <v>27.957989999999999</v>
      </c>
    </row>
    <row r="744" spans="1:17" x14ac:dyDescent="0.2">
      <c r="A744" s="9" t="s">
        <v>1346</v>
      </c>
      <c r="B744" t="s">
        <v>100</v>
      </c>
      <c r="C744">
        <v>8</v>
      </c>
      <c r="D744" s="92" t="s">
        <v>3</v>
      </c>
      <c r="E744" s="88">
        <v>13</v>
      </c>
      <c r="F744" s="9" t="s">
        <v>94</v>
      </c>
      <c r="G744" s="9" t="s">
        <v>99</v>
      </c>
      <c r="H744" s="22">
        <v>32.938400000000001</v>
      </c>
      <c r="I744" s="22">
        <v>35.554989999999997</v>
      </c>
      <c r="J744" s="22">
        <v>30.321809999999999</v>
      </c>
      <c r="K744" s="22">
        <v>2.6165899999999951</v>
      </c>
      <c r="L744" s="22">
        <v>2.6165900000000022</v>
      </c>
      <c r="M744" s="9"/>
      <c r="N744" s="9"/>
      <c r="O744" s="22">
        <v>27.56401</v>
      </c>
      <c r="P744" s="15">
        <v>27.170020000000001</v>
      </c>
      <c r="Q744" s="15">
        <v>27.957989999999999</v>
      </c>
    </row>
    <row r="745" spans="1:17" x14ac:dyDescent="0.2">
      <c r="A745" s="9" t="s">
        <v>1347</v>
      </c>
      <c r="B745" t="s">
        <v>455</v>
      </c>
      <c r="C745">
        <v>9</v>
      </c>
      <c r="D745" s="92" t="s">
        <v>3</v>
      </c>
      <c r="E745" s="88">
        <v>15</v>
      </c>
      <c r="F745" s="9" t="s">
        <v>453</v>
      </c>
      <c r="G745" s="9" t="s">
        <v>454</v>
      </c>
      <c r="H745" s="22">
        <v>34.451860000000003</v>
      </c>
      <c r="I745" s="22">
        <v>37.726660000000003</v>
      </c>
      <c r="J745" s="22">
        <v>31.177050000000001</v>
      </c>
      <c r="K745" s="22">
        <v>3.274799999999999</v>
      </c>
      <c r="L745" s="22">
        <v>3.2748100000000022</v>
      </c>
      <c r="M745" s="9"/>
      <c r="N745" s="9"/>
      <c r="O745" s="22">
        <v>27.56401</v>
      </c>
      <c r="P745" s="15">
        <v>27.170020000000001</v>
      </c>
      <c r="Q745" s="15">
        <v>27.957989999999999</v>
      </c>
    </row>
    <row r="746" spans="1:17" x14ac:dyDescent="0.2">
      <c r="A746" s="9" t="s">
        <v>1348</v>
      </c>
      <c r="B746" t="s">
        <v>459</v>
      </c>
      <c r="C746">
        <v>10</v>
      </c>
      <c r="D746" s="92" t="s">
        <v>3</v>
      </c>
      <c r="E746" s="88">
        <v>4</v>
      </c>
      <c r="F746" s="9" t="s">
        <v>453</v>
      </c>
      <c r="G746" s="9" t="s">
        <v>458</v>
      </c>
      <c r="H746" s="22">
        <v>25.96499</v>
      </c>
      <c r="I746" s="22">
        <v>28.643030000000003</v>
      </c>
      <c r="J746" s="22">
        <v>23.286940000000001</v>
      </c>
      <c r="K746" s="22">
        <v>2.6780400000000029</v>
      </c>
      <c r="L746" s="22">
        <v>2.6780499999999989</v>
      </c>
      <c r="M746" s="9"/>
      <c r="N746" s="9"/>
      <c r="O746" s="22">
        <v>27.56401</v>
      </c>
      <c r="P746" s="15">
        <v>27.170020000000001</v>
      </c>
      <c r="Q746" s="15">
        <v>27.957989999999999</v>
      </c>
    </row>
    <row r="747" spans="1:17" x14ac:dyDescent="0.2">
      <c r="A747" s="9" t="s">
        <v>1349</v>
      </c>
      <c r="B747" t="s">
        <v>463</v>
      </c>
      <c r="C747">
        <v>11</v>
      </c>
      <c r="D747" s="92" t="s">
        <v>3</v>
      </c>
      <c r="E747" s="88">
        <v>10</v>
      </c>
      <c r="F747" s="9" t="s">
        <v>453</v>
      </c>
      <c r="G747" s="9" t="s">
        <v>462</v>
      </c>
      <c r="H747" s="22">
        <v>30.245260000000002</v>
      </c>
      <c r="I747" s="22">
        <v>33.74391</v>
      </c>
      <c r="J747" s="22">
        <v>26.74662</v>
      </c>
      <c r="K747" s="22">
        <v>3.4986499999999978</v>
      </c>
      <c r="L747" s="22">
        <v>3.4986400000000017</v>
      </c>
      <c r="M747" s="9"/>
      <c r="N747" s="9"/>
      <c r="O747" s="22">
        <v>27.56401</v>
      </c>
      <c r="P747" s="15">
        <v>27.170020000000001</v>
      </c>
      <c r="Q747" s="15">
        <v>27.957989999999999</v>
      </c>
    </row>
    <row r="748" spans="1:17" x14ac:dyDescent="0.2">
      <c r="A748" s="9" t="s">
        <v>1350</v>
      </c>
      <c r="B748" t="s">
        <v>310</v>
      </c>
      <c r="C748">
        <v>12</v>
      </c>
      <c r="D748" s="92" t="s">
        <v>3</v>
      </c>
      <c r="E748" s="88">
        <v>2</v>
      </c>
      <c r="F748" s="9" t="s">
        <v>308</v>
      </c>
      <c r="G748" s="9" t="s">
        <v>309</v>
      </c>
      <c r="H748" s="22">
        <v>23.936430000000001</v>
      </c>
      <c r="I748" s="22">
        <v>26.350230000000003</v>
      </c>
      <c r="J748" s="22">
        <v>21.52262</v>
      </c>
      <c r="K748" s="22">
        <v>2.4138000000000019</v>
      </c>
      <c r="L748" s="22">
        <v>2.4138100000000016</v>
      </c>
      <c r="M748" s="9"/>
      <c r="N748" s="9"/>
      <c r="O748" s="22">
        <v>27.56401</v>
      </c>
      <c r="P748" s="15">
        <v>27.170020000000001</v>
      </c>
      <c r="Q748" s="15">
        <v>27.957989999999999</v>
      </c>
    </row>
    <row r="749" spans="1:17" x14ac:dyDescent="0.2">
      <c r="A749" s="9" t="s">
        <v>1351</v>
      </c>
      <c r="B749" t="s">
        <v>314</v>
      </c>
      <c r="C749">
        <v>13</v>
      </c>
      <c r="D749" s="92" t="s">
        <v>3</v>
      </c>
      <c r="E749" s="88">
        <v>1</v>
      </c>
      <c r="F749" s="9" t="s">
        <v>308</v>
      </c>
      <c r="G749" s="9" t="s">
        <v>313</v>
      </c>
      <c r="H749" s="22">
        <v>23.73319</v>
      </c>
      <c r="I749" s="22">
        <v>25.89676</v>
      </c>
      <c r="J749" s="22">
        <v>21.569610000000001</v>
      </c>
      <c r="K749" s="22">
        <v>2.16357</v>
      </c>
      <c r="L749" s="22">
        <v>2.1635799999999996</v>
      </c>
      <c r="M749" s="9"/>
      <c r="N749" s="9"/>
      <c r="O749" s="22">
        <v>27.56401</v>
      </c>
      <c r="P749" s="15">
        <v>27.170020000000001</v>
      </c>
      <c r="Q749" s="15">
        <v>27.957989999999999</v>
      </c>
    </row>
    <row r="750" spans="1:17" x14ac:dyDescent="0.2">
      <c r="A750" s="9" t="s">
        <v>1352</v>
      </c>
      <c r="B750" t="s">
        <v>320</v>
      </c>
      <c r="C750">
        <v>14</v>
      </c>
      <c r="D750" s="92" t="s">
        <v>3</v>
      </c>
      <c r="E750" s="88">
        <v>8</v>
      </c>
      <c r="F750" s="9" t="s">
        <v>318</v>
      </c>
      <c r="G750" s="9" t="s">
        <v>319</v>
      </c>
      <c r="H750" s="22">
        <v>27.115970000000001</v>
      </c>
      <c r="I750" s="22">
        <v>30.48359</v>
      </c>
      <c r="J750" s="22">
        <v>23.748349999999999</v>
      </c>
      <c r="K750" s="22">
        <v>3.3676199999999987</v>
      </c>
      <c r="L750" s="22">
        <v>3.3676200000000023</v>
      </c>
      <c r="M750" s="9"/>
      <c r="N750" s="9"/>
      <c r="O750" s="22">
        <v>27.56401</v>
      </c>
      <c r="P750" s="15">
        <v>27.170020000000001</v>
      </c>
      <c r="Q750" s="15">
        <v>27.957989999999999</v>
      </c>
    </row>
    <row r="751" spans="1:17" x14ac:dyDescent="0.2">
      <c r="A751" s="9" t="s">
        <v>1353</v>
      </c>
      <c r="B751" t="s">
        <v>324</v>
      </c>
      <c r="C751">
        <v>15</v>
      </c>
      <c r="D751" s="92" t="s">
        <v>3</v>
      </c>
      <c r="E751" s="88">
        <v>6</v>
      </c>
      <c r="F751" s="9" t="s">
        <v>318</v>
      </c>
      <c r="G751" s="9" t="s">
        <v>323</v>
      </c>
      <c r="H751" s="22">
        <v>26.974710000000002</v>
      </c>
      <c r="I751" s="22">
        <v>30.011870000000002</v>
      </c>
      <c r="J751" s="22">
        <v>23.937549999999998</v>
      </c>
      <c r="K751" s="22">
        <v>3.0371600000000001</v>
      </c>
      <c r="L751" s="22">
        <v>3.0371600000000036</v>
      </c>
      <c r="M751" s="9"/>
      <c r="N751" s="9"/>
      <c r="O751" s="22">
        <v>27.56401</v>
      </c>
      <c r="P751" s="15">
        <v>27.170020000000001</v>
      </c>
      <c r="Q751" s="15">
        <v>27.957989999999999</v>
      </c>
    </row>
    <row r="752" spans="1:17" x14ac:dyDescent="0.2">
      <c r="A752" s="9" t="s">
        <v>1354</v>
      </c>
      <c r="B752" t="s">
        <v>328</v>
      </c>
      <c r="C752">
        <v>16</v>
      </c>
      <c r="D752" s="92" t="s">
        <v>3</v>
      </c>
      <c r="E752" s="88">
        <v>9</v>
      </c>
      <c r="F752" s="9" t="s">
        <v>318</v>
      </c>
      <c r="G752" s="9" t="s">
        <v>327</v>
      </c>
      <c r="H752" s="22">
        <v>28.830729999999999</v>
      </c>
      <c r="I752" s="22">
        <v>32.843499999999999</v>
      </c>
      <c r="J752" s="22">
        <v>24.817959999999999</v>
      </c>
      <c r="K752" s="22">
        <v>4.0127699999999997</v>
      </c>
      <c r="L752" s="22">
        <v>4.0127699999999997</v>
      </c>
      <c r="M752" s="9"/>
      <c r="N752" s="9"/>
      <c r="O752" s="22">
        <v>27.56401</v>
      </c>
      <c r="P752" s="15">
        <v>27.170020000000001</v>
      </c>
      <c r="Q752" s="15">
        <v>27.957989999999999</v>
      </c>
    </row>
    <row r="753" spans="1:17" x14ac:dyDescent="0.2">
      <c r="A753" s="9" t="s">
        <v>1355</v>
      </c>
      <c r="B753" t="s">
        <v>332</v>
      </c>
      <c r="C753">
        <v>17</v>
      </c>
      <c r="D753" s="92" t="s">
        <v>3</v>
      </c>
      <c r="E753" s="88">
        <v>3</v>
      </c>
      <c r="F753" s="9" t="s">
        <v>318</v>
      </c>
      <c r="G753" s="9" t="s">
        <v>331</v>
      </c>
      <c r="H753" s="22">
        <v>24.666530000000002</v>
      </c>
      <c r="I753" s="22">
        <v>28.255269999999999</v>
      </c>
      <c r="J753" s="22">
        <v>21.07779</v>
      </c>
      <c r="K753" s="22">
        <v>3.5887399999999978</v>
      </c>
      <c r="L753" s="22">
        <v>3.5887400000000014</v>
      </c>
      <c r="M753" s="9"/>
      <c r="N753" s="9"/>
      <c r="O753" s="22">
        <v>27.56401</v>
      </c>
      <c r="P753" s="15">
        <v>27.170020000000001</v>
      </c>
      <c r="Q753" s="15">
        <v>27.957989999999999</v>
      </c>
    </row>
    <row r="754" spans="1:17" x14ac:dyDescent="0.2">
      <c r="A754" s="85" t="s">
        <v>1356</v>
      </c>
      <c r="B754" t="s">
        <v>86</v>
      </c>
      <c r="C754">
        <v>1</v>
      </c>
      <c r="D754" s="84" t="s">
        <v>9</v>
      </c>
      <c r="E754" s="87">
        <v>17</v>
      </c>
      <c r="F754" s="85" t="s">
        <v>84</v>
      </c>
      <c r="G754" s="85" t="s">
        <v>85</v>
      </c>
      <c r="H754" s="86">
        <v>20.39894</v>
      </c>
      <c r="I754" s="86">
        <v>22.467029999999998</v>
      </c>
      <c r="J754" s="86">
        <v>18.330859999999998</v>
      </c>
      <c r="K754" s="86">
        <v>2.068089999999998</v>
      </c>
      <c r="L754" s="86">
        <v>2.0680800000000019</v>
      </c>
      <c r="M754" s="85"/>
      <c r="N754" s="85"/>
      <c r="O754" s="86">
        <v>21.43477</v>
      </c>
      <c r="P754" s="86">
        <v>21.060420000000001</v>
      </c>
      <c r="Q754" s="86">
        <v>21.80912</v>
      </c>
    </row>
    <row r="755" spans="1:17" x14ac:dyDescent="0.2">
      <c r="A755" s="85" t="s">
        <v>1357</v>
      </c>
      <c r="B755" t="s">
        <v>90</v>
      </c>
      <c r="C755">
        <v>2</v>
      </c>
      <c r="D755" s="84" t="s">
        <v>9</v>
      </c>
      <c r="E755" s="87">
        <v>4</v>
      </c>
      <c r="F755" s="85" t="s">
        <v>84</v>
      </c>
      <c r="G755" s="85" t="s">
        <v>89</v>
      </c>
      <c r="H755" s="86">
        <v>15.097459999999998</v>
      </c>
      <c r="I755" s="86">
        <v>17.105909999999998</v>
      </c>
      <c r="J755" s="86">
        <v>13.089020000000001</v>
      </c>
      <c r="K755" s="86">
        <v>2.0084499999999998</v>
      </c>
      <c r="L755" s="86">
        <v>2.0084399999999967</v>
      </c>
      <c r="M755" s="85"/>
      <c r="N755" s="85"/>
      <c r="O755" s="86">
        <v>21.43477</v>
      </c>
      <c r="P755" s="86">
        <v>21.060420000000001</v>
      </c>
      <c r="Q755" s="86">
        <v>21.80912</v>
      </c>
    </row>
    <row r="756" spans="1:17" x14ac:dyDescent="0.2">
      <c r="A756" s="85" t="s">
        <v>1358</v>
      </c>
      <c r="B756" t="s">
        <v>282</v>
      </c>
      <c r="C756">
        <v>3</v>
      </c>
      <c r="D756" s="84" t="s">
        <v>9</v>
      </c>
      <c r="E756" s="87">
        <v>11</v>
      </c>
      <c r="F756" s="85" t="s">
        <v>280</v>
      </c>
      <c r="G756" s="85" t="s">
        <v>281</v>
      </c>
      <c r="H756" s="86">
        <v>18.13946</v>
      </c>
      <c r="I756" s="86">
        <v>20.717269999999999</v>
      </c>
      <c r="J756" s="86">
        <v>15.561639999999999</v>
      </c>
      <c r="K756" s="86">
        <v>2.5778099999999995</v>
      </c>
      <c r="L756" s="86">
        <v>2.5778200000000009</v>
      </c>
      <c r="M756" s="85"/>
      <c r="N756" s="85"/>
      <c r="O756" s="86">
        <v>21.43477</v>
      </c>
      <c r="P756" s="86">
        <v>21.060420000000001</v>
      </c>
      <c r="Q756" s="86">
        <v>21.80912</v>
      </c>
    </row>
    <row r="757" spans="1:17" x14ac:dyDescent="0.2">
      <c r="A757" s="85" t="s">
        <v>1359</v>
      </c>
      <c r="B757" t="s">
        <v>286</v>
      </c>
      <c r="C757">
        <v>4</v>
      </c>
      <c r="D757" s="84" t="s">
        <v>9</v>
      </c>
      <c r="E757" s="87">
        <v>9</v>
      </c>
      <c r="F757" s="85" t="s">
        <v>280</v>
      </c>
      <c r="G757" s="85" t="s">
        <v>285</v>
      </c>
      <c r="H757" s="86">
        <v>17.606749999999998</v>
      </c>
      <c r="I757" s="86">
        <v>20.384730000000001</v>
      </c>
      <c r="J757" s="86">
        <v>14.828769999999999</v>
      </c>
      <c r="K757" s="86">
        <v>2.777980000000003</v>
      </c>
      <c r="L757" s="86">
        <v>2.7779799999999994</v>
      </c>
      <c r="M757" s="85"/>
      <c r="N757" s="85"/>
      <c r="O757" s="86">
        <v>21.43477</v>
      </c>
      <c r="P757" s="86">
        <v>21.060420000000001</v>
      </c>
      <c r="Q757" s="86">
        <v>21.80912</v>
      </c>
    </row>
    <row r="758" spans="1:17" x14ac:dyDescent="0.2">
      <c r="A758" s="85" t="s">
        <v>1360</v>
      </c>
      <c r="B758" t="s">
        <v>290</v>
      </c>
      <c r="C758">
        <v>5</v>
      </c>
      <c r="D758" s="84" t="s">
        <v>9</v>
      </c>
      <c r="E758" s="87">
        <v>10</v>
      </c>
      <c r="F758" s="85" t="s">
        <v>280</v>
      </c>
      <c r="G758" s="85" t="s">
        <v>289</v>
      </c>
      <c r="H758" s="86">
        <v>17.851600000000001</v>
      </c>
      <c r="I758" s="86">
        <v>20.855440000000002</v>
      </c>
      <c r="J758" s="86">
        <v>14.847759999999999</v>
      </c>
      <c r="K758" s="86">
        <v>3.0038400000000003</v>
      </c>
      <c r="L758" s="86">
        <v>3.0038400000000021</v>
      </c>
      <c r="M758" s="85"/>
      <c r="N758" s="85"/>
      <c r="O758" s="86">
        <v>21.43477</v>
      </c>
      <c r="P758" s="86">
        <v>21.060420000000001</v>
      </c>
      <c r="Q758" s="86">
        <v>21.80912</v>
      </c>
    </row>
    <row r="759" spans="1:17" x14ac:dyDescent="0.2">
      <c r="A759" s="85" t="s">
        <v>1361</v>
      </c>
      <c r="B759" t="s">
        <v>294</v>
      </c>
      <c r="C759">
        <v>6</v>
      </c>
      <c r="D759" s="84" t="s">
        <v>9</v>
      </c>
      <c r="E759" s="87">
        <v>3</v>
      </c>
      <c r="F759" s="85" t="s">
        <v>280</v>
      </c>
      <c r="G759" s="85" t="s">
        <v>293</v>
      </c>
      <c r="H759" s="86">
        <v>14.346700000000002</v>
      </c>
      <c r="I759" s="86">
        <v>17.3264</v>
      </c>
      <c r="J759" s="86">
        <v>11.367010000000001</v>
      </c>
      <c r="K759" s="86">
        <v>2.9796999999999976</v>
      </c>
      <c r="L759" s="86">
        <v>2.9796900000000015</v>
      </c>
      <c r="M759" s="85"/>
      <c r="N759" s="85"/>
      <c r="O759" s="86">
        <v>21.43477</v>
      </c>
      <c r="P759" s="86">
        <v>21.060420000000001</v>
      </c>
      <c r="Q759" s="86">
        <v>21.80912</v>
      </c>
    </row>
    <row r="760" spans="1:17" x14ac:dyDescent="0.2">
      <c r="A760" s="85" t="s">
        <v>1362</v>
      </c>
      <c r="B760" t="s">
        <v>228</v>
      </c>
      <c r="C760">
        <v>7</v>
      </c>
      <c r="D760" s="84" t="s">
        <v>9</v>
      </c>
      <c r="E760" s="87">
        <v>7</v>
      </c>
      <c r="F760" s="85" t="s">
        <v>226</v>
      </c>
      <c r="G760" s="85" t="s">
        <v>227</v>
      </c>
      <c r="H760" s="86">
        <v>15.583089999999999</v>
      </c>
      <c r="I760" s="86">
        <v>18.159110000000002</v>
      </c>
      <c r="J760" s="86">
        <v>13.007079999999998</v>
      </c>
      <c r="K760" s="86">
        <v>2.5760200000000033</v>
      </c>
      <c r="L760" s="86">
        <v>2.5760100000000001</v>
      </c>
      <c r="M760" s="85"/>
      <c r="N760" s="85"/>
      <c r="O760" s="86">
        <v>21.43477</v>
      </c>
      <c r="P760" s="86">
        <v>21.060420000000001</v>
      </c>
      <c r="Q760" s="86">
        <v>21.80912</v>
      </c>
    </row>
    <row r="761" spans="1:17" x14ac:dyDescent="0.2">
      <c r="A761" s="85" t="s">
        <v>1363</v>
      </c>
      <c r="B761" t="s">
        <v>232</v>
      </c>
      <c r="C761">
        <v>8</v>
      </c>
      <c r="D761" s="84" t="s">
        <v>9</v>
      </c>
      <c r="E761" s="87">
        <v>2</v>
      </c>
      <c r="F761" s="85" t="s">
        <v>226</v>
      </c>
      <c r="G761" s="85" t="s">
        <v>231</v>
      </c>
      <c r="H761" s="86">
        <v>14.31142</v>
      </c>
      <c r="I761" s="86">
        <v>16.431380000000001</v>
      </c>
      <c r="J761" s="86">
        <v>12.191459999999999</v>
      </c>
      <c r="K761" s="86">
        <v>2.1199600000000007</v>
      </c>
      <c r="L761" s="86">
        <v>2.1199600000000007</v>
      </c>
      <c r="M761" s="85"/>
      <c r="N761" s="85"/>
      <c r="O761" s="86">
        <v>21.43477</v>
      </c>
      <c r="P761" s="86">
        <v>21.060420000000001</v>
      </c>
      <c r="Q761" s="86">
        <v>21.80912</v>
      </c>
    </row>
    <row r="762" spans="1:17" x14ac:dyDescent="0.2">
      <c r="A762" s="85" t="s">
        <v>1364</v>
      </c>
      <c r="B762" t="s">
        <v>236</v>
      </c>
      <c r="C762">
        <v>9</v>
      </c>
      <c r="D762" s="84" t="s">
        <v>9</v>
      </c>
      <c r="E762" s="87">
        <v>20</v>
      </c>
      <c r="F762" s="85" t="s">
        <v>226</v>
      </c>
      <c r="G762" s="85" t="s">
        <v>235</v>
      </c>
      <c r="H762" s="86">
        <v>21.52393</v>
      </c>
      <c r="I762" s="86">
        <v>24.884990000000002</v>
      </c>
      <c r="J762" s="86">
        <v>18.162870000000002</v>
      </c>
      <c r="K762" s="86">
        <v>3.3610600000000019</v>
      </c>
      <c r="L762" s="86">
        <v>3.3610599999999984</v>
      </c>
      <c r="M762" s="85"/>
      <c r="N762" s="85"/>
      <c r="O762" s="86">
        <v>21.43477</v>
      </c>
      <c r="P762" s="86">
        <v>21.060420000000001</v>
      </c>
      <c r="Q762" s="86">
        <v>21.80912</v>
      </c>
    </row>
    <row r="763" spans="1:17" x14ac:dyDescent="0.2">
      <c r="A763" s="85" t="s">
        <v>1365</v>
      </c>
      <c r="B763" t="s">
        <v>240</v>
      </c>
      <c r="C763">
        <v>10</v>
      </c>
      <c r="D763" s="84" t="s">
        <v>9</v>
      </c>
      <c r="E763" s="87">
        <v>1</v>
      </c>
      <c r="F763" s="85" t="s">
        <v>226</v>
      </c>
      <c r="G763" s="85" t="s">
        <v>239</v>
      </c>
      <c r="H763" s="86">
        <v>13.96547</v>
      </c>
      <c r="I763" s="86">
        <v>16.222100000000001</v>
      </c>
      <c r="J763" s="86">
        <v>11.708830000000001</v>
      </c>
      <c r="K763" s="86">
        <v>2.2566300000000012</v>
      </c>
      <c r="L763" s="86">
        <v>2.2566399999999991</v>
      </c>
      <c r="M763" s="85"/>
      <c r="N763" s="85"/>
      <c r="O763" s="86">
        <v>21.43477</v>
      </c>
      <c r="P763" s="86">
        <v>21.060420000000001</v>
      </c>
      <c r="Q763" s="86">
        <v>21.80912</v>
      </c>
    </row>
    <row r="764" spans="1:17" x14ac:dyDescent="0.2">
      <c r="A764" s="85" t="s">
        <v>1366</v>
      </c>
      <c r="B764" t="s">
        <v>246</v>
      </c>
      <c r="C764">
        <v>11</v>
      </c>
      <c r="D764" s="84" t="s">
        <v>9</v>
      </c>
      <c r="E764" s="87">
        <v>12</v>
      </c>
      <c r="F764" s="85" t="s">
        <v>244</v>
      </c>
      <c r="G764" s="85" t="s">
        <v>245</v>
      </c>
      <c r="H764" s="86">
        <v>18.408049999999999</v>
      </c>
      <c r="I764" s="86">
        <v>20.928550000000001</v>
      </c>
      <c r="J764" s="86">
        <v>15.887550000000001</v>
      </c>
      <c r="K764" s="86">
        <v>2.520500000000002</v>
      </c>
      <c r="L764" s="86">
        <v>2.5204999999999984</v>
      </c>
      <c r="M764" s="85"/>
      <c r="N764" s="85"/>
      <c r="O764" s="86">
        <v>21.43477</v>
      </c>
      <c r="P764" s="86">
        <v>21.060420000000001</v>
      </c>
      <c r="Q764" s="86">
        <v>21.80912</v>
      </c>
    </row>
    <row r="765" spans="1:17" x14ac:dyDescent="0.2">
      <c r="A765" s="85" t="s">
        <v>1367</v>
      </c>
      <c r="B765" t="s">
        <v>250</v>
      </c>
      <c r="C765">
        <v>12</v>
      </c>
      <c r="D765" s="84" t="s">
        <v>9</v>
      </c>
      <c r="E765" s="87">
        <v>21</v>
      </c>
      <c r="F765" s="85" t="s">
        <v>244</v>
      </c>
      <c r="G765" s="85" t="s">
        <v>249</v>
      </c>
      <c r="H765" s="86">
        <v>22.614360000000001</v>
      </c>
      <c r="I765" s="86">
        <v>25.460169999999998</v>
      </c>
      <c r="J765" s="86">
        <v>19.768559999999997</v>
      </c>
      <c r="K765" s="86">
        <v>2.8458099999999966</v>
      </c>
      <c r="L765" s="86">
        <v>2.8458000000000041</v>
      </c>
      <c r="M765" s="85"/>
      <c r="N765" s="85"/>
      <c r="O765" s="86">
        <v>21.43477</v>
      </c>
      <c r="P765" s="86">
        <v>21.060420000000001</v>
      </c>
      <c r="Q765" s="86">
        <v>21.80912</v>
      </c>
    </row>
    <row r="766" spans="1:17" x14ac:dyDescent="0.2">
      <c r="A766" s="85" t="s">
        <v>1368</v>
      </c>
      <c r="B766" t="s">
        <v>254</v>
      </c>
      <c r="C766">
        <v>13</v>
      </c>
      <c r="D766" s="84" t="s">
        <v>9</v>
      </c>
      <c r="E766" s="87">
        <v>6</v>
      </c>
      <c r="F766" s="85" t="s">
        <v>244</v>
      </c>
      <c r="G766" s="85" t="s">
        <v>253</v>
      </c>
      <c r="H766" s="86">
        <v>15.465889999999998</v>
      </c>
      <c r="I766" s="86">
        <v>17.86938</v>
      </c>
      <c r="J766" s="86">
        <v>13.062389999999999</v>
      </c>
      <c r="K766" s="86">
        <v>2.4034900000000015</v>
      </c>
      <c r="L766" s="86">
        <v>2.4034999999999993</v>
      </c>
      <c r="M766" s="85"/>
      <c r="N766" s="85"/>
      <c r="O766" s="86">
        <v>21.43477</v>
      </c>
      <c r="P766" s="86">
        <v>21.060420000000001</v>
      </c>
      <c r="Q766" s="86">
        <v>21.80912</v>
      </c>
    </row>
    <row r="767" spans="1:17" x14ac:dyDescent="0.2">
      <c r="A767" s="85" t="s">
        <v>1369</v>
      </c>
      <c r="B767" t="s">
        <v>260</v>
      </c>
      <c r="C767">
        <v>14</v>
      </c>
      <c r="D767" s="84" t="s">
        <v>9</v>
      </c>
      <c r="E767" s="87">
        <v>15</v>
      </c>
      <c r="F767" s="85" t="s">
        <v>258</v>
      </c>
      <c r="G767" s="85" t="s">
        <v>259</v>
      </c>
      <c r="H767" s="86">
        <v>18.857050000000001</v>
      </c>
      <c r="I767" s="86">
        <v>23.318069999999999</v>
      </c>
      <c r="J767" s="86">
        <v>14.396039999999999</v>
      </c>
      <c r="K767" s="86">
        <v>4.4610199999999978</v>
      </c>
      <c r="L767" s="86">
        <v>4.4610100000000017</v>
      </c>
      <c r="M767" s="85"/>
      <c r="N767" s="85"/>
      <c r="O767" s="86">
        <v>21.43477</v>
      </c>
      <c r="P767" s="86">
        <v>21.060420000000001</v>
      </c>
      <c r="Q767" s="86">
        <v>21.80912</v>
      </c>
    </row>
    <row r="768" spans="1:17" x14ac:dyDescent="0.2">
      <c r="A768" s="85" t="s">
        <v>1370</v>
      </c>
      <c r="B768" t="s">
        <v>264</v>
      </c>
      <c r="C768">
        <v>15</v>
      </c>
      <c r="D768" s="84" t="s">
        <v>9</v>
      </c>
      <c r="E768" s="87">
        <v>14</v>
      </c>
      <c r="F768" s="85" t="s">
        <v>258</v>
      </c>
      <c r="G768" s="85" t="s">
        <v>263</v>
      </c>
      <c r="H768" s="86">
        <v>18.653770000000002</v>
      </c>
      <c r="I768" s="86">
        <v>22.13185</v>
      </c>
      <c r="J768" s="86">
        <v>15.17568</v>
      </c>
      <c r="K768" s="86">
        <v>3.4780799999999985</v>
      </c>
      <c r="L768" s="86">
        <v>3.4780900000000017</v>
      </c>
      <c r="M768" s="85"/>
      <c r="N768" s="85"/>
      <c r="O768" s="86">
        <v>21.43477</v>
      </c>
      <c r="P768" s="86">
        <v>21.060420000000001</v>
      </c>
      <c r="Q768" s="86">
        <v>21.80912</v>
      </c>
    </row>
    <row r="769" spans="1:17" x14ac:dyDescent="0.2">
      <c r="A769" s="85" t="s">
        <v>1371</v>
      </c>
      <c r="B769" t="s">
        <v>268</v>
      </c>
      <c r="C769">
        <v>16</v>
      </c>
      <c r="D769" s="84" t="s">
        <v>9</v>
      </c>
      <c r="E769" s="87">
        <v>18</v>
      </c>
      <c r="F769" s="85" t="s">
        <v>258</v>
      </c>
      <c r="G769" s="85" t="s">
        <v>267</v>
      </c>
      <c r="H769" s="86">
        <v>20.51174</v>
      </c>
      <c r="I769" s="86">
        <v>23.863669999999999</v>
      </c>
      <c r="J769" s="86">
        <v>17.15981</v>
      </c>
      <c r="K769" s="86">
        <v>3.3519299999999994</v>
      </c>
      <c r="L769" s="86">
        <v>3.3519299999999994</v>
      </c>
      <c r="M769" s="85"/>
      <c r="N769" s="85"/>
      <c r="O769" s="86">
        <v>21.43477</v>
      </c>
      <c r="P769" s="86">
        <v>21.060420000000001</v>
      </c>
      <c r="Q769" s="86">
        <v>21.80912</v>
      </c>
    </row>
    <row r="770" spans="1:17" x14ac:dyDescent="0.2">
      <c r="A770" s="85" t="s">
        <v>1372</v>
      </c>
      <c r="B770" t="s">
        <v>272</v>
      </c>
      <c r="C770">
        <v>17</v>
      </c>
      <c r="D770" s="84" t="s">
        <v>9</v>
      </c>
      <c r="E770" s="87">
        <v>5</v>
      </c>
      <c r="F770" s="85" t="s">
        <v>258</v>
      </c>
      <c r="G770" s="85" t="s">
        <v>271</v>
      </c>
      <c r="H770" s="86">
        <v>15.143789999999999</v>
      </c>
      <c r="I770" s="86">
        <v>18.075479999999999</v>
      </c>
      <c r="J770" s="86">
        <v>12.2121</v>
      </c>
      <c r="K770" s="86">
        <v>2.9316899999999997</v>
      </c>
      <c r="L770" s="86">
        <v>2.9316899999999997</v>
      </c>
      <c r="M770" s="85"/>
      <c r="N770" s="85"/>
      <c r="O770" s="86">
        <v>21.43477</v>
      </c>
      <c r="P770" s="86">
        <v>21.060420000000001</v>
      </c>
      <c r="Q770" s="86">
        <v>21.80912</v>
      </c>
    </row>
    <row r="771" spans="1:17" x14ac:dyDescent="0.2">
      <c r="A771" s="85" t="s">
        <v>1373</v>
      </c>
      <c r="B771" t="s">
        <v>276</v>
      </c>
      <c r="C771">
        <v>18</v>
      </c>
      <c r="D771" s="84" t="s">
        <v>9</v>
      </c>
      <c r="E771" s="87">
        <v>8</v>
      </c>
      <c r="F771" s="85" t="s">
        <v>258</v>
      </c>
      <c r="G771" s="85" t="s">
        <v>275</v>
      </c>
      <c r="H771" s="86">
        <v>16.527799999999999</v>
      </c>
      <c r="I771" s="86">
        <v>18.619119999999999</v>
      </c>
      <c r="J771" s="86">
        <v>14.43648</v>
      </c>
      <c r="K771" s="86">
        <v>2.0913199999999996</v>
      </c>
      <c r="L771" s="86">
        <v>2.0913199999999996</v>
      </c>
      <c r="M771" s="85"/>
      <c r="N771" s="85"/>
      <c r="O771" s="86">
        <v>21.43477</v>
      </c>
      <c r="P771" s="86">
        <v>21.060420000000001</v>
      </c>
      <c r="Q771" s="86">
        <v>21.80912</v>
      </c>
    </row>
    <row r="772" spans="1:17" x14ac:dyDescent="0.2">
      <c r="A772" s="85" t="s">
        <v>1374</v>
      </c>
      <c r="B772" t="s">
        <v>487</v>
      </c>
      <c r="C772">
        <v>19</v>
      </c>
      <c r="D772" s="84" t="s">
        <v>9</v>
      </c>
      <c r="E772" s="87">
        <v>13</v>
      </c>
      <c r="F772" s="85" t="s">
        <v>485</v>
      </c>
      <c r="G772" s="85" t="s">
        <v>486</v>
      </c>
      <c r="H772" s="86">
        <v>18.443360000000002</v>
      </c>
      <c r="I772" s="86">
        <v>21.360430000000001</v>
      </c>
      <c r="J772" s="86">
        <v>15.526300000000001</v>
      </c>
      <c r="K772" s="86">
        <v>2.9170699999999989</v>
      </c>
      <c r="L772" s="86">
        <v>2.9170600000000011</v>
      </c>
      <c r="M772" s="85"/>
      <c r="N772" s="85"/>
      <c r="O772" s="86">
        <v>21.43477</v>
      </c>
      <c r="P772" s="86">
        <v>21.060420000000001</v>
      </c>
      <c r="Q772" s="86">
        <v>21.80912</v>
      </c>
    </row>
    <row r="773" spans="1:17" x14ac:dyDescent="0.2">
      <c r="A773" s="85" t="s">
        <v>1375</v>
      </c>
      <c r="B773" t="s">
        <v>491</v>
      </c>
      <c r="C773">
        <v>20</v>
      </c>
      <c r="D773" s="84" t="s">
        <v>9</v>
      </c>
      <c r="E773" s="87">
        <v>16</v>
      </c>
      <c r="F773" s="85" t="s">
        <v>485</v>
      </c>
      <c r="G773" s="85" t="s">
        <v>490</v>
      </c>
      <c r="H773" s="86">
        <v>20.13072</v>
      </c>
      <c r="I773" s="86">
        <v>23.30612</v>
      </c>
      <c r="J773" s="86">
        <v>16.95533</v>
      </c>
      <c r="K773" s="86">
        <v>3.1753999999999998</v>
      </c>
      <c r="L773" s="86">
        <v>3.1753900000000002</v>
      </c>
      <c r="M773" s="85"/>
      <c r="N773" s="85"/>
      <c r="O773" s="86">
        <v>21.43477</v>
      </c>
      <c r="P773" s="86">
        <v>21.060420000000001</v>
      </c>
      <c r="Q773" s="86">
        <v>21.80912</v>
      </c>
    </row>
    <row r="774" spans="1:17" x14ac:dyDescent="0.2">
      <c r="A774" s="85" t="s">
        <v>1376</v>
      </c>
      <c r="B774" t="s">
        <v>495</v>
      </c>
      <c r="C774">
        <v>21</v>
      </c>
      <c r="D774" s="84" t="s">
        <v>9</v>
      </c>
      <c r="E774" s="87">
        <v>22</v>
      </c>
      <c r="F774" s="85" t="s">
        <v>485</v>
      </c>
      <c r="G774" s="85" t="s">
        <v>494</v>
      </c>
      <c r="H774" s="86">
        <v>23.16902</v>
      </c>
      <c r="I774" s="86">
        <v>27.410740000000001</v>
      </c>
      <c r="J774" s="86">
        <v>18.927299999999999</v>
      </c>
      <c r="K774" s="86">
        <v>4.2417200000000008</v>
      </c>
      <c r="L774" s="86">
        <v>4.2417200000000008</v>
      </c>
      <c r="M774" s="85"/>
      <c r="N774" s="85"/>
      <c r="O774" s="86">
        <v>21.43477</v>
      </c>
      <c r="P774" s="86">
        <v>21.060420000000001</v>
      </c>
      <c r="Q774" s="86">
        <v>21.80912</v>
      </c>
    </row>
    <row r="775" spans="1:17" x14ac:dyDescent="0.2">
      <c r="A775" s="85" t="s">
        <v>1377</v>
      </c>
      <c r="B775" t="s">
        <v>499</v>
      </c>
      <c r="C775">
        <v>22</v>
      </c>
      <c r="D775" s="84" t="s">
        <v>9</v>
      </c>
      <c r="E775" s="87">
        <v>19</v>
      </c>
      <c r="F775" s="85" t="s">
        <v>485</v>
      </c>
      <c r="G775" s="85" t="s">
        <v>498</v>
      </c>
      <c r="H775" s="86">
        <v>20.821929999999998</v>
      </c>
      <c r="I775" s="86">
        <v>24.049480000000003</v>
      </c>
      <c r="J775" s="86">
        <v>17.594370000000001</v>
      </c>
      <c r="K775" s="86">
        <v>3.2275500000000044</v>
      </c>
      <c r="L775" s="86">
        <v>3.2275599999999969</v>
      </c>
      <c r="M775" s="85"/>
      <c r="N775" s="85"/>
      <c r="O775" s="86">
        <v>21.43477</v>
      </c>
      <c r="P775" s="86">
        <v>21.060420000000001</v>
      </c>
      <c r="Q775" s="86">
        <v>21.80912</v>
      </c>
    </row>
    <row r="776" spans="1:17" x14ac:dyDescent="0.2">
      <c r="A776" s="85" t="s">
        <v>1378</v>
      </c>
      <c r="B776" t="s">
        <v>373</v>
      </c>
      <c r="C776">
        <v>1</v>
      </c>
      <c r="D776" s="84" t="s">
        <v>0</v>
      </c>
      <c r="E776" s="87">
        <v>1</v>
      </c>
      <c r="F776" s="85" t="s">
        <v>0</v>
      </c>
      <c r="G776" s="85" t="s">
        <v>372</v>
      </c>
      <c r="H776" s="86">
        <v>14.96519</v>
      </c>
      <c r="I776" s="86">
        <v>17.638370000000002</v>
      </c>
      <c r="J776" s="86">
        <v>12.292010000000001</v>
      </c>
      <c r="K776" s="86">
        <v>2.6731800000000021</v>
      </c>
      <c r="L776" s="86">
        <v>2.6731799999999986</v>
      </c>
      <c r="M776" s="85"/>
      <c r="N776" s="85"/>
      <c r="O776" s="86">
        <v>21.43477</v>
      </c>
      <c r="P776" s="86">
        <v>21.060420000000001</v>
      </c>
      <c r="Q776" s="86">
        <v>21.80912</v>
      </c>
    </row>
    <row r="777" spans="1:17" x14ac:dyDescent="0.2">
      <c r="A777" s="85" t="s">
        <v>1379</v>
      </c>
      <c r="B777" t="s">
        <v>377</v>
      </c>
      <c r="C777">
        <v>2</v>
      </c>
      <c r="D777" s="84" t="s">
        <v>0</v>
      </c>
      <c r="E777" s="87">
        <v>2</v>
      </c>
      <c r="F777" s="85" t="s">
        <v>0</v>
      </c>
      <c r="G777" s="85" t="s">
        <v>376</v>
      </c>
      <c r="H777" s="86">
        <v>17.388180000000002</v>
      </c>
      <c r="I777" s="86">
        <v>19.797609999999999</v>
      </c>
      <c r="J777" s="86">
        <v>14.97875</v>
      </c>
      <c r="K777" s="86">
        <v>2.4094299999999969</v>
      </c>
      <c r="L777" s="86">
        <v>2.4094300000000022</v>
      </c>
      <c r="M777" s="85"/>
      <c r="N777" s="85"/>
      <c r="O777" s="86">
        <v>21.43477</v>
      </c>
      <c r="P777" s="86">
        <v>21.060420000000001</v>
      </c>
      <c r="Q777" s="86">
        <v>21.80912</v>
      </c>
    </row>
    <row r="778" spans="1:17" x14ac:dyDescent="0.2">
      <c r="A778" s="85" t="s">
        <v>1380</v>
      </c>
      <c r="B778" t="s">
        <v>381</v>
      </c>
      <c r="C778">
        <v>3</v>
      </c>
      <c r="D778" s="84" t="s">
        <v>0</v>
      </c>
      <c r="E778" s="87">
        <v>3</v>
      </c>
      <c r="F778" s="85" t="s">
        <v>0</v>
      </c>
      <c r="G778" s="85" t="s">
        <v>380</v>
      </c>
      <c r="H778" s="86">
        <v>18.314990000000002</v>
      </c>
      <c r="I778" s="86">
        <v>21.639559999999999</v>
      </c>
      <c r="J778" s="86">
        <v>14.990410000000001</v>
      </c>
      <c r="K778" s="86">
        <v>3.3245699999999978</v>
      </c>
      <c r="L778" s="86">
        <v>3.324580000000001</v>
      </c>
      <c r="M778" s="85"/>
      <c r="N778" s="85"/>
      <c r="O778" s="86">
        <v>21.43477</v>
      </c>
      <c r="P778" s="86">
        <v>21.060420000000001</v>
      </c>
      <c r="Q778" s="86">
        <v>21.80912</v>
      </c>
    </row>
    <row r="779" spans="1:17" x14ac:dyDescent="0.2">
      <c r="A779" s="85" t="s">
        <v>1381</v>
      </c>
      <c r="B779" t="s">
        <v>385</v>
      </c>
      <c r="C779">
        <v>4</v>
      </c>
      <c r="D779" s="84" t="s">
        <v>0</v>
      </c>
      <c r="E779" s="87">
        <v>4</v>
      </c>
      <c r="F779" s="85" t="s">
        <v>0</v>
      </c>
      <c r="G779" s="85" t="s">
        <v>384</v>
      </c>
      <c r="H779" s="86">
        <v>19.751580000000001</v>
      </c>
      <c r="I779" s="86">
        <v>22.35726</v>
      </c>
      <c r="J779" s="86">
        <v>17.145910000000001</v>
      </c>
      <c r="K779" s="86">
        <v>2.6056799999999996</v>
      </c>
      <c r="L779" s="86">
        <v>2.6056699999999999</v>
      </c>
      <c r="M779" s="85"/>
      <c r="N779" s="85"/>
      <c r="O779" s="86">
        <v>21.43477</v>
      </c>
      <c r="P779" s="86">
        <v>21.060420000000001</v>
      </c>
      <c r="Q779" s="86">
        <v>21.80912</v>
      </c>
    </row>
    <row r="780" spans="1:17" x14ac:dyDescent="0.2">
      <c r="A780" s="85" t="s">
        <v>1382</v>
      </c>
      <c r="B780" t="s">
        <v>218</v>
      </c>
      <c r="C780">
        <v>1</v>
      </c>
      <c r="D780" s="84" t="s">
        <v>1</v>
      </c>
      <c r="E780" s="87">
        <v>1</v>
      </c>
      <c r="F780" s="85" t="s">
        <v>216</v>
      </c>
      <c r="G780" s="85" t="s">
        <v>217</v>
      </c>
      <c r="H780" s="86">
        <v>16.305710000000001</v>
      </c>
      <c r="I780" s="86">
        <v>18.140740000000001</v>
      </c>
      <c r="J780" s="86">
        <v>14.470689999999999</v>
      </c>
      <c r="K780" s="86">
        <v>1.8350299999999997</v>
      </c>
      <c r="L780" s="86">
        <v>1.8350200000000019</v>
      </c>
      <c r="M780" s="85"/>
      <c r="N780" s="85"/>
      <c r="O780" s="86">
        <v>21.43477</v>
      </c>
      <c r="P780" s="86">
        <v>21.060420000000001</v>
      </c>
      <c r="Q780" s="86">
        <v>21.80912</v>
      </c>
    </row>
    <row r="781" spans="1:17" x14ac:dyDescent="0.2">
      <c r="A781" s="85" t="s">
        <v>1383</v>
      </c>
      <c r="B781" t="s">
        <v>222</v>
      </c>
      <c r="C781">
        <v>2</v>
      </c>
      <c r="D781" s="84" t="s">
        <v>1</v>
      </c>
      <c r="E781" s="87">
        <v>3</v>
      </c>
      <c r="F781" s="85" t="s">
        <v>216</v>
      </c>
      <c r="G781" s="85" t="s">
        <v>221</v>
      </c>
      <c r="H781" s="86">
        <v>19.022839999999999</v>
      </c>
      <c r="I781" s="86">
        <v>20.87115</v>
      </c>
      <c r="J781" s="86">
        <v>17.174529999999997</v>
      </c>
      <c r="K781" s="86">
        <v>1.8483100000000015</v>
      </c>
      <c r="L781" s="86">
        <v>1.8483100000000015</v>
      </c>
      <c r="M781" s="85"/>
      <c r="N781" s="85"/>
      <c r="O781" s="86">
        <v>21.43477</v>
      </c>
      <c r="P781" s="86">
        <v>21.060420000000001</v>
      </c>
      <c r="Q781" s="86">
        <v>21.80912</v>
      </c>
    </row>
    <row r="782" spans="1:17" x14ac:dyDescent="0.2">
      <c r="A782" s="85" t="s">
        <v>1384</v>
      </c>
      <c r="B782" t="s">
        <v>360</v>
      </c>
      <c r="C782">
        <v>3</v>
      </c>
      <c r="D782" s="84" t="s">
        <v>1</v>
      </c>
      <c r="E782" s="87">
        <v>2</v>
      </c>
      <c r="F782" s="85" t="s">
        <v>358</v>
      </c>
      <c r="G782" s="85" t="s">
        <v>359</v>
      </c>
      <c r="H782" s="86">
        <v>17.115369999999999</v>
      </c>
      <c r="I782" s="86">
        <v>19.604479999999999</v>
      </c>
      <c r="J782" s="86">
        <v>14.626259999999998</v>
      </c>
      <c r="K782" s="86">
        <v>2.4891100000000002</v>
      </c>
      <c r="L782" s="86">
        <v>2.4891100000000002</v>
      </c>
      <c r="M782" s="85"/>
      <c r="N782" s="85"/>
      <c r="O782" s="86">
        <v>21.43477</v>
      </c>
      <c r="P782" s="86">
        <v>21.060420000000001</v>
      </c>
      <c r="Q782" s="86">
        <v>21.80912</v>
      </c>
    </row>
    <row r="783" spans="1:17" x14ac:dyDescent="0.2">
      <c r="A783" s="85" t="s">
        <v>1385</v>
      </c>
      <c r="B783" t="s">
        <v>364</v>
      </c>
      <c r="C783">
        <v>4</v>
      </c>
      <c r="D783" s="84" t="s">
        <v>1</v>
      </c>
      <c r="E783" s="87">
        <v>4</v>
      </c>
      <c r="F783" s="85" t="s">
        <v>358</v>
      </c>
      <c r="G783" s="85" t="s">
        <v>363</v>
      </c>
      <c r="H783" s="86">
        <v>19.18131</v>
      </c>
      <c r="I783" s="86">
        <v>21.61722</v>
      </c>
      <c r="J783" s="86">
        <v>16.74541</v>
      </c>
      <c r="K783" s="86">
        <v>2.4359099999999998</v>
      </c>
      <c r="L783" s="86">
        <v>2.4359000000000002</v>
      </c>
      <c r="M783" s="85"/>
      <c r="N783" s="85"/>
      <c r="O783" s="86">
        <v>21.43477</v>
      </c>
      <c r="P783" s="86">
        <v>21.060420000000001</v>
      </c>
      <c r="Q783" s="86">
        <v>21.80912</v>
      </c>
    </row>
    <row r="784" spans="1:17" x14ac:dyDescent="0.2">
      <c r="A784" s="85" t="s">
        <v>1386</v>
      </c>
      <c r="B784" t="s">
        <v>368</v>
      </c>
      <c r="C784">
        <v>5</v>
      </c>
      <c r="D784" s="84" t="s">
        <v>1</v>
      </c>
      <c r="E784" s="87">
        <v>7</v>
      </c>
      <c r="F784" s="85" t="s">
        <v>358</v>
      </c>
      <c r="G784" s="85" t="s">
        <v>367</v>
      </c>
      <c r="H784" s="86">
        <v>20.464220000000001</v>
      </c>
      <c r="I784" s="86">
        <v>22.47315</v>
      </c>
      <c r="J784" s="86">
        <v>18.455289999999998</v>
      </c>
      <c r="K784" s="86">
        <v>2.0089299999999994</v>
      </c>
      <c r="L784" s="86">
        <v>2.008930000000003</v>
      </c>
      <c r="M784" s="85"/>
      <c r="N784" s="85"/>
      <c r="O784" s="86">
        <v>21.43477</v>
      </c>
      <c r="P784" s="86">
        <v>21.060420000000001</v>
      </c>
      <c r="Q784" s="86">
        <v>21.80912</v>
      </c>
    </row>
    <row r="785" spans="1:17" x14ac:dyDescent="0.2">
      <c r="A785" s="85" t="s">
        <v>1387</v>
      </c>
      <c r="B785" t="s">
        <v>192</v>
      </c>
      <c r="C785">
        <v>6</v>
      </c>
      <c r="D785" s="84" t="s">
        <v>1</v>
      </c>
      <c r="E785" s="87">
        <v>5</v>
      </c>
      <c r="F785" s="85" t="s">
        <v>190</v>
      </c>
      <c r="G785" s="85" t="s">
        <v>191</v>
      </c>
      <c r="H785" s="86">
        <v>19.25947</v>
      </c>
      <c r="I785" s="86">
        <v>22.294639999999998</v>
      </c>
      <c r="J785" s="86">
        <v>16.224299999999999</v>
      </c>
      <c r="K785" s="86">
        <v>3.0351699999999973</v>
      </c>
      <c r="L785" s="86">
        <v>3.0351700000000008</v>
      </c>
      <c r="M785" s="85"/>
      <c r="N785" s="85"/>
      <c r="O785" s="86">
        <v>21.43477</v>
      </c>
      <c r="P785" s="86">
        <v>21.060420000000001</v>
      </c>
      <c r="Q785" s="86">
        <v>21.80912</v>
      </c>
    </row>
    <row r="786" spans="1:17" x14ac:dyDescent="0.2">
      <c r="A786" s="85" t="s">
        <v>1388</v>
      </c>
      <c r="B786" t="s">
        <v>196</v>
      </c>
      <c r="C786">
        <v>7</v>
      </c>
      <c r="D786" s="84" t="s">
        <v>1</v>
      </c>
      <c r="E786" s="87">
        <v>6</v>
      </c>
      <c r="F786" s="85" t="s">
        <v>190</v>
      </c>
      <c r="G786" s="85" t="s">
        <v>195</v>
      </c>
      <c r="H786" s="86">
        <v>20.064399999999999</v>
      </c>
      <c r="I786" s="86">
        <v>22.978020000000001</v>
      </c>
      <c r="J786" s="86">
        <v>17.150770000000001</v>
      </c>
      <c r="K786" s="86">
        <v>2.9136200000000017</v>
      </c>
      <c r="L786" s="86">
        <v>2.9136299999999977</v>
      </c>
      <c r="M786" s="85"/>
      <c r="N786" s="85"/>
      <c r="O786" s="86">
        <v>21.43477</v>
      </c>
      <c r="P786" s="86">
        <v>21.060420000000001</v>
      </c>
      <c r="Q786" s="86">
        <v>21.80912</v>
      </c>
    </row>
    <row r="787" spans="1:17" x14ac:dyDescent="0.2">
      <c r="A787" s="85" t="s">
        <v>1389</v>
      </c>
      <c r="B787" t="s">
        <v>200</v>
      </c>
      <c r="C787">
        <v>8</v>
      </c>
      <c r="D787" s="84" t="s">
        <v>1</v>
      </c>
      <c r="E787" s="87">
        <v>9</v>
      </c>
      <c r="F787" s="85" t="s">
        <v>190</v>
      </c>
      <c r="G787" s="85" t="s">
        <v>199</v>
      </c>
      <c r="H787" s="86">
        <v>25.402920000000002</v>
      </c>
      <c r="I787" s="86">
        <v>30.2654</v>
      </c>
      <c r="J787" s="86">
        <v>20.540430000000001</v>
      </c>
      <c r="K787" s="86">
        <v>4.8624799999999979</v>
      </c>
      <c r="L787" s="86">
        <v>4.8624900000000011</v>
      </c>
      <c r="M787" s="85"/>
      <c r="N787" s="85"/>
      <c r="O787" s="86">
        <v>21.43477</v>
      </c>
      <c r="P787" s="86">
        <v>21.060420000000001</v>
      </c>
      <c r="Q787" s="86">
        <v>21.80912</v>
      </c>
    </row>
    <row r="788" spans="1:17" x14ac:dyDescent="0.2">
      <c r="A788" s="85" t="s">
        <v>1390</v>
      </c>
      <c r="B788" t="s">
        <v>204</v>
      </c>
      <c r="C788">
        <v>9</v>
      </c>
      <c r="D788" s="84" t="s">
        <v>1</v>
      </c>
      <c r="E788" s="87">
        <v>8</v>
      </c>
      <c r="F788" s="85" t="s">
        <v>190</v>
      </c>
      <c r="G788" s="85" t="s">
        <v>203</v>
      </c>
      <c r="H788" s="86">
        <v>23.86251</v>
      </c>
      <c r="I788" s="86">
        <v>26.74738</v>
      </c>
      <c r="J788" s="86">
        <v>20.977640000000001</v>
      </c>
      <c r="K788" s="86">
        <v>2.8848699999999994</v>
      </c>
      <c r="L788" s="86">
        <v>2.8848699999999994</v>
      </c>
      <c r="M788" s="85"/>
      <c r="N788" s="85"/>
      <c r="O788" s="86">
        <v>21.43477</v>
      </c>
      <c r="P788" s="86">
        <v>21.060420000000001</v>
      </c>
      <c r="Q788" s="86">
        <v>21.80912</v>
      </c>
    </row>
    <row r="789" spans="1:17" x14ac:dyDescent="0.2">
      <c r="A789" s="85" t="s">
        <v>1391</v>
      </c>
      <c r="B789" t="s">
        <v>208</v>
      </c>
      <c r="C789">
        <v>10</v>
      </c>
      <c r="D789" s="84" t="s">
        <v>1</v>
      </c>
      <c r="E789" s="87">
        <v>10</v>
      </c>
      <c r="F789" s="85" t="s">
        <v>190</v>
      </c>
      <c r="G789" s="85" t="s">
        <v>207</v>
      </c>
      <c r="H789" s="86">
        <v>25.721240000000002</v>
      </c>
      <c r="I789" s="86">
        <v>29.770229999999998</v>
      </c>
      <c r="J789" s="86">
        <v>21.672259999999998</v>
      </c>
      <c r="K789" s="86">
        <v>4.0489899999999963</v>
      </c>
      <c r="L789" s="86">
        <v>4.0489800000000038</v>
      </c>
      <c r="M789" s="85"/>
      <c r="N789" s="85"/>
      <c r="O789" s="86">
        <v>21.43477</v>
      </c>
      <c r="P789" s="86">
        <v>21.060420000000001</v>
      </c>
      <c r="Q789" s="86">
        <v>21.80912</v>
      </c>
    </row>
    <row r="790" spans="1:17" x14ac:dyDescent="0.2">
      <c r="A790" s="85" t="s">
        <v>1392</v>
      </c>
      <c r="B790" t="s">
        <v>212</v>
      </c>
      <c r="C790">
        <v>11</v>
      </c>
      <c r="D790" s="84" t="s">
        <v>1</v>
      </c>
      <c r="E790" s="87">
        <v>11</v>
      </c>
      <c r="F790" s="85" t="s">
        <v>190</v>
      </c>
      <c r="G790" s="85" t="s">
        <v>211</v>
      </c>
      <c r="H790" s="86">
        <v>30.88589</v>
      </c>
      <c r="I790" s="86">
        <v>34.483940000000004</v>
      </c>
      <c r="J790" s="86">
        <v>27.287830000000003</v>
      </c>
      <c r="K790" s="86">
        <v>3.5980500000000042</v>
      </c>
      <c r="L790" s="86">
        <v>3.5980599999999967</v>
      </c>
      <c r="M790" s="85"/>
      <c r="N790" s="85"/>
      <c r="O790" s="86">
        <v>21.43477</v>
      </c>
      <c r="P790" s="86">
        <v>21.060420000000001</v>
      </c>
      <c r="Q790" s="86">
        <v>21.80912</v>
      </c>
    </row>
    <row r="791" spans="1:17" x14ac:dyDescent="0.2">
      <c r="A791" s="85" t="s">
        <v>1393</v>
      </c>
      <c r="B791" t="s">
        <v>421</v>
      </c>
      <c r="C791">
        <v>1</v>
      </c>
      <c r="D791" s="84" t="s">
        <v>10</v>
      </c>
      <c r="E791" s="87">
        <v>9</v>
      </c>
      <c r="F791" s="85" t="s">
        <v>419</v>
      </c>
      <c r="G791" s="85" t="s">
        <v>420</v>
      </c>
      <c r="H791" s="86">
        <v>21.925750000000001</v>
      </c>
      <c r="I791" s="86">
        <v>25.142250000000001</v>
      </c>
      <c r="J791" s="86">
        <v>18.70926</v>
      </c>
      <c r="K791" s="86">
        <v>3.2164999999999999</v>
      </c>
      <c r="L791" s="86">
        <v>3.2164900000000003</v>
      </c>
      <c r="M791" s="85"/>
      <c r="N791" s="85"/>
      <c r="O791" s="86">
        <v>21.43477</v>
      </c>
      <c r="P791" s="86">
        <v>21.060420000000001</v>
      </c>
      <c r="Q791" s="86">
        <v>21.80912</v>
      </c>
    </row>
    <row r="792" spans="1:17" x14ac:dyDescent="0.2">
      <c r="A792" s="85" t="s">
        <v>1394</v>
      </c>
      <c r="B792" t="s">
        <v>425</v>
      </c>
      <c r="C792">
        <v>2</v>
      </c>
      <c r="D792" s="84" t="s">
        <v>10</v>
      </c>
      <c r="E792" s="87">
        <v>10</v>
      </c>
      <c r="F792" s="85" t="s">
        <v>419</v>
      </c>
      <c r="G792" s="85" t="s">
        <v>424</v>
      </c>
      <c r="H792" s="86">
        <v>22.421469999999999</v>
      </c>
      <c r="I792" s="86">
        <v>25.556010000000001</v>
      </c>
      <c r="J792" s="86">
        <v>19.286929999999998</v>
      </c>
      <c r="K792" s="86">
        <v>3.1345400000000012</v>
      </c>
      <c r="L792" s="86">
        <v>3.1345400000000012</v>
      </c>
      <c r="M792" s="85"/>
      <c r="N792" s="85"/>
      <c r="O792" s="86">
        <v>21.43477</v>
      </c>
      <c r="P792" s="86">
        <v>21.060420000000001</v>
      </c>
      <c r="Q792" s="86">
        <v>21.80912</v>
      </c>
    </row>
    <row r="793" spans="1:17" x14ac:dyDescent="0.2">
      <c r="A793" s="85" t="s">
        <v>1395</v>
      </c>
      <c r="B793" t="s">
        <v>429</v>
      </c>
      <c r="C793">
        <v>3</v>
      </c>
      <c r="D793" s="84" t="s">
        <v>10</v>
      </c>
      <c r="E793" s="87">
        <v>8</v>
      </c>
      <c r="F793" s="85" t="s">
        <v>419</v>
      </c>
      <c r="G793" s="85" t="s">
        <v>428</v>
      </c>
      <c r="H793" s="86">
        <v>21.80481</v>
      </c>
      <c r="I793" s="86">
        <v>24.869230000000002</v>
      </c>
      <c r="J793" s="86">
        <v>18.740399999999998</v>
      </c>
      <c r="K793" s="86">
        <v>3.0644200000000019</v>
      </c>
      <c r="L793" s="86">
        <v>3.0644100000000023</v>
      </c>
      <c r="M793" s="85"/>
      <c r="N793" s="85"/>
      <c r="O793" s="86">
        <v>21.43477</v>
      </c>
      <c r="P793" s="86">
        <v>21.060420000000001</v>
      </c>
      <c r="Q793" s="86">
        <v>21.80912</v>
      </c>
    </row>
    <row r="794" spans="1:17" x14ac:dyDescent="0.2">
      <c r="A794" s="85" t="s">
        <v>1396</v>
      </c>
      <c r="B794" t="s">
        <v>433</v>
      </c>
      <c r="C794">
        <v>4</v>
      </c>
      <c r="D794" s="84" t="s">
        <v>10</v>
      </c>
      <c r="E794" s="87">
        <v>11</v>
      </c>
      <c r="F794" s="85" t="s">
        <v>419</v>
      </c>
      <c r="G794" s="85" t="s">
        <v>432</v>
      </c>
      <c r="H794" s="86">
        <v>24.634349999999998</v>
      </c>
      <c r="I794" s="86">
        <v>29.498970000000003</v>
      </c>
      <c r="J794" s="86">
        <v>19.769729999999999</v>
      </c>
      <c r="K794" s="86">
        <v>4.8646200000000057</v>
      </c>
      <c r="L794" s="86">
        <v>4.8646199999999986</v>
      </c>
      <c r="M794" s="85"/>
      <c r="N794" s="85"/>
      <c r="O794" s="86">
        <v>21.43477</v>
      </c>
      <c r="P794" s="86">
        <v>21.060420000000001</v>
      </c>
      <c r="Q794" s="86">
        <v>21.80912</v>
      </c>
    </row>
    <row r="795" spans="1:17" x14ac:dyDescent="0.2">
      <c r="A795" s="85" t="s">
        <v>1397</v>
      </c>
      <c r="B795" t="s">
        <v>437</v>
      </c>
      <c r="C795">
        <v>5</v>
      </c>
      <c r="D795" s="84" t="s">
        <v>10</v>
      </c>
      <c r="E795" s="87">
        <v>5</v>
      </c>
      <c r="F795" s="85" t="s">
        <v>419</v>
      </c>
      <c r="G795" s="85" t="s">
        <v>436</v>
      </c>
      <c r="H795" s="86">
        <v>20.288039999999999</v>
      </c>
      <c r="I795" s="86">
        <v>24.249280000000002</v>
      </c>
      <c r="J795" s="86">
        <v>16.326809999999998</v>
      </c>
      <c r="K795" s="86">
        <v>3.9612400000000036</v>
      </c>
      <c r="L795" s="86">
        <v>3.9612300000000005</v>
      </c>
      <c r="M795" s="85"/>
      <c r="N795" s="85"/>
      <c r="O795" s="86">
        <v>21.43477</v>
      </c>
      <c r="P795" s="86">
        <v>21.060420000000001</v>
      </c>
      <c r="Q795" s="86">
        <v>21.80912</v>
      </c>
    </row>
    <row r="796" spans="1:17" x14ac:dyDescent="0.2">
      <c r="A796" s="85" t="s">
        <v>1398</v>
      </c>
      <c r="B796" t="s">
        <v>441</v>
      </c>
      <c r="C796">
        <v>6</v>
      </c>
      <c r="D796" s="84" t="s">
        <v>10</v>
      </c>
      <c r="E796" s="87">
        <v>2</v>
      </c>
      <c r="F796" s="85" t="s">
        <v>419</v>
      </c>
      <c r="G796" s="85" t="s">
        <v>440</v>
      </c>
      <c r="H796" s="86">
        <v>16.645789999999998</v>
      </c>
      <c r="I796" s="86">
        <v>19.807120000000001</v>
      </c>
      <c r="J796" s="86">
        <v>13.48446</v>
      </c>
      <c r="K796" s="86">
        <v>3.1613300000000031</v>
      </c>
      <c r="L796" s="86">
        <v>3.1613299999999978</v>
      </c>
      <c r="M796" s="85"/>
      <c r="N796" s="85"/>
      <c r="O796" s="86">
        <v>21.43477</v>
      </c>
      <c r="P796" s="86">
        <v>21.060420000000001</v>
      </c>
      <c r="Q796" s="86">
        <v>21.80912</v>
      </c>
    </row>
    <row r="797" spans="1:17" x14ac:dyDescent="0.2">
      <c r="A797" s="85" t="s">
        <v>1399</v>
      </c>
      <c r="B797" t="s">
        <v>445</v>
      </c>
      <c r="C797">
        <v>7</v>
      </c>
      <c r="D797" s="84" t="s">
        <v>10</v>
      </c>
      <c r="E797" s="87">
        <v>13</v>
      </c>
      <c r="F797" s="85" t="s">
        <v>419</v>
      </c>
      <c r="G797" s="85" t="s">
        <v>444</v>
      </c>
      <c r="H797" s="86">
        <v>26.58784</v>
      </c>
      <c r="I797" s="86">
        <v>31.223060000000004</v>
      </c>
      <c r="J797" s="86">
        <v>21.952629999999999</v>
      </c>
      <c r="K797" s="86">
        <v>4.6352200000000039</v>
      </c>
      <c r="L797" s="86">
        <v>4.6352100000000007</v>
      </c>
      <c r="M797" s="85"/>
      <c r="N797" s="85"/>
      <c r="O797" s="86">
        <v>21.43477</v>
      </c>
      <c r="P797" s="86">
        <v>21.060420000000001</v>
      </c>
      <c r="Q797" s="86">
        <v>21.80912</v>
      </c>
    </row>
    <row r="798" spans="1:17" x14ac:dyDescent="0.2">
      <c r="A798" s="85" t="s">
        <v>1400</v>
      </c>
      <c r="B798" t="s">
        <v>449</v>
      </c>
      <c r="C798">
        <v>8</v>
      </c>
      <c r="D798" s="84" t="s">
        <v>10</v>
      </c>
      <c r="E798" s="87">
        <v>1</v>
      </c>
      <c r="F798" s="85" t="s">
        <v>419</v>
      </c>
      <c r="G798" s="85" t="s">
        <v>448</v>
      </c>
      <c r="H798" s="86">
        <v>14.20158</v>
      </c>
      <c r="I798" s="86">
        <v>17.330069999999999</v>
      </c>
      <c r="J798" s="86">
        <v>11.073089999999999</v>
      </c>
      <c r="K798" s="86">
        <v>3.1284899999999993</v>
      </c>
      <c r="L798" s="86">
        <v>3.1284900000000011</v>
      </c>
      <c r="M798" s="85"/>
      <c r="N798" s="85"/>
      <c r="O798" s="86">
        <v>21.43477</v>
      </c>
      <c r="P798" s="86">
        <v>21.060420000000001</v>
      </c>
      <c r="Q798" s="86">
        <v>21.80912</v>
      </c>
    </row>
    <row r="799" spans="1:17" x14ac:dyDescent="0.2">
      <c r="A799" s="85" t="s">
        <v>1401</v>
      </c>
      <c r="B799" t="s">
        <v>338</v>
      </c>
      <c r="C799">
        <v>9</v>
      </c>
      <c r="D799" s="84" t="s">
        <v>10</v>
      </c>
      <c r="E799" s="87">
        <v>16</v>
      </c>
      <c r="F799" s="85" t="s">
        <v>336</v>
      </c>
      <c r="G799" s="85" t="s">
        <v>337</v>
      </c>
      <c r="H799" s="86">
        <v>27.865689999999997</v>
      </c>
      <c r="I799" s="86">
        <v>31.798629999999999</v>
      </c>
      <c r="J799" s="86">
        <v>23.932749999999999</v>
      </c>
      <c r="K799" s="86">
        <v>3.9329400000000021</v>
      </c>
      <c r="L799" s="86">
        <v>3.9329399999999985</v>
      </c>
      <c r="M799" s="85"/>
      <c r="N799" s="85"/>
      <c r="O799" s="86">
        <v>21.43477</v>
      </c>
      <c r="P799" s="86">
        <v>21.060420000000001</v>
      </c>
      <c r="Q799" s="86">
        <v>21.80912</v>
      </c>
    </row>
    <row r="800" spans="1:17" x14ac:dyDescent="0.2">
      <c r="A800" s="85" t="s">
        <v>1402</v>
      </c>
      <c r="B800" t="s">
        <v>342</v>
      </c>
      <c r="C800">
        <v>10</v>
      </c>
      <c r="D800" s="84" t="s">
        <v>10</v>
      </c>
      <c r="E800" s="87">
        <v>3</v>
      </c>
      <c r="F800" s="85" t="s">
        <v>336</v>
      </c>
      <c r="G800" s="85" t="s">
        <v>341</v>
      </c>
      <c r="H800" s="86">
        <v>18.68355</v>
      </c>
      <c r="I800" s="86">
        <v>21.299480000000003</v>
      </c>
      <c r="J800" s="86">
        <v>16.067619999999998</v>
      </c>
      <c r="K800" s="86">
        <v>2.6159300000000023</v>
      </c>
      <c r="L800" s="86">
        <v>2.6159300000000023</v>
      </c>
      <c r="M800" s="85"/>
      <c r="N800" s="85"/>
      <c r="O800" s="86">
        <v>21.43477</v>
      </c>
      <c r="P800" s="86">
        <v>21.060420000000001</v>
      </c>
      <c r="Q800" s="86">
        <v>21.80912</v>
      </c>
    </row>
    <row r="801" spans="1:17" x14ac:dyDescent="0.2">
      <c r="A801" s="85" t="s">
        <v>1403</v>
      </c>
      <c r="B801" t="s">
        <v>346</v>
      </c>
      <c r="C801">
        <v>11</v>
      </c>
      <c r="D801" s="84" t="s">
        <v>10</v>
      </c>
      <c r="E801" s="87">
        <v>14</v>
      </c>
      <c r="F801" s="85" t="s">
        <v>336</v>
      </c>
      <c r="G801" s="85" t="s">
        <v>345</v>
      </c>
      <c r="H801" s="86">
        <v>26.721539999999997</v>
      </c>
      <c r="I801" s="86">
        <v>30.7956</v>
      </c>
      <c r="J801" s="86">
        <v>22.647480000000002</v>
      </c>
      <c r="K801" s="86">
        <v>4.0740600000000029</v>
      </c>
      <c r="L801" s="86">
        <v>4.0740599999999958</v>
      </c>
      <c r="M801" s="85"/>
      <c r="N801" s="85"/>
      <c r="O801" s="86">
        <v>21.43477</v>
      </c>
      <c r="P801" s="86">
        <v>21.060420000000001</v>
      </c>
      <c r="Q801" s="86">
        <v>21.80912</v>
      </c>
    </row>
    <row r="802" spans="1:17" x14ac:dyDescent="0.2">
      <c r="A802" s="85" t="s">
        <v>1404</v>
      </c>
      <c r="B802" t="s">
        <v>350</v>
      </c>
      <c r="C802">
        <v>12</v>
      </c>
      <c r="D802" s="84" t="s">
        <v>10</v>
      </c>
      <c r="E802" s="87">
        <v>12</v>
      </c>
      <c r="F802" s="85" t="s">
        <v>336</v>
      </c>
      <c r="G802" s="85" t="s">
        <v>349</v>
      </c>
      <c r="H802" s="86">
        <v>26.310660000000002</v>
      </c>
      <c r="I802" s="86">
        <v>30.232219999999998</v>
      </c>
      <c r="J802" s="86">
        <v>22.389099999999999</v>
      </c>
      <c r="K802" s="86">
        <v>3.9215599999999959</v>
      </c>
      <c r="L802" s="86">
        <v>3.921560000000003</v>
      </c>
      <c r="M802" s="85"/>
      <c r="N802" s="85"/>
      <c r="O802" s="86">
        <v>21.43477</v>
      </c>
      <c r="P802" s="86">
        <v>21.060420000000001</v>
      </c>
      <c r="Q802" s="86">
        <v>21.80912</v>
      </c>
    </row>
    <row r="803" spans="1:17" x14ac:dyDescent="0.2">
      <c r="A803" s="85" t="s">
        <v>1405</v>
      </c>
      <c r="B803" t="s">
        <v>354</v>
      </c>
      <c r="C803">
        <v>13</v>
      </c>
      <c r="D803" s="84" t="s">
        <v>10</v>
      </c>
      <c r="E803" s="87">
        <v>15</v>
      </c>
      <c r="F803" s="85" t="s">
        <v>336</v>
      </c>
      <c r="G803" s="85" t="s">
        <v>353</v>
      </c>
      <c r="H803" s="86">
        <v>27.180890000000002</v>
      </c>
      <c r="I803" s="86">
        <v>31.058590000000002</v>
      </c>
      <c r="J803" s="86">
        <v>23.303189999999997</v>
      </c>
      <c r="K803" s="86">
        <v>3.8777000000000008</v>
      </c>
      <c r="L803" s="86">
        <v>3.8777000000000044</v>
      </c>
      <c r="M803" s="85"/>
      <c r="N803" s="85"/>
      <c r="O803" s="86">
        <v>21.43477</v>
      </c>
      <c r="P803" s="86">
        <v>21.060420000000001</v>
      </c>
      <c r="Q803" s="86">
        <v>21.80912</v>
      </c>
    </row>
    <row r="804" spans="1:17" x14ac:dyDescent="0.2">
      <c r="A804" s="85" t="s">
        <v>1406</v>
      </c>
      <c r="B804" t="s">
        <v>106</v>
      </c>
      <c r="C804">
        <v>14</v>
      </c>
      <c r="D804" s="84" t="s">
        <v>10</v>
      </c>
      <c r="E804" s="87">
        <v>17</v>
      </c>
      <c r="F804" s="85" t="s">
        <v>104</v>
      </c>
      <c r="G804" s="85" t="s">
        <v>105</v>
      </c>
      <c r="H804" s="86">
        <v>30.214180000000002</v>
      </c>
      <c r="I804" s="86">
        <v>33.660780000000003</v>
      </c>
      <c r="J804" s="86">
        <v>26.767590000000002</v>
      </c>
      <c r="K804" s="86">
        <v>3.4466000000000001</v>
      </c>
      <c r="L804" s="86">
        <v>3.4465900000000005</v>
      </c>
      <c r="M804" s="85"/>
      <c r="N804" s="85"/>
      <c r="O804" s="86">
        <v>21.43477</v>
      </c>
      <c r="P804" s="86">
        <v>21.060420000000001</v>
      </c>
      <c r="Q804" s="86">
        <v>21.80912</v>
      </c>
    </row>
    <row r="805" spans="1:17" x14ac:dyDescent="0.2">
      <c r="A805" s="85" t="s">
        <v>1407</v>
      </c>
      <c r="B805" t="s">
        <v>110</v>
      </c>
      <c r="C805">
        <v>15</v>
      </c>
      <c r="D805" s="84" t="s">
        <v>10</v>
      </c>
      <c r="E805" s="87">
        <v>7</v>
      </c>
      <c r="F805" s="85" t="s">
        <v>104</v>
      </c>
      <c r="G805" s="85" t="s">
        <v>109</v>
      </c>
      <c r="H805" s="86">
        <v>21.376519999999999</v>
      </c>
      <c r="I805" s="86">
        <v>25.052449999999997</v>
      </c>
      <c r="J805" s="86">
        <v>17.700600000000001</v>
      </c>
      <c r="K805" s="86">
        <v>3.6759299999999975</v>
      </c>
      <c r="L805" s="86">
        <v>3.6759199999999979</v>
      </c>
      <c r="M805" s="85"/>
      <c r="N805" s="85"/>
      <c r="O805" s="86">
        <v>21.43477</v>
      </c>
      <c r="P805" s="86">
        <v>21.060420000000001</v>
      </c>
      <c r="Q805" s="86">
        <v>21.80912</v>
      </c>
    </row>
    <row r="806" spans="1:17" x14ac:dyDescent="0.2">
      <c r="A806" s="85" t="s">
        <v>1408</v>
      </c>
      <c r="B806" t="s">
        <v>114</v>
      </c>
      <c r="C806">
        <v>16</v>
      </c>
      <c r="D806" s="84" t="s">
        <v>10</v>
      </c>
      <c r="E806" s="87">
        <v>4</v>
      </c>
      <c r="F806" s="85" t="s">
        <v>104</v>
      </c>
      <c r="G806" s="85" t="s">
        <v>113</v>
      </c>
      <c r="H806" s="86">
        <v>19.611790000000003</v>
      </c>
      <c r="I806" s="86">
        <v>22.324629999999999</v>
      </c>
      <c r="J806" s="86">
        <v>16.898959999999999</v>
      </c>
      <c r="K806" s="86">
        <v>2.7128399999999964</v>
      </c>
      <c r="L806" s="86">
        <v>2.7128300000000038</v>
      </c>
      <c r="M806" s="85"/>
      <c r="N806" s="85"/>
      <c r="O806" s="86">
        <v>21.43477</v>
      </c>
      <c r="P806" s="86">
        <v>21.060420000000001</v>
      </c>
      <c r="Q806" s="86">
        <v>21.80912</v>
      </c>
    </row>
    <row r="807" spans="1:17" x14ac:dyDescent="0.2">
      <c r="A807" s="85" t="s">
        <v>1409</v>
      </c>
      <c r="B807" t="s">
        <v>118</v>
      </c>
      <c r="C807">
        <v>17</v>
      </c>
      <c r="D807" s="84" t="s">
        <v>10</v>
      </c>
      <c r="E807" s="87">
        <v>6</v>
      </c>
      <c r="F807" s="85" t="s">
        <v>104</v>
      </c>
      <c r="G807" s="85" t="s">
        <v>117</v>
      </c>
      <c r="H807" s="86">
        <v>20.683969999999999</v>
      </c>
      <c r="I807" s="86">
        <v>23.602690000000003</v>
      </c>
      <c r="J807" s="86">
        <v>17.765239999999999</v>
      </c>
      <c r="K807" s="86">
        <v>2.918720000000004</v>
      </c>
      <c r="L807" s="86">
        <v>2.91873</v>
      </c>
      <c r="M807" s="85"/>
      <c r="N807" s="85"/>
      <c r="O807" s="86">
        <v>21.43477</v>
      </c>
      <c r="P807" s="86">
        <v>21.060420000000001</v>
      </c>
      <c r="Q807" s="86">
        <v>21.80912</v>
      </c>
    </row>
    <row r="808" spans="1:17" x14ac:dyDescent="0.2">
      <c r="A808" s="85" t="s">
        <v>1410</v>
      </c>
      <c r="B808" t="s">
        <v>469</v>
      </c>
      <c r="C808">
        <v>1</v>
      </c>
      <c r="D808" s="84" t="s">
        <v>11</v>
      </c>
      <c r="E808" s="87">
        <v>6</v>
      </c>
      <c r="F808" s="85" t="s">
        <v>467</v>
      </c>
      <c r="G808" s="85" t="s">
        <v>468</v>
      </c>
      <c r="H808" s="86">
        <v>16.978360000000002</v>
      </c>
      <c r="I808" s="86">
        <v>19.342219999999998</v>
      </c>
      <c r="J808" s="86">
        <v>14.6145</v>
      </c>
      <c r="K808" s="86">
        <v>2.3638599999999954</v>
      </c>
      <c r="L808" s="86">
        <v>2.3638600000000025</v>
      </c>
      <c r="M808" s="85"/>
      <c r="N808" s="85"/>
      <c r="O808" s="86">
        <v>21.43477</v>
      </c>
      <c r="P808" s="86">
        <v>21.060420000000001</v>
      </c>
      <c r="Q808" s="86">
        <v>21.80912</v>
      </c>
    </row>
    <row r="809" spans="1:17" x14ac:dyDescent="0.2">
      <c r="A809" s="85" t="s">
        <v>1411</v>
      </c>
      <c r="B809" t="s">
        <v>473</v>
      </c>
      <c r="C809">
        <v>2</v>
      </c>
      <c r="D809" s="84" t="s">
        <v>11</v>
      </c>
      <c r="E809" s="87">
        <v>3</v>
      </c>
      <c r="F809" s="85" t="s">
        <v>467</v>
      </c>
      <c r="G809" s="85" t="s">
        <v>472</v>
      </c>
      <c r="H809" s="86">
        <v>15.891920000000001</v>
      </c>
      <c r="I809" s="86">
        <v>18.61354</v>
      </c>
      <c r="J809" s="86">
        <v>13.170299999999999</v>
      </c>
      <c r="K809" s="86">
        <v>2.7216199999999997</v>
      </c>
      <c r="L809" s="86">
        <v>2.7216200000000015</v>
      </c>
      <c r="M809" s="85"/>
      <c r="N809" s="85"/>
      <c r="O809" s="86">
        <v>21.43477</v>
      </c>
      <c r="P809" s="86">
        <v>21.060420000000001</v>
      </c>
      <c r="Q809" s="86">
        <v>21.80912</v>
      </c>
    </row>
    <row r="810" spans="1:17" x14ac:dyDescent="0.2">
      <c r="A810" s="85" t="s">
        <v>1412</v>
      </c>
      <c r="B810" t="s">
        <v>477</v>
      </c>
      <c r="C810">
        <v>3</v>
      </c>
      <c r="D810" s="84" t="s">
        <v>11</v>
      </c>
      <c r="E810" s="87">
        <v>12</v>
      </c>
      <c r="F810" s="85" t="s">
        <v>467</v>
      </c>
      <c r="G810" s="85" t="s">
        <v>476</v>
      </c>
      <c r="H810" s="86">
        <v>26.928190000000001</v>
      </c>
      <c r="I810" s="86">
        <v>30.039329999999996</v>
      </c>
      <c r="J810" s="86">
        <v>23.817060000000001</v>
      </c>
      <c r="K810" s="86">
        <v>3.1111399999999954</v>
      </c>
      <c r="L810" s="86">
        <v>3.1111299999999993</v>
      </c>
      <c r="M810" s="85"/>
      <c r="N810" s="85"/>
      <c r="O810" s="86">
        <v>21.43477</v>
      </c>
      <c r="P810" s="86">
        <v>21.060420000000001</v>
      </c>
      <c r="Q810" s="86">
        <v>21.80912</v>
      </c>
    </row>
    <row r="811" spans="1:17" x14ac:dyDescent="0.2">
      <c r="A811" s="85" t="s">
        <v>1413</v>
      </c>
      <c r="B811" t="s">
        <v>481</v>
      </c>
      <c r="C811">
        <v>4</v>
      </c>
      <c r="D811" s="84" t="s">
        <v>11</v>
      </c>
      <c r="E811" s="87">
        <v>5</v>
      </c>
      <c r="F811" s="85" t="s">
        <v>467</v>
      </c>
      <c r="G811" s="85" t="s">
        <v>480</v>
      </c>
      <c r="H811" s="86">
        <v>16.191490000000002</v>
      </c>
      <c r="I811" s="86">
        <v>19.274480000000001</v>
      </c>
      <c r="J811" s="86">
        <v>13.108500000000001</v>
      </c>
      <c r="K811" s="86">
        <v>3.0829899999999988</v>
      </c>
      <c r="L811" s="86">
        <v>3.0829900000000006</v>
      </c>
      <c r="M811" s="85"/>
      <c r="N811" s="85"/>
      <c r="O811" s="86">
        <v>21.43477</v>
      </c>
      <c r="P811" s="86">
        <v>21.060420000000001</v>
      </c>
      <c r="Q811" s="86">
        <v>21.80912</v>
      </c>
    </row>
    <row r="812" spans="1:17" x14ac:dyDescent="0.2">
      <c r="A812" s="85" t="s">
        <v>1414</v>
      </c>
      <c r="B812" t="s">
        <v>150</v>
      </c>
      <c r="C812">
        <v>5</v>
      </c>
      <c r="D812" s="84" t="s">
        <v>11</v>
      </c>
      <c r="E812" s="87">
        <v>2</v>
      </c>
      <c r="F812" s="85" t="s">
        <v>148</v>
      </c>
      <c r="G812" s="85" t="s">
        <v>149</v>
      </c>
      <c r="H812" s="86">
        <v>15.4786</v>
      </c>
      <c r="I812" s="86">
        <v>18.347920000000002</v>
      </c>
      <c r="J812" s="86">
        <v>12.60928</v>
      </c>
      <c r="K812" s="86">
        <v>2.8693200000000019</v>
      </c>
      <c r="L812" s="86">
        <v>2.8693200000000001</v>
      </c>
      <c r="M812" s="85"/>
      <c r="N812" s="85"/>
      <c r="O812" s="86">
        <v>21.43477</v>
      </c>
      <c r="P812" s="86">
        <v>21.060420000000001</v>
      </c>
      <c r="Q812" s="86">
        <v>21.80912</v>
      </c>
    </row>
    <row r="813" spans="1:17" x14ac:dyDescent="0.2">
      <c r="A813" s="85" t="s">
        <v>1415</v>
      </c>
      <c r="B813" t="s">
        <v>154</v>
      </c>
      <c r="C813">
        <v>6</v>
      </c>
      <c r="D813" s="84" t="s">
        <v>11</v>
      </c>
      <c r="E813" s="87">
        <v>4</v>
      </c>
      <c r="F813" s="85" t="s">
        <v>148</v>
      </c>
      <c r="G813" s="85" t="s">
        <v>153</v>
      </c>
      <c r="H813" s="86">
        <v>16.145889999999998</v>
      </c>
      <c r="I813" s="86">
        <v>21.352550000000001</v>
      </c>
      <c r="J813" s="86">
        <v>10.939219999999999</v>
      </c>
      <c r="K813" s="86">
        <v>5.206660000000003</v>
      </c>
      <c r="L813" s="86">
        <v>5.206669999999999</v>
      </c>
      <c r="M813" s="85"/>
      <c r="N813" s="85"/>
      <c r="O813" s="86">
        <v>21.43477</v>
      </c>
      <c r="P813" s="86">
        <v>21.060420000000001</v>
      </c>
      <c r="Q813" s="86">
        <v>21.80912</v>
      </c>
    </row>
    <row r="814" spans="1:17" x14ac:dyDescent="0.2">
      <c r="A814" s="85" t="s">
        <v>1416</v>
      </c>
      <c r="B814" t="s">
        <v>158</v>
      </c>
      <c r="C814">
        <v>7</v>
      </c>
      <c r="D814" s="84" t="s">
        <v>11</v>
      </c>
      <c r="E814" s="87">
        <v>8</v>
      </c>
      <c r="F814" s="85" t="s">
        <v>148</v>
      </c>
      <c r="G814" s="85" t="s">
        <v>157</v>
      </c>
      <c r="H814" s="86">
        <v>17.28389</v>
      </c>
      <c r="I814" s="86">
        <v>20.299329999999998</v>
      </c>
      <c r="J814" s="86">
        <v>14.26845</v>
      </c>
      <c r="K814" s="86">
        <v>3.0154399999999981</v>
      </c>
      <c r="L814" s="86">
        <v>3.0154399999999999</v>
      </c>
      <c r="M814" s="85"/>
      <c r="N814" s="85"/>
      <c r="O814" s="86">
        <v>21.43477</v>
      </c>
      <c r="P814" s="86">
        <v>21.060420000000001</v>
      </c>
      <c r="Q814" s="86">
        <v>21.80912</v>
      </c>
    </row>
    <row r="815" spans="1:17" x14ac:dyDescent="0.2">
      <c r="A815" s="85" t="s">
        <v>1417</v>
      </c>
      <c r="B815" t="s">
        <v>162</v>
      </c>
      <c r="C815">
        <v>8</v>
      </c>
      <c r="D815" s="84" t="s">
        <v>11</v>
      </c>
      <c r="E815" s="87">
        <v>11</v>
      </c>
      <c r="F815" s="85" t="s">
        <v>148</v>
      </c>
      <c r="G815" s="85" t="s">
        <v>161</v>
      </c>
      <c r="H815" s="86">
        <v>25.891690000000001</v>
      </c>
      <c r="I815" s="86">
        <v>29.62181</v>
      </c>
      <c r="J815" s="86">
        <v>22.161570000000001</v>
      </c>
      <c r="K815" s="86">
        <v>3.7301199999999994</v>
      </c>
      <c r="L815" s="86">
        <v>3.7301199999999994</v>
      </c>
      <c r="M815" s="85"/>
      <c r="N815" s="85"/>
      <c r="O815" s="86">
        <v>21.43477</v>
      </c>
      <c r="P815" s="86">
        <v>21.060420000000001</v>
      </c>
      <c r="Q815" s="86">
        <v>21.80912</v>
      </c>
    </row>
    <row r="816" spans="1:17" x14ac:dyDescent="0.2">
      <c r="A816" s="85" t="s">
        <v>1418</v>
      </c>
      <c r="B816" t="s">
        <v>166</v>
      </c>
      <c r="C816">
        <v>9</v>
      </c>
      <c r="D816" s="84" t="s">
        <v>11</v>
      </c>
      <c r="E816" s="87">
        <v>1</v>
      </c>
      <c r="F816" s="85" t="s">
        <v>148</v>
      </c>
      <c r="G816" s="85" t="s">
        <v>165</v>
      </c>
      <c r="H816" s="86">
        <v>15.15532</v>
      </c>
      <c r="I816" s="86">
        <v>17.855270000000001</v>
      </c>
      <c r="J816" s="86">
        <v>12.45538</v>
      </c>
      <c r="K816" s="86">
        <v>2.6999500000000012</v>
      </c>
      <c r="L816" s="86">
        <v>2.6999399999999998</v>
      </c>
      <c r="M816" s="85"/>
      <c r="N816" s="85"/>
      <c r="O816" s="86">
        <v>21.43477</v>
      </c>
      <c r="P816" s="86">
        <v>21.060420000000001</v>
      </c>
      <c r="Q816" s="86">
        <v>21.80912</v>
      </c>
    </row>
    <row r="817" spans="1:17" x14ac:dyDescent="0.2">
      <c r="A817" s="85" t="s">
        <v>1419</v>
      </c>
      <c r="B817" t="s">
        <v>170</v>
      </c>
      <c r="C817">
        <v>10</v>
      </c>
      <c r="D817" s="84" t="s">
        <v>11</v>
      </c>
      <c r="E817" s="87">
        <v>9</v>
      </c>
      <c r="F817" s="85" t="s">
        <v>148</v>
      </c>
      <c r="G817" s="85" t="s">
        <v>169</v>
      </c>
      <c r="H817" s="86">
        <v>17.653170000000003</v>
      </c>
      <c r="I817" s="86">
        <v>21.379149999999999</v>
      </c>
      <c r="J817" s="86">
        <v>13.92719</v>
      </c>
      <c r="K817" s="86">
        <v>3.7259799999999963</v>
      </c>
      <c r="L817" s="86">
        <v>3.7259800000000034</v>
      </c>
      <c r="M817" s="85"/>
      <c r="N817" s="85"/>
      <c r="O817" s="86">
        <v>21.43477</v>
      </c>
      <c r="P817" s="86">
        <v>21.060420000000001</v>
      </c>
      <c r="Q817" s="86">
        <v>21.80912</v>
      </c>
    </row>
    <row r="818" spans="1:17" x14ac:dyDescent="0.2">
      <c r="A818" s="85" t="s">
        <v>1420</v>
      </c>
      <c r="B818" t="s">
        <v>174</v>
      </c>
      <c r="C818">
        <v>11</v>
      </c>
      <c r="D818" s="84" t="s">
        <v>11</v>
      </c>
      <c r="E818" s="87">
        <v>10</v>
      </c>
      <c r="F818" s="85" t="s">
        <v>148</v>
      </c>
      <c r="G818" s="85" t="s">
        <v>173</v>
      </c>
      <c r="H818" s="86">
        <v>20.84788</v>
      </c>
      <c r="I818" s="86">
        <v>25.663390000000003</v>
      </c>
      <c r="J818" s="86">
        <v>16.032360000000001</v>
      </c>
      <c r="K818" s="86">
        <v>4.8155100000000033</v>
      </c>
      <c r="L818" s="86">
        <v>4.8155199999999994</v>
      </c>
      <c r="M818" s="85"/>
      <c r="N818" s="85"/>
      <c r="O818" s="86">
        <v>21.43477</v>
      </c>
      <c r="P818" s="86">
        <v>21.060420000000001</v>
      </c>
      <c r="Q818" s="86">
        <v>21.80912</v>
      </c>
    </row>
    <row r="819" spans="1:17" x14ac:dyDescent="0.2">
      <c r="A819" s="85" t="s">
        <v>1421</v>
      </c>
      <c r="B819" t="s">
        <v>178</v>
      </c>
      <c r="C819">
        <v>12</v>
      </c>
      <c r="D819" s="84" t="s">
        <v>11</v>
      </c>
      <c r="E819" s="87">
        <v>13</v>
      </c>
      <c r="F819" s="85" t="s">
        <v>148</v>
      </c>
      <c r="G819" s="85" t="s">
        <v>177</v>
      </c>
      <c r="H819" s="86">
        <v>28.61206</v>
      </c>
      <c r="I819" s="86">
        <v>32.913620000000002</v>
      </c>
      <c r="J819" s="86">
        <v>24.310490000000001</v>
      </c>
      <c r="K819" s="86">
        <v>4.301560000000002</v>
      </c>
      <c r="L819" s="86">
        <v>4.3015699999999981</v>
      </c>
      <c r="M819" s="85"/>
      <c r="N819" s="85"/>
      <c r="O819" s="86">
        <v>21.43477</v>
      </c>
      <c r="P819" s="86">
        <v>21.060420000000001</v>
      </c>
      <c r="Q819" s="86">
        <v>21.80912</v>
      </c>
    </row>
    <row r="820" spans="1:17" x14ac:dyDescent="0.2">
      <c r="A820" s="85" t="s">
        <v>1422</v>
      </c>
      <c r="B820" t="s">
        <v>182</v>
      </c>
      <c r="C820">
        <v>13</v>
      </c>
      <c r="D820" s="84" t="s">
        <v>11</v>
      </c>
      <c r="E820" s="87">
        <v>7</v>
      </c>
      <c r="F820" s="85" t="s">
        <v>148</v>
      </c>
      <c r="G820" s="85" t="s">
        <v>181</v>
      </c>
      <c r="H820" s="86">
        <v>17.119770000000003</v>
      </c>
      <c r="I820" s="86">
        <v>20.959099999999999</v>
      </c>
      <c r="J820" s="86">
        <v>13.280439999999999</v>
      </c>
      <c r="K820" s="86">
        <v>3.8393299999999968</v>
      </c>
      <c r="L820" s="86">
        <v>3.8393300000000039</v>
      </c>
      <c r="M820" s="85"/>
      <c r="N820" s="85"/>
      <c r="O820" s="86">
        <v>21.43477</v>
      </c>
      <c r="P820" s="86">
        <v>21.060420000000001</v>
      </c>
      <c r="Q820" s="86">
        <v>21.80912</v>
      </c>
    </row>
    <row r="821" spans="1:17" x14ac:dyDescent="0.2">
      <c r="A821" s="85" t="s">
        <v>1423</v>
      </c>
      <c r="B821" t="s">
        <v>186</v>
      </c>
      <c r="C821">
        <v>14</v>
      </c>
      <c r="D821" s="84" t="s">
        <v>11</v>
      </c>
      <c r="E821" s="87">
        <v>14</v>
      </c>
      <c r="F821" s="85" t="s">
        <v>148</v>
      </c>
      <c r="G821" s="85" t="s">
        <v>185</v>
      </c>
      <c r="H821" s="86">
        <v>28.728470000000002</v>
      </c>
      <c r="I821" s="86">
        <v>33.904649999999997</v>
      </c>
      <c r="J821" s="86">
        <v>23.55228</v>
      </c>
      <c r="K821" s="86">
        <v>5.1761799999999951</v>
      </c>
      <c r="L821" s="86">
        <v>5.1761900000000018</v>
      </c>
      <c r="M821" s="85"/>
      <c r="N821" s="85"/>
      <c r="O821" s="86">
        <v>21.43477</v>
      </c>
      <c r="P821" s="86">
        <v>21.060420000000001</v>
      </c>
      <c r="Q821" s="86">
        <v>21.80912</v>
      </c>
    </row>
    <row r="822" spans="1:17" x14ac:dyDescent="0.2">
      <c r="A822" s="85" t="s">
        <v>1424</v>
      </c>
      <c r="B822" t="s">
        <v>391</v>
      </c>
      <c r="C822">
        <v>1</v>
      </c>
      <c r="D822" s="84" t="s">
        <v>2</v>
      </c>
      <c r="E822" s="87">
        <v>7</v>
      </c>
      <c r="F822" s="85" t="s">
        <v>389</v>
      </c>
      <c r="G822" s="85" t="s">
        <v>390</v>
      </c>
      <c r="H822" s="86">
        <v>29.459499999999998</v>
      </c>
      <c r="I822" s="86">
        <v>32.601509999999998</v>
      </c>
      <c r="J822" s="86">
        <v>26.317489999999999</v>
      </c>
      <c r="K822" s="86">
        <v>3.1420099999999991</v>
      </c>
      <c r="L822" s="86">
        <v>3.1420099999999991</v>
      </c>
      <c r="M822" s="85"/>
      <c r="N822" s="85"/>
      <c r="O822" s="86">
        <v>21.43477</v>
      </c>
      <c r="P822" s="86">
        <v>21.060420000000001</v>
      </c>
      <c r="Q822" s="86">
        <v>21.80912</v>
      </c>
    </row>
    <row r="823" spans="1:17" x14ac:dyDescent="0.2">
      <c r="A823" s="85" t="s">
        <v>1425</v>
      </c>
      <c r="B823" t="s">
        <v>411</v>
      </c>
      <c r="C823">
        <v>2</v>
      </c>
      <c r="D823" s="84" t="s">
        <v>2</v>
      </c>
      <c r="E823" s="87">
        <v>3</v>
      </c>
      <c r="F823" s="85" t="s">
        <v>389</v>
      </c>
      <c r="G823" s="85" t="s">
        <v>410</v>
      </c>
      <c r="H823" s="86">
        <v>23.1708</v>
      </c>
      <c r="I823" s="86">
        <v>26.77966</v>
      </c>
      <c r="J823" s="86">
        <v>19.56194</v>
      </c>
      <c r="K823" s="86">
        <v>3.60886</v>
      </c>
      <c r="L823" s="86">
        <v>3.60886</v>
      </c>
      <c r="M823" s="85"/>
      <c r="N823" s="85"/>
      <c r="O823" s="86">
        <v>21.43477</v>
      </c>
      <c r="P823" s="86">
        <v>21.060420000000001</v>
      </c>
      <c r="Q823" s="86">
        <v>21.80912</v>
      </c>
    </row>
    <row r="824" spans="1:17" x14ac:dyDescent="0.2">
      <c r="A824" s="85" t="s">
        <v>1426</v>
      </c>
      <c r="B824" t="s">
        <v>395</v>
      </c>
      <c r="C824">
        <v>3</v>
      </c>
      <c r="D824" s="84" t="s">
        <v>2</v>
      </c>
      <c r="E824" s="87">
        <v>9</v>
      </c>
      <c r="F824" s="85" t="s">
        <v>389</v>
      </c>
      <c r="G824" s="85" t="s">
        <v>394</v>
      </c>
      <c r="H824" s="86">
        <v>31.410480000000003</v>
      </c>
      <c r="I824" s="86">
        <v>35.785650000000004</v>
      </c>
      <c r="J824" s="86">
        <v>27.035310000000003</v>
      </c>
      <c r="K824" s="86">
        <v>4.3751700000000007</v>
      </c>
      <c r="L824" s="86">
        <v>4.3751700000000007</v>
      </c>
      <c r="M824" s="85"/>
      <c r="N824" s="85"/>
      <c r="O824" s="86">
        <v>21.43477</v>
      </c>
      <c r="P824" s="86">
        <v>21.060420000000001</v>
      </c>
      <c r="Q824" s="86">
        <v>21.80912</v>
      </c>
    </row>
    <row r="825" spans="1:17" x14ac:dyDescent="0.2">
      <c r="A825" s="85" t="s">
        <v>1427</v>
      </c>
      <c r="B825" t="s">
        <v>399</v>
      </c>
      <c r="C825">
        <v>4</v>
      </c>
      <c r="D825" s="84" t="s">
        <v>2</v>
      </c>
      <c r="E825" s="87">
        <v>8</v>
      </c>
      <c r="F825" s="85" t="s">
        <v>389</v>
      </c>
      <c r="G825" s="85" t="s">
        <v>398</v>
      </c>
      <c r="H825" s="86">
        <v>29.542980000000004</v>
      </c>
      <c r="I825" s="86">
        <v>33.013189999999994</v>
      </c>
      <c r="J825" s="86">
        <v>26.072759999999999</v>
      </c>
      <c r="K825" s="86">
        <v>3.4702099999999909</v>
      </c>
      <c r="L825" s="86">
        <v>3.4702200000000047</v>
      </c>
      <c r="M825" s="85"/>
      <c r="N825" s="85"/>
      <c r="O825" s="86">
        <v>21.43477</v>
      </c>
      <c r="P825" s="86">
        <v>21.060420000000001</v>
      </c>
      <c r="Q825" s="86">
        <v>21.80912</v>
      </c>
    </row>
    <row r="826" spans="1:17" x14ac:dyDescent="0.2">
      <c r="A826" s="85" t="s">
        <v>1428</v>
      </c>
      <c r="B826" t="s">
        <v>403</v>
      </c>
      <c r="C826">
        <v>5</v>
      </c>
      <c r="D826" s="84" t="s">
        <v>2</v>
      </c>
      <c r="E826" s="87">
        <v>2</v>
      </c>
      <c r="F826" s="85" t="s">
        <v>389</v>
      </c>
      <c r="G826" s="85" t="s">
        <v>402</v>
      </c>
      <c r="H826" s="86">
        <v>21.55688</v>
      </c>
      <c r="I826" s="86">
        <v>25.359169999999999</v>
      </c>
      <c r="J826" s="86">
        <v>17.7546</v>
      </c>
      <c r="K826" s="86">
        <v>3.8022899999999993</v>
      </c>
      <c r="L826" s="86">
        <v>3.8022799999999997</v>
      </c>
      <c r="M826" s="85"/>
      <c r="N826" s="85"/>
      <c r="O826" s="86">
        <v>21.43477</v>
      </c>
      <c r="P826" s="86">
        <v>21.060420000000001</v>
      </c>
      <c r="Q826" s="86">
        <v>21.80912</v>
      </c>
    </row>
    <row r="827" spans="1:17" x14ac:dyDescent="0.2">
      <c r="A827" s="85" t="s">
        <v>1429</v>
      </c>
      <c r="B827" t="s">
        <v>415</v>
      </c>
      <c r="C827">
        <v>6</v>
      </c>
      <c r="D827" s="84" t="s">
        <v>2</v>
      </c>
      <c r="E827" s="87">
        <v>1</v>
      </c>
      <c r="F827" s="85" t="s">
        <v>389</v>
      </c>
      <c r="G827" s="85" t="s">
        <v>414</v>
      </c>
      <c r="H827" s="86">
        <v>21.084</v>
      </c>
      <c r="I827" s="86">
        <v>25.713340000000002</v>
      </c>
      <c r="J827" s="86">
        <v>16.454659999999997</v>
      </c>
      <c r="K827" s="86">
        <v>4.6293400000000027</v>
      </c>
      <c r="L827" s="86">
        <v>4.6293400000000027</v>
      </c>
      <c r="M827" s="85"/>
      <c r="N827" s="85"/>
      <c r="O827" s="86">
        <v>21.43477</v>
      </c>
      <c r="P827" s="86">
        <v>21.060420000000001</v>
      </c>
      <c r="Q827" s="86">
        <v>21.80912</v>
      </c>
    </row>
    <row r="828" spans="1:17" x14ac:dyDescent="0.2">
      <c r="A828" s="85" t="s">
        <v>1430</v>
      </c>
      <c r="B828" t="s">
        <v>407</v>
      </c>
      <c r="C828">
        <v>7</v>
      </c>
      <c r="D828" s="84" t="s">
        <v>2</v>
      </c>
      <c r="E828" s="87">
        <v>4</v>
      </c>
      <c r="F828" s="85" t="s">
        <v>389</v>
      </c>
      <c r="G828" s="85" t="s">
        <v>406</v>
      </c>
      <c r="H828" s="86">
        <v>24.043320000000001</v>
      </c>
      <c r="I828" s="86">
        <v>27.509990000000002</v>
      </c>
      <c r="J828" s="86">
        <v>20.576650000000001</v>
      </c>
      <c r="K828" s="86">
        <v>3.4666700000000006</v>
      </c>
      <c r="L828" s="86">
        <v>3.4666700000000006</v>
      </c>
      <c r="M828" s="85"/>
      <c r="N828" s="85"/>
      <c r="O828" s="86">
        <v>21.43477</v>
      </c>
      <c r="P828" s="86">
        <v>21.060420000000001</v>
      </c>
      <c r="Q828" s="86">
        <v>21.80912</v>
      </c>
    </row>
    <row r="829" spans="1:17" x14ac:dyDescent="0.2">
      <c r="A829" s="85" t="s">
        <v>1431</v>
      </c>
      <c r="B829" t="s">
        <v>300</v>
      </c>
      <c r="C829">
        <v>8</v>
      </c>
      <c r="D829" s="84" t="s">
        <v>2</v>
      </c>
      <c r="E829" s="87">
        <v>6</v>
      </c>
      <c r="F829" s="85" t="s">
        <v>298</v>
      </c>
      <c r="G829" s="85" t="s">
        <v>299</v>
      </c>
      <c r="H829" s="86">
        <v>28.992810000000002</v>
      </c>
      <c r="I829" s="86">
        <v>31.464569999999998</v>
      </c>
      <c r="J829" s="86">
        <v>26.521050000000002</v>
      </c>
      <c r="K829" s="86">
        <v>2.4717599999999962</v>
      </c>
      <c r="L829" s="86">
        <v>2.4717599999999997</v>
      </c>
      <c r="M829" s="85"/>
      <c r="N829" s="85"/>
      <c r="O829" s="86">
        <v>21.43477</v>
      </c>
      <c r="P829" s="86">
        <v>21.060420000000001</v>
      </c>
      <c r="Q829" s="86">
        <v>21.80912</v>
      </c>
    </row>
    <row r="830" spans="1:17" x14ac:dyDescent="0.2">
      <c r="A830" s="85" t="s">
        <v>1432</v>
      </c>
      <c r="B830" t="s">
        <v>304</v>
      </c>
      <c r="C830">
        <v>9</v>
      </c>
      <c r="D830" s="84" t="s">
        <v>2</v>
      </c>
      <c r="E830" s="87">
        <v>5</v>
      </c>
      <c r="F830" s="85" t="s">
        <v>298</v>
      </c>
      <c r="G830" s="85" t="s">
        <v>303</v>
      </c>
      <c r="H830" s="86">
        <v>28.646490000000004</v>
      </c>
      <c r="I830" s="86">
        <v>31.116090000000003</v>
      </c>
      <c r="J830" s="86">
        <v>26.176890000000004</v>
      </c>
      <c r="K830" s="86">
        <v>2.4695999999999998</v>
      </c>
      <c r="L830" s="86">
        <v>2.4695999999999998</v>
      </c>
      <c r="M830" s="85"/>
      <c r="N830" s="85"/>
      <c r="O830" s="86">
        <v>21.43477</v>
      </c>
      <c r="P830" s="86">
        <v>21.060420000000001</v>
      </c>
      <c r="Q830" s="86">
        <v>21.80912</v>
      </c>
    </row>
    <row r="831" spans="1:17" x14ac:dyDescent="0.2">
      <c r="A831" s="85" t="s">
        <v>1433</v>
      </c>
      <c r="B831" t="s">
        <v>124</v>
      </c>
      <c r="C831">
        <v>1</v>
      </c>
      <c r="D831" s="84" t="s">
        <v>3</v>
      </c>
      <c r="E831" s="87">
        <v>17</v>
      </c>
      <c r="F831" s="85" t="s">
        <v>122</v>
      </c>
      <c r="G831" s="85" t="s">
        <v>123</v>
      </c>
      <c r="H831" s="86">
        <v>33.904890000000002</v>
      </c>
      <c r="I831" s="86">
        <v>37.812359999999998</v>
      </c>
      <c r="J831" s="86">
        <v>29.997420000000002</v>
      </c>
      <c r="K831" s="86">
        <v>3.9074699999999964</v>
      </c>
      <c r="L831" s="86">
        <v>3.90747</v>
      </c>
      <c r="M831" s="85"/>
      <c r="N831" s="85"/>
      <c r="O831" s="86">
        <v>21.43477</v>
      </c>
      <c r="P831" s="86">
        <v>21.060420000000001</v>
      </c>
      <c r="Q831" s="86">
        <v>21.80912</v>
      </c>
    </row>
    <row r="832" spans="1:17" x14ac:dyDescent="0.2">
      <c r="A832" s="85" t="s">
        <v>1434</v>
      </c>
      <c r="B832" t="s">
        <v>128</v>
      </c>
      <c r="C832">
        <v>2</v>
      </c>
      <c r="D832" s="84" t="s">
        <v>3</v>
      </c>
      <c r="E832" s="87">
        <v>7</v>
      </c>
      <c r="F832" s="85" t="s">
        <v>122</v>
      </c>
      <c r="G832" s="85" t="s">
        <v>127</v>
      </c>
      <c r="H832" s="86">
        <v>22.362629999999999</v>
      </c>
      <c r="I832" s="86">
        <v>26.47683</v>
      </c>
      <c r="J832" s="86">
        <v>18.248429999999999</v>
      </c>
      <c r="K832" s="86">
        <v>4.1142000000000003</v>
      </c>
      <c r="L832" s="86">
        <v>4.1142000000000003</v>
      </c>
      <c r="M832" s="85"/>
      <c r="N832" s="85"/>
      <c r="O832" s="86">
        <v>21.43477</v>
      </c>
      <c r="P832" s="86">
        <v>21.060420000000001</v>
      </c>
      <c r="Q832" s="86">
        <v>21.80912</v>
      </c>
    </row>
    <row r="833" spans="1:17" x14ac:dyDescent="0.2">
      <c r="A833" s="85" t="s">
        <v>1435</v>
      </c>
      <c r="B833" t="s">
        <v>132</v>
      </c>
      <c r="C833">
        <v>3</v>
      </c>
      <c r="D833" s="84" t="s">
        <v>3</v>
      </c>
      <c r="E833" s="87">
        <v>9</v>
      </c>
      <c r="F833" s="85" t="s">
        <v>122</v>
      </c>
      <c r="G833" s="85" t="s">
        <v>131</v>
      </c>
      <c r="H833" s="86">
        <v>24.161850000000001</v>
      </c>
      <c r="I833" s="86">
        <v>27.680719999999997</v>
      </c>
      <c r="J833" s="86">
        <v>20.642980000000001</v>
      </c>
      <c r="K833" s="86">
        <v>3.5188699999999962</v>
      </c>
      <c r="L833" s="86">
        <v>3.5188699999999997</v>
      </c>
      <c r="M833" s="85"/>
      <c r="N833" s="85"/>
      <c r="O833" s="86">
        <v>21.43477</v>
      </c>
      <c r="P833" s="86">
        <v>21.060420000000001</v>
      </c>
      <c r="Q833" s="86">
        <v>21.80912</v>
      </c>
    </row>
    <row r="834" spans="1:17" x14ac:dyDescent="0.2">
      <c r="A834" s="85" t="s">
        <v>1436</v>
      </c>
      <c r="B834" t="s">
        <v>136</v>
      </c>
      <c r="C834">
        <v>4</v>
      </c>
      <c r="D834" s="84" t="s">
        <v>3</v>
      </c>
      <c r="E834" s="87">
        <v>12</v>
      </c>
      <c r="F834" s="85" t="s">
        <v>122</v>
      </c>
      <c r="G834" s="85" t="s">
        <v>135</v>
      </c>
      <c r="H834" s="86">
        <v>27.783950000000001</v>
      </c>
      <c r="I834" s="86">
        <v>31.90466</v>
      </c>
      <c r="J834" s="86">
        <v>23.663239999999998</v>
      </c>
      <c r="K834" s="86">
        <v>4.120709999999999</v>
      </c>
      <c r="L834" s="86">
        <v>4.1207100000000025</v>
      </c>
      <c r="M834" s="85"/>
      <c r="N834" s="85"/>
      <c r="O834" s="86">
        <v>21.43477</v>
      </c>
      <c r="P834" s="86">
        <v>21.060420000000001</v>
      </c>
      <c r="Q834" s="86">
        <v>21.80912</v>
      </c>
    </row>
    <row r="835" spans="1:17" x14ac:dyDescent="0.2">
      <c r="A835" s="85" t="s">
        <v>1437</v>
      </c>
      <c r="B835" t="s">
        <v>140</v>
      </c>
      <c r="C835">
        <v>5</v>
      </c>
      <c r="D835" s="84" t="s">
        <v>3</v>
      </c>
      <c r="E835" s="87">
        <v>14</v>
      </c>
      <c r="F835" s="85" t="s">
        <v>122</v>
      </c>
      <c r="G835" s="85" t="s">
        <v>139</v>
      </c>
      <c r="H835" s="86">
        <v>28.891470000000002</v>
      </c>
      <c r="I835" s="86">
        <v>32.421879999999994</v>
      </c>
      <c r="J835" s="86">
        <v>25.361060000000002</v>
      </c>
      <c r="K835" s="86">
        <v>3.5304099999999927</v>
      </c>
      <c r="L835" s="86">
        <v>3.5304099999999998</v>
      </c>
      <c r="M835" s="85"/>
      <c r="N835" s="85"/>
      <c r="O835" s="86">
        <v>21.43477</v>
      </c>
      <c r="P835" s="86">
        <v>21.060420000000001</v>
      </c>
      <c r="Q835" s="86">
        <v>21.80912</v>
      </c>
    </row>
    <row r="836" spans="1:17" x14ac:dyDescent="0.2">
      <c r="A836" s="85" t="s">
        <v>1438</v>
      </c>
      <c r="B836" t="s">
        <v>144</v>
      </c>
      <c r="C836">
        <v>6</v>
      </c>
      <c r="D836" s="84" t="s">
        <v>3</v>
      </c>
      <c r="E836" s="87">
        <v>5</v>
      </c>
      <c r="F836" s="85" t="s">
        <v>122</v>
      </c>
      <c r="G836" s="85" t="s">
        <v>143</v>
      </c>
      <c r="H836" s="86">
        <v>21.548999999999999</v>
      </c>
      <c r="I836" s="86">
        <v>25.395289999999999</v>
      </c>
      <c r="J836" s="86">
        <v>17.702719999999999</v>
      </c>
      <c r="K836" s="86">
        <v>3.8462899999999998</v>
      </c>
      <c r="L836" s="86">
        <v>3.8462800000000001</v>
      </c>
      <c r="M836" s="85"/>
      <c r="N836" s="85"/>
      <c r="O836" s="86">
        <v>21.43477</v>
      </c>
      <c r="P836" s="86">
        <v>21.060420000000001</v>
      </c>
      <c r="Q836" s="86">
        <v>21.80912</v>
      </c>
    </row>
    <row r="837" spans="1:17" x14ac:dyDescent="0.2">
      <c r="A837" s="85" t="s">
        <v>1439</v>
      </c>
      <c r="B837" t="s">
        <v>96</v>
      </c>
      <c r="C837">
        <v>7</v>
      </c>
      <c r="D837" s="84" t="s">
        <v>3</v>
      </c>
      <c r="E837" s="87">
        <v>13</v>
      </c>
      <c r="F837" s="85" t="s">
        <v>94</v>
      </c>
      <c r="G837" s="85" t="s">
        <v>95</v>
      </c>
      <c r="H837" s="86">
        <v>28.431220000000003</v>
      </c>
      <c r="I837" s="86">
        <v>30.807960000000001</v>
      </c>
      <c r="J837" s="86">
        <v>26.054470000000002</v>
      </c>
      <c r="K837" s="86">
        <v>2.3767399999999981</v>
      </c>
      <c r="L837" s="86">
        <v>2.3767500000000013</v>
      </c>
      <c r="M837" s="85"/>
      <c r="N837" s="85"/>
      <c r="O837" s="86">
        <v>21.43477</v>
      </c>
      <c r="P837" s="86">
        <v>21.060420000000001</v>
      </c>
      <c r="Q837" s="86">
        <v>21.80912</v>
      </c>
    </row>
    <row r="838" spans="1:17" x14ac:dyDescent="0.2">
      <c r="A838" s="85" t="s">
        <v>1440</v>
      </c>
      <c r="B838" t="s">
        <v>100</v>
      </c>
      <c r="C838">
        <v>8</v>
      </c>
      <c r="D838" s="84" t="s">
        <v>3</v>
      </c>
      <c r="E838" s="87">
        <v>15</v>
      </c>
      <c r="F838" s="85" t="s">
        <v>94</v>
      </c>
      <c r="G838" s="85" t="s">
        <v>99</v>
      </c>
      <c r="H838" s="86">
        <v>30.265140000000002</v>
      </c>
      <c r="I838" s="86">
        <v>32.759210000000003</v>
      </c>
      <c r="J838" s="86">
        <v>27.771069999999998</v>
      </c>
      <c r="K838" s="86">
        <v>2.4940700000000007</v>
      </c>
      <c r="L838" s="86">
        <v>2.4940700000000042</v>
      </c>
      <c r="M838" s="85"/>
      <c r="N838" s="85"/>
      <c r="O838" s="86">
        <v>21.43477</v>
      </c>
      <c r="P838" s="86">
        <v>21.060420000000001</v>
      </c>
      <c r="Q838" s="86">
        <v>21.80912</v>
      </c>
    </row>
    <row r="839" spans="1:17" x14ac:dyDescent="0.2">
      <c r="A839" s="85" t="s">
        <v>1441</v>
      </c>
      <c r="B839" t="s">
        <v>455</v>
      </c>
      <c r="C839">
        <v>9</v>
      </c>
      <c r="D839" s="84" t="s">
        <v>3</v>
      </c>
      <c r="E839" s="87">
        <v>16</v>
      </c>
      <c r="F839" s="85" t="s">
        <v>453</v>
      </c>
      <c r="G839" s="85" t="s">
        <v>454</v>
      </c>
      <c r="H839" s="86">
        <v>30.301549999999999</v>
      </c>
      <c r="I839" s="86">
        <v>33.551490000000001</v>
      </c>
      <c r="J839" s="86">
        <v>27.051599999999997</v>
      </c>
      <c r="K839" s="86">
        <v>3.2499400000000023</v>
      </c>
      <c r="L839" s="86">
        <v>3.2499500000000019</v>
      </c>
      <c r="M839" s="85"/>
      <c r="N839" s="85"/>
      <c r="O839" s="86">
        <v>21.43477</v>
      </c>
      <c r="P839" s="86">
        <v>21.060420000000001</v>
      </c>
      <c r="Q839" s="86">
        <v>21.80912</v>
      </c>
    </row>
    <row r="840" spans="1:17" x14ac:dyDescent="0.2">
      <c r="A840" s="85" t="s">
        <v>1442</v>
      </c>
      <c r="B840" t="s">
        <v>459</v>
      </c>
      <c r="C840">
        <v>10</v>
      </c>
      <c r="D840" s="84" t="s">
        <v>3</v>
      </c>
      <c r="E840" s="87">
        <v>4</v>
      </c>
      <c r="F840" s="85" t="s">
        <v>453</v>
      </c>
      <c r="G840" s="85" t="s">
        <v>458</v>
      </c>
      <c r="H840" s="86">
        <v>19.369880000000002</v>
      </c>
      <c r="I840" s="86">
        <v>21.901399999999999</v>
      </c>
      <c r="J840" s="86">
        <v>16.838359999999998</v>
      </c>
      <c r="K840" s="86">
        <v>2.5315199999999969</v>
      </c>
      <c r="L840" s="86">
        <v>2.531520000000004</v>
      </c>
      <c r="M840" s="85"/>
      <c r="N840" s="85"/>
      <c r="O840" s="86">
        <v>21.43477</v>
      </c>
      <c r="P840" s="86">
        <v>21.060420000000001</v>
      </c>
      <c r="Q840" s="86">
        <v>21.80912</v>
      </c>
    </row>
    <row r="841" spans="1:17" x14ac:dyDescent="0.2">
      <c r="A841" s="85" t="s">
        <v>1443</v>
      </c>
      <c r="B841" t="s">
        <v>463</v>
      </c>
      <c r="C841">
        <v>11</v>
      </c>
      <c r="D841" s="84" t="s">
        <v>3</v>
      </c>
      <c r="E841" s="87">
        <v>11</v>
      </c>
      <c r="F841" s="85" t="s">
        <v>453</v>
      </c>
      <c r="G841" s="85" t="s">
        <v>462</v>
      </c>
      <c r="H841" s="86">
        <v>25.483660000000004</v>
      </c>
      <c r="I841" s="86">
        <v>29.00544</v>
      </c>
      <c r="J841" s="86">
        <v>21.961880000000001</v>
      </c>
      <c r="K841" s="86">
        <v>3.5217799999999961</v>
      </c>
      <c r="L841" s="86">
        <v>3.5217800000000032</v>
      </c>
      <c r="M841" s="85"/>
      <c r="N841" s="85"/>
      <c r="O841" s="86">
        <v>21.43477</v>
      </c>
      <c r="P841" s="86">
        <v>21.060420000000001</v>
      </c>
      <c r="Q841" s="86">
        <v>21.80912</v>
      </c>
    </row>
    <row r="842" spans="1:17" x14ac:dyDescent="0.2">
      <c r="A842" s="85" t="s">
        <v>1444</v>
      </c>
      <c r="B842" t="s">
        <v>310</v>
      </c>
      <c r="C842">
        <v>12</v>
      </c>
      <c r="D842" s="84" t="s">
        <v>3</v>
      </c>
      <c r="E842" s="87">
        <v>1</v>
      </c>
      <c r="F842" s="85" t="s">
        <v>308</v>
      </c>
      <c r="G842" s="85" t="s">
        <v>309</v>
      </c>
      <c r="H842" s="86">
        <v>15.154719999999999</v>
      </c>
      <c r="I842" s="86">
        <v>17.314989999999998</v>
      </c>
      <c r="J842" s="86">
        <v>12.99446</v>
      </c>
      <c r="K842" s="86">
        <v>2.1602699999999988</v>
      </c>
      <c r="L842" s="86">
        <v>2.1602599999999992</v>
      </c>
      <c r="M842" s="85"/>
      <c r="N842" s="85"/>
      <c r="O842" s="86">
        <v>21.43477</v>
      </c>
      <c r="P842" s="86">
        <v>21.060420000000001</v>
      </c>
      <c r="Q842" s="86">
        <v>21.80912</v>
      </c>
    </row>
    <row r="843" spans="1:17" x14ac:dyDescent="0.2">
      <c r="A843" s="85" t="s">
        <v>1445</v>
      </c>
      <c r="B843" t="s">
        <v>314</v>
      </c>
      <c r="C843">
        <v>13</v>
      </c>
      <c r="D843" s="84" t="s">
        <v>3</v>
      </c>
      <c r="E843" s="87">
        <v>2</v>
      </c>
      <c r="F843" s="85" t="s">
        <v>308</v>
      </c>
      <c r="G843" s="85" t="s">
        <v>313</v>
      </c>
      <c r="H843" s="86">
        <v>16.35736</v>
      </c>
      <c r="I843" s="86">
        <v>18.558779999999999</v>
      </c>
      <c r="J843" s="86">
        <v>14.155950000000001</v>
      </c>
      <c r="K843" s="86">
        <v>2.2014199999999988</v>
      </c>
      <c r="L843" s="86">
        <v>2.2014099999999992</v>
      </c>
      <c r="M843" s="85"/>
      <c r="N843" s="85"/>
      <c r="O843" s="86">
        <v>21.43477</v>
      </c>
      <c r="P843" s="86">
        <v>21.060420000000001</v>
      </c>
      <c r="Q843" s="86">
        <v>21.80912</v>
      </c>
    </row>
    <row r="844" spans="1:17" x14ac:dyDescent="0.2">
      <c r="A844" s="85" t="s">
        <v>1446</v>
      </c>
      <c r="B844" t="s">
        <v>320</v>
      </c>
      <c r="C844">
        <v>14</v>
      </c>
      <c r="D844" s="84" t="s">
        <v>3</v>
      </c>
      <c r="E844" s="87">
        <v>6</v>
      </c>
      <c r="F844" s="85" t="s">
        <v>318</v>
      </c>
      <c r="G844" s="85" t="s">
        <v>319</v>
      </c>
      <c r="H844" s="86">
        <v>21.842749999999999</v>
      </c>
      <c r="I844" s="86">
        <v>25.345830000000003</v>
      </c>
      <c r="J844" s="86">
        <v>18.339659999999999</v>
      </c>
      <c r="K844" s="86">
        <v>3.5030800000000042</v>
      </c>
      <c r="L844" s="86">
        <v>3.5030900000000003</v>
      </c>
      <c r="M844" s="85"/>
      <c r="N844" s="85"/>
      <c r="O844" s="86">
        <v>21.43477</v>
      </c>
      <c r="P844" s="86">
        <v>21.060420000000001</v>
      </c>
      <c r="Q844" s="86">
        <v>21.80912</v>
      </c>
    </row>
    <row r="845" spans="1:17" x14ac:dyDescent="0.2">
      <c r="A845" s="85" t="s">
        <v>1447</v>
      </c>
      <c r="B845" t="s">
        <v>324</v>
      </c>
      <c r="C845">
        <v>15</v>
      </c>
      <c r="D845" s="84" t="s">
        <v>3</v>
      </c>
      <c r="E845" s="87">
        <v>10</v>
      </c>
      <c r="F845" s="85" t="s">
        <v>318</v>
      </c>
      <c r="G845" s="85" t="s">
        <v>323</v>
      </c>
      <c r="H845" s="86">
        <v>25.180070000000001</v>
      </c>
      <c r="I845" s="86">
        <v>28.38673</v>
      </c>
      <c r="J845" s="86">
        <v>21.973419999999997</v>
      </c>
      <c r="K845" s="86">
        <v>3.2066599999999994</v>
      </c>
      <c r="L845" s="86">
        <v>3.2066500000000033</v>
      </c>
      <c r="M845" s="85"/>
      <c r="N845" s="85"/>
      <c r="O845" s="86">
        <v>21.43477</v>
      </c>
      <c r="P845" s="86">
        <v>21.060420000000001</v>
      </c>
      <c r="Q845" s="86">
        <v>21.80912</v>
      </c>
    </row>
    <row r="846" spans="1:17" x14ac:dyDescent="0.2">
      <c r="A846" s="85" t="s">
        <v>1448</v>
      </c>
      <c r="B846" t="s">
        <v>328</v>
      </c>
      <c r="C846">
        <v>16</v>
      </c>
      <c r="D846" s="84" t="s">
        <v>3</v>
      </c>
      <c r="E846" s="87">
        <v>8</v>
      </c>
      <c r="F846" s="85" t="s">
        <v>318</v>
      </c>
      <c r="G846" s="85" t="s">
        <v>327</v>
      </c>
      <c r="H846" s="86">
        <v>23.880009999999999</v>
      </c>
      <c r="I846" s="86">
        <v>26.965810000000001</v>
      </c>
      <c r="J846" s="86">
        <v>20.79421</v>
      </c>
      <c r="K846" s="86">
        <v>3.0858000000000025</v>
      </c>
      <c r="L846" s="86">
        <v>3.085799999999999</v>
      </c>
      <c r="M846" s="85"/>
      <c r="N846" s="85"/>
      <c r="O846" s="86">
        <v>21.43477</v>
      </c>
      <c r="P846" s="86">
        <v>21.060420000000001</v>
      </c>
      <c r="Q846" s="86">
        <v>21.80912</v>
      </c>
    </row>
    <row r="847" spans="1:17" x14ac:dyDescent="0.2">
      <c r="A847" s="85" t="s">
        <v>1449</v>
      </c>
      <c r="B847" t="s">
        <v>332</v>
      </c>
      <c r="C847">
        <v>17</v>
      </c>
      <c r="D847" s="84" t="s">
        <v>3</v>
      </c>
      <c r="E847" s="87">
        <v>3</v>
      </c>
      <c r="F847" s="85" t="s">
        <v>318</v>
      </c>
      <c r="G847" s="85" t="s">
        <v>331</v>
      </c>
      <c r="H847" s="86">
        <v>16.388269999999999</v>
      </c>
      <c r="I847" s="86">
        <v>19.79701</v>
      </c>
      <c r="J847" s="86">
        <v>12.97954</v>
      </c>
      <c r="K847" s="86">
        <v>3.4087400000000017</v>
      </c>
      <c r="L847" s="86">
        <v>3.4087299999999985</v>
      </c>
      <c r="M847" s="85"/>
      <c r="N847" s="85"/>
      <c r="O847" s="86">
        <v>21.43477</v>
      </c>
      <c r="P847" s="86">
        <v>21.060420000000001</v>
      </c>
      <c r="Q847" s="86">
        <v>21.80912</v>
      </c>
    </row>
    <row r="848" spans="1:17" x14ac:dyDescent="0.2">
      <c r="A848" s="9" t="s">
        <v>1450</v>
      </c>
      <c r="B848" t="s">
        <v>86</v>
      </c>
      <c r="C848">
        <v>1</v>
      </c>
      <c r="D848" s="92" t="s">
        <v>9</v>
      </c>
      <c r="E848" s="88">
        <v>5</v>
      </c>
      <c r="F848" s="9" t="s">
        <v>84</v>
      </c>
      <c r="G848" s="9" t="s">
        <v>85</v>
      </c>
      <c r="H848" s="22">
        <v>48.846029999999999</v>
      </c>
      <c r="I848" s="22">
        <v>49.712260000000001</v>
      </c>
      <c r="J848" s="22">
        <v>47.979810000000001</v>
      </c>
      <c r="K848" s="22">
        <v>0.86623000000000161</v>
      </c>
      <c r="L848" s="22">
        <v>0.86621999999999844</v>
      </c>
      <c r="M848" s="9"/>
      <c r="N848" s="9"/>
      <c r="O848" s="22">
        <v>48.736179999999997</v>
      </c>
      <c r="P848" s="15">
        <v>48.619070000000001</v>
      </c>
      <c r="Q848" s="15">
        <v>48.853279999999998</v>
      </c>
    </row>
    <row r="849" spans="1:17" x14ac:dyDescent="0.2">
      <c r="A849" s="9" t="s">
        <v>1451</v>
      </c>
      <c r="B849" t="s">
        <v>90</v>
      </c>
      <c r="C849">
        <v>2</v>
      </c>
      <c r="D849" s="92" t="s">
        <v>9</v>
      </c>
      <c r="E849" s="88">
        <v>16</v>
      </c>
      <c r="F849" s="9" t="s">
        <v>84</v>
      </c>
      <c r="G849" s="9" t="s">
        <v>89</v>
      </c>
      <c r="H849" s="22">
        <v>50.088439999999999</v>
      </c>
      <c r="I849" s="22">
        <v>50.698779999999999</v>
      </c>
      <c r="J849" s="22">
        <v>49.478099999999998</v>
      </c>
      <c r="K849" s="22">
        <v>0.61034000000000077</v>
      </c>
      <c r="L849" s="22">
        <v>0.61034000000000077</v>
      </c>
      <c r="M849" s="9"/>
      <c r="N849" s="9"/>
      <c r="O849" s="22">
        <v>48.736179999999997</v>
      </c>
      <c r="P849" s="15">
        <v>48.619070000000001</v>
      </c>
      <c r="Q849" s="15">
        <v>48.853279999999998</v>
      </c>
    </row>
    <row r="850" spans="1:17" x14ac:dyDescent="0.2">
      <c r="A850" s="9" t="s">
        <v>1452</v>
      </c>
      <c r="B850" t="s">
        <v>282</v>
      </c>
      <c r="C850">
        <v>3</v>
      </c>
      <c r="D850" s="92" t="s">
        <v>9</v>
      </c>
      <c r="E850" s="88">
        <v>8</v>
      </c>
      <c r="F850" s="9" t="s">
        <v>280</v>
      </c>
      <c r="G850" s="9" t="s">
        <v>281</v>
      </c>
      <c r="H850" s="22">
        <v>49.186439999999997</v>
      </c>
      <c r="I850" s="22">
        <v>50.070639999999997</v>
      </c>
      <c r="J850" s="22">
        <v>48.302239999999998</v>
      </c>
      <c r="K850" s="22">
        <v>0.88419999999999987</v>
      </c>
      <c r="L850" s="22">
        <v>0.88419999999999987</v>
      </c>
      <c r="M850" s="9"/>
      <c r="N850" s="9"/>
      <c r="O850" s="22">
        <v>48.736179999999997</v>
      </c>
      <c r="P850" s="15">
        <v>48.619070000000001</v>
      </c>
      <c r="Q850" s="15">
        <v>48.853279999999998</v>
      </c>
    </row>
    <row r="851" spans="1:17" x14ac:dyDescent="0.2">
      <c r="A851" s="9" t="s">
        <v>1453</v>
      </c>
      <c r="B851" t="s">
        <v>286</v>
      </c>
      <c r="C851">
        <v>4</v>
      </c>
      <c r="D851" s="92" t="s">
        <v>9</v>
      </c>
      <c r="E851" s="88">
        <v>13</v>
      </c>
      <c r="F851" s="9" t="s">
        <v>280</v>
      </c>
      <c r="G851" s="9" t="s">
        <v>285</v>
      </c>
      <c r="H851" s="22">
        <v>49.708129999999997</v>
      </c>
      <c r="I851" s="22">
        <v>50.701740000000001</v>
      </c>
      <c r="J851" s="22">
        <v>48.714509999999997</v>
      </c>
      <c r="K851" s="22">
        <v>0.99361000000000388</v>
      </c>
      <c r="L851" s="22">
        <v>0.99361999999999995</v>
      </c>
      <c r="M851" s="9"/>
      <c r="N851" s="9"/>
      <c r="O851" s="22">
        <v>48.736179999999997</v>
      </c>
      <c r="P851" s="15">
        <v>48.619070000000001</v>
      </c>
      <c r="Q851" s="15">
        <v>48.853279999999998</v>
      </c>
    </row>
    <row r="852" spans="1:17" x14ac:dyDescent="0.2">
      <c r="A852" s="9" t="s">
        <v>1454</v>
      </c>
      <c r="B852" t="s">
        <v>290</v>
      </c>
      <c r="C852">
        <v>5</v>
      </c>
      <c r="D852" s="92" t="s">
        <v>9</v>
      </c>
      <c r="E852" s="88">
        <v>11</v>
      </c>
      <c r="F852" s="9" t="s">
        <v>280</v>
      </c>
      <c r="G852" s="9" t="s">
        <v>289</v>
      </c>
      <c r="H852" s="22">
        <v>49.58934</v>
      </c>
      <c r="I852" s="22">
        <v>50.387169999999998</v>
      </c>
      <c r="J852" s="22">
        <v>48.791499999999999</v>
      </c>
      <c r="K852" s="22">
        <v>0.7978299999999976</v>
      </c>
      <c r="L852" s="22">
        <v>0.79784000000000077</v>
      </c>
      <c r="M852" s="9"/>
      <c r="N852" s="9"/>
      <c r="O852" s="22">
        <v>48.736179999999997</v>
      </c>
      <c r="P852" s="15">
        <v>48.619070000000001</v>
      </c>
      <c r="Q852" s="15">
        <v>48.853279999999998</v>
      </c>
    </row>
    <row r="853" spans="1:17" x14ac:dyDescent="0.2">
      <c r="A853" s="9" t="s">
        <v>1455</v>
      </c>
      <c r="B853" t="s">
        <v>294</v>
      </c>
      <c r="C853">
        <v>6</v>
      </c>
      <c r="D853" s="92" t="s">
        <v>9</v>
      </c>
      <c r="E853" s="88">
        <v>21</v>
      </c>
      <c r="F853" s="9" t="s">
        <v>280</v>
      </c>
      <c r="G853" s="9" t="s">
        <v>293</v>
      </c>
      <c r="H853" s="22">
        <v>50.583570000000002</v>
      </c>
      <c r="I853" s="22">
        <v>51.662550000000003</v>
      </c>
      <c r="J853" s="22">
        <v>49.504600000000003</v>
      </c>
      <c r="K853" s="22">
        <v>1.0789800000000014</v>
      </c>
      <c r="L853" s="22">
        <v>1.0789699999999982</v>
      </c>
      <c r="M853" s="9"/>
      <c r="N853" s="9"/>
      <c r="O853" s="22">
        <v>48.736179999999997</v>
      </c>
      <c r="P853" s="15">
        <v>48.619070000000001</v>
      </c>
      <c r="Q853" s="15">
        <v>48.853279999999998</v>
      </c>
    </row>
    <row r="854" spans="1:17" x14ac:dyDescent="0.2">
      <c r="A854" s="9" t="s">
        <v>1456</v>
      </c>
      <c r="B854" t="s">
        <v>228</v>
      </c>
      <c r="C854">
        <v>7</v>
      </c>
      <c r="D854" s="92" t="s">
        <v>9</v>
      </c>
      <c r="E854" s="88">
        <v>15</v>
      </c>
      <c r="F854" s="9" t="s">
        <v>226</v>
      </c>
      <c r="G854" s="9" t="s">
        <v>227</v>
      </c>
      <c r="H854" s="22">
        <v>50.034320000000001</v>
      </c>
      <c r="I854" s="22">
        <v>50.837530000000001</v>
      </c>
      <c r="J854" s="22">
        <v>49.231110000000001</v>
      </c>
      <c r="K854" s="22">
        <v>0.80320999999999998</v>
      </c>
      <c r="L854" s="22">
        <v>0.80320999999999998</v>
      </c>
      <c r="M854" s="9"/>
      <c r="N854" s="9"/>
      <c r="O854" s="22">
        <v>48.736179999999997</v>
      </c>
      <c r="P854" s="15">
        <v>48.619070000000001</v>
      </c>
      <c r="Q854" s="15">
        <v>48.853279999999998</v>
      </c>
    </row>
    <row r="855" spans="1:17" x14ac:dyDescent="0.2">
      <c r="A855" s="9" t="s">
        <v>1457</v>
      </c>
      <c r="B855" t="s">
        <v>232</v>
      </c>
      <c r="C855">
        <v>8</v>
      </c>
      <c r="D855" s="92" t="s">
        <v>9</v>
      </c>
      <c r="E855" s="88">
        <v>19</v>
      </c>
      <c r="F855" s="9" t="s">
        <v>226</v>
      </c>
      <c r="G855" s="9" t="s">
        <v>231</v>
      </c>
      <c r="H855" s="22">
        <v>50.446210000000001</v>
      </c>
      <c r="I855" s="22">
        <v>51.140659999999997</v>
      </c>
      <c r="J855" s="22">
        <v>49.751759999999997</v>
      </c>
      <c r="K855" s="22">
        <v>0.69444999999999624</v>
      </c>
      <c r="L855" s="22">
        <v>0.69445000000000334</v>
      </c>
      <c r="M855" s="9"/>
      <c r="N855" s="9"/>
      <c r="O855" s="22">
        <v>48.736179999999997</v>
      </c>
      <c r="P855" s="15">
        <v>48.619070000000001</v>
      </c>
      <c r="Q855" s="15">
        <v>48.853279999999998</v>
      </c>
    </row>
    <row r="856" spans="1:17" x14ac:dyDescent="0.2">
      <c r="A856" s="9" t="s">
        <v>1458</v>
      </c>
      <c r="B856" t="s">
        <v>236</v>
      </c>
      <c r="C856">
        <v>9</v>
      </c>
      <c r="D856" s="92" t="s">
        <v>9</v>
      </c>
      <c r="E856" s="88">
        <v>1</v>
      </c>
      <c r="F856" s="9" t="s">
        <v>226</v>
      </c>
      <c r="G856" s="9" t="s">
        <v>235</v>
      </c>
      <c r="H856" s="22">
        <v>48.339869999999998</v>
      </c>
      <c r="I856" s="22">
        <v>49.500630000000001</v>
      </c>
      <c r="J856" s="22">
        <v>47.179110000000001</v>
      </c>
      <c r="K856" s="22">
        <v>1.1607600000000033</v>
      </c>
      <c r="L856" s="22">
        <v>1.1607599999999962</v>
      </c>
      <c r="M856" s="9"/>
      <c r="N856" s="9"/>
      <c r="O856" s="22">
        <v>48.736179999999997</v>
      </c>
      <c r="P856" s="15">
        <v>48.619070000000001</v>
      </c>
      <c r="Q856" s="15">
        <v>48.853279999999998</v>
      </c>
    </row>
    <row r="857" spans="1:17" x14ac:dyDescent="0.2">
      <c r="A857" s="9" t="s">
        <v>1459</v>
      </c>
      <c r="B857" t="s">
        <v>240</v>
      </c>
      <c r="C857">
        <v>10</v>
      </c>
      <c r="D857" s="92" t="s">
        <v>9</v>
      </c>
      <c r="E857" s="88">
        <v>20</v>
      </c>
      <c r="F857" s="9" t="s">
        <v>226</v>
      </c>
      <c r="G857" s="9" t="s">
        <v>239</v>
      </c>
      <c r="H857" s="22">
        <v>50.481090000000002</v>
      </c>
      <c r="I857" s="22">
        <v>51.20026</v>
      </c>
      <c r="J857" s="22">
        <v>49.76193</v>
      </c>
      <c r="K857" s="22">
        <v>0.71916999999999831</v>
      </c>
      <c r="L857" s="22">
        <v>0.71916000000000224</v>
      </c>
      <c r="M857" s="9"/>
      <c r="N857" s="9"/>
      <c r="O857" s="22">
        <v>48.736179999999997</v>
      </c>
      <c r="P857" s="15">
        <v>48.619070000000001</v>
      </c>
      <c r="Q857" s="15">
        <v>48.853279999999998</v>
      </c>
    </row>
    <row r="858" spans="1:17" x14ac:dyDescent="0.2">
      <c r="A858" s="9" t="s">
        <v>1460</v>
      </c>
      <c r="B858" t="s">
        <v>246</v>
      </c>
      <c r="C858">
        <v>11</v>
      </c>
      <c r="D858" s="92" t="s">
        <v>9</v>
      </c>
      <c r="E858" s="88">
        <v>7</v>
      </c>
      <c r="F858" s="9" t="s">
        <v>244</v>
      </c>
      <c r="G858" s="9" t="s">
        <v>245</v>
      </c>
      <c r="H858" s="22">
        <v>49.066800000000001</v>
      </c>
      <c r="I858" s="22">
        <v>49.897019999999998</v>
      </c>
      <c r="J858" s="22">
        <v>48.236579999999996</v>
      </c>
      <c r="K858" s="22">
        <v>0.83021999999999707</v>
      </c>
      <c r="L858" s="22">
        <v>0.83022000000000418</v>
      </c>
      <c r="M858" s="9"/>
      <c r="N858" s="9"/>
      <c r="O858" s="22">
        <v>48.736179999999997</v>
      </c>
      <c r="P858" s="15">
        <v>48.619070000000001</v>
      </c>
      <c r="Q858" s="15">
        <v>48.853279999999998</v>
      </c>
    </row>
    <row r="859" spans="1:17" x14ac:dyDescent="0.2">
      <c r="A859" s="9" t="s">
        <v>1461</v>
      </c>
      <c r="B859" t="s">
        <v>250</v>
      </c>
      <c r="C859">
        <v>12</v>
      </c>
      <c r="D859" s="92" t="s">
        <v>9</v>
      </c>
      <c r="E859" s="88">
        <v>3</v>
      </c>
      <c r="F859" s="9" t="s">
        <v>244</v>
      </c>
      <c r="G859" s="9" t="s">
        <v>249</v>
      </c>
      <c r="H859" s="22">
        <v>48.405839999999998</v>
      </c>
      <c r="I859" s="22">
        <v>49.419649999999997</v>
      </c>
      <c r="J859" s="22">
        <v>47.392029999999998</v>
      </c>
      <c r="K859" s="22">
        <v>1.0138099999999994</v>
      </c>
      <c r="L859" s="22">
        <v>1.0138099999999994</v>
      </c>
      <c r="M859" s="9"/>
      <c r="N859" s="9"/>
      <c r="O859" s="22">
        <v>48.736179999999997</v>
      </c>
      <c r="P859" s="15">
        <v>48.619070000000001</v>
      </c>
      <c r="Q859" s="15">
        <v>48.853279999999998</v>
      </c>
    </row>
    <row r="860" spans="1:17" x14ac:dyDescent="0.2">
      <c r="A860" s="9" t="s">
        <v>1462</v>
      </c>
      <c r="B860" t="s">
        <v>254</v>
      </c>
      <c r="C860">
        <v>13</v>
      </c>
      <c r="D860" s="92" t="s">
        <v>9</v>
      </c>
      <c r="E860" s="88">
        <v>22</v>
      </c>
      <c r="F860" s="9" t="s">
        <v>244</v>
      </c>
      <c r="G860" s="9" t="s">
        <v>253</v>
      </c>
      <c r="H860" s="22">
        <v>50.781610000000001</v>
      </c>
      <c r="I860" s="22">
        <v>51.454230000000003</v>
      </c>
      <c r="J860" s="22">
        <v>50.108989999999999</v>
      </c>
      <c r="K860" s="22">
        <v>0.67262000000000199</v>
      </c>
      <c r="L860" s="22">
        <v>0.67262000000000199</v>
      </c>
      <c r="M860" s="9"/>
      <c r="N860" s="9"/>
      <c r="O860" s="22">
        <v>48.736179999999997</v>
      </c>
      <c r="P860" s="15">
        <v>48.619070000000001</v>
      </c>
      <c r="Q860" s="15">
        <v>48.853279999999998</v>
      </c>
    </row>
    <row r="861" spans="1:17" x14ac:dyDescent="0.2">
      <c r="A861" s="9" t="s">
        <v>1463</v>
      </c>
      <c r="B861" t="s">
        <v>260</v>
      </c>
      <c r="C861">
        <v>14</v>
      </c>
      <c r="D861" s="92" t="s">
        <v>9</v>
      </c>
      <c r="E861" s="88">
        <v>12</v>
      </c>
      <c r="F861" s="9" t="s">
        <v>258</v>
      </c>
      <c r="G861" s="9" t="s">
        <v>259</v>
      </c>
      <c r="H861" s="22">
        <v>49.70035</v>
      </c>
      <c r="I861" s="22">
        <v>51.204270000000001</v>
      </c>
      <c r="J861" s="22">
        <v>48.196429999999999</v>
      </c>
      <c r="K861" s="22">
        <v>1.5039200000000008</v>
      </c>
      <c r="L861" s="22">
        <v>1.5039200000000008</v>
      </c>
      <c r="M861" s="9"/>
      <c r="N861" s="9"/>
      <c r="O861" s="22">
        <v>48.736179999999997</v>
      </c>
      <c r="P861" s="15">
        <v>48.619070000000001</v>
      </c>
      <c r="Q861" s="15">
        <v>48.853279999999998</v>
      </c>
    </row>
    <row r="862" spans="1:17" x14ac:dyDescent="0.2">
      <c r="A862" s="9" t="s">
        <v>1464</v>
      </c>
      <c r="B862" t="s">
        <v>264</v>
      </c>
      <c r="C862">
        <v>15</v>
      </c>
      <c r="D862" s="92" t="s">
        <v>9</v>
      </c>
      <c r="E862" s="88">
        <v>17</v>
      </c>
      <c r="F862" s="9" t="s">
        <v>258</v>
      </c>
      <c r="G862" s="9" t="s">
        <v>263</v>
      </c>
      <c r="H862" s="22">
        <v>50.091050000000003</v>
      </c>
      <c r="I862" s="22">
        <v>51.139989999999997</v>
      </c>
      <c r="J862" s="22">
        <v>49.042110000000001</v>
      </c>
      <c r="K862" s="22">
        <v>1.0489399999999947</v>
      </c>
      <c r="L862" s="22">
        <v>1.0489400000000018</v>
      </c>
      <c r="M862" s="9"/>
      <c r="N862" s="9"/>
      <c r="O862" s="22">
        <v>48.736179999999997</v>
      </c>
      <c r="P862" s="15">
        <v>48.619070000000001</v>
      </c>
      <c r="Q862" s="15">
        <v>48.853279999999998</v>
      </c>
    </row>
    <row r="863" spans="1:17" x14ac:dyDescent="0.2">
      <c r="A863" s="9" t="s">
        <v>1465</v>
      </c>
      <c r="B863" t="s">
        <v>268</v>
      </c>
      <c r="C863">
        <v>16</v>
      </c>
      <c r="D863" s="92" t="s">
        <v>9</v>
      </c>
      <c r="E863" s="88">
        <v>4</v>
      </c>
      <c r="F863" s="9" t="s">
        <v>258</v>
      </c>
      <c r="G863" s="9" t="s">
        <v>267</v>
      </c>
      <c r="H863" s="22">
        <v>48.773609999999998</v>
      </c>
      <c r="I863" s="22">
        <v>49.87538</v>
      </c>
      <c r="J863" s="22">
        <v>47.67183</v>
      </c>
      <c r="K863" s="22">
        <v>1.1017700000000019</v>
      </c>
      <c r="L863" s="22">
        <v>1.101779999999998</v>
      </c>
      <c r="M863" s="9"/>
      <c r="N863" s="9"/>
      <c r="O863" s="22">
        <v>48.736179999999997</v>
      </c>
      <c r="P863" s="15">
        <v>48.619070000000001</v>
      </c>
      <c r="Q863" s="15">
        <v>48.853279999999998</v>
      </c>
    </row>
    <row r="864" spans="1:17" x14ac:dyDescent="0.2">
      <c r="A864" s="9" t="s">
        <v>1466</v>
      </c>
      <c r="B864" t="s">
        <v>272</v>
      </c>
      <c r="C864">
        <v>17</v>
      </c>
      <c r="D864" s="92" t="s">
        <v>9</v>
      </c>
      <c r="E864" s="88">
        <v>14</v>
      </c>
      <c r="F864" s="9" t="s">
        <v>258</v>
      </c>
      <c r="G864" s="9" t="s">
        <v>271</v>
      </c>
      <c r="H864" s="22">
        <v>49.735759999999999</v>
      </c>
      <c r="I864" s="22">
        <v>50.972160000000002</v>
      </c>
      <c r="J864" s="22">
        <v>48.499360000000003</v>
      </c>
      <c r="K864" s="22">
        <v>1.2364000000000033</v>
      </c>
      <c r="L864" s="22">
        <v>1.2363999999999962</v>
      </c>
      <c r="M864" s="9"/>
      <c r="N864" s="9"/>
      <c r="O864" s="22">
        <v>48.736179999999997</v>
      </c>
      <c r="P864" s="15">
        <v>48.619070000000001</v>
      </c>
      <c r="Q864" s="15">
        <v>48.853279999999998</v>
      </c>
    </row>
    <row r="865" spans="1:17" x14ac:dyDescent="0.2">
      <c r="A865" s="9" t="s">
        <v>1467</v>
      </c>
      <c r="B865" t="s">
        <v>276</v>
      </c>
      <c r="C865">
        <v>18</v>
      </c>
      <c r="D865" s="92" t="s">
        <v>9</v>
      </c>
      <c r="E865" s="88">
        <v>18</v>
      </c>
      <c r="F865" s="9" t="s">
        <v>258</v>
      </c>
      <c r="G865" s="9" t="s">
        <v>275</v>
      </c>
      <c r="H865" s="22">
        <v>50.116759999999999</v>
      </c>
      <c r="I865" s="22">
        <v>50.853659999999998</v>
      </c>
      <c r="J865" s="22">
        <v>49.379869999999997</v>
      </c>
      <c r="K865" s="22">
        <v>0.73689999999999856</v>
      </c>
      <c r="L865" s="22">
        <v>0.73689000000000249</v>
      </c>
      <c r="M865" s="9"/>
      <c r="N865" s="9"/>
      <c r="O865" s="22">
        <v>48.736179999999997</v>
      </c>
      <c r="P865" s="15">
        <v>48.619070000000001</v>
      </c>
      <c r="Q865" s="15">
        <v>48.853279999999998</v>
      </c>
    </row>
    <row r="866" spans="1:17" x14ac:dyDescent="0.2">
      <c r="A866" s="9" t="s">
        <v>1468</v>
      </c>
      <c r="B866" t="s">
        <v>487</v>
      </c>
      <c r="C866">
        <v>19</v>
      </c>
      <c r="D866" s="92" t="s">
        <v>9</v>
      </c>
      <c r="E866" s="88">
        <v>10</v>
      </c>
      <c r="F866" s="9" t="s">
        <v>485</v>
      </c>
      <c r="G866" s="9" t="s">
        <v>486</v>
      </c>
      <c r="H866" s="22">
        <v>49.524979999999999</v>
      </c>
      <c r="I866" s="22">
        <v>50.502249999999997</v>
      </c>
      <c r="J866" s="22">
        <v>48.547699999999999</v>
      </c>
      <c r="K866" s="22">
        <v>0.9772699999999972</v>
      </c>
      <c r="L866" s="22">
        <v>0.97728000000000037</v>
      </c>
      <c r="M866" s="9"/>
      <c r="N866" s="9"/>
      <c r="O866" s="22">
        <v>48.736179999999997</v>
      </c>
      <c r="P866" s="15">
        <v>48.619070000000001</v>
      </c>
      <c r="Q866" s="15">
        <v>48.853279999999998</v>
      </c>
    </row>
    <row r="867" spans="1:17" x14ac:dyDescent="0.2">
      <c r="A867" s="9" t="s">
        <v>1469</v>
      </c>
      <c r="B867" t="s">
        <v>491</v>
      </c>
      <c r="C867">
        <v>20</v>
      </c>
      <c r="D867" s="92" t="s">
        <v>9</v>
      </c>
      <c r="E867" s="88">
        <v>9</v>
      </c>
      <c r="F867" s="9" t="s">
        <v>485</v>
      </c>
      <c r="G867" s="9" t="s">
        <v>490</v>
      </c>
      <c r="H867" s="22">
        <v>49.200380000000003</v>
      </c>
      <c r="I867" s="22">
        <v>50.082590000000003</v>
      </c>
      <c r="J867" s="22">
        <v>48.318159999999999</v>
      </c>
      <c r="K867" s="22">
        <v>0.8822100000000006</v>
      </c>
      <c r="L867" s="22">
        <v>0.88222000000000378</v>
      </c>
      <c r="M867" s="9"/>
      <c r="N867" s="9"/>
      <c r="O867" s="22">
        <v>48.736179999999997</v>
      </c>
      <c r="P867" s="15">
        <v>48.619070000000001</v>
      </c>
      <c r="Q867" s="15">
        <v>48.853279999999998</v>
      </c>
    </row>
    <row r="868" spans="1:17" x14ac:dyDescent="0.2">
      <c r="A868" s="9" t="s">
        <v>1470</v>
      </c>
      <c r="B868" t="s">
        <v>495</v>
      </c>
      <c r="C868">
        <v>21</v>
      </c>
      <c r="D868" s="92" t="s">
        <v>9</v>
      </c>
      <c r="E868" s="88">
        <v>2</v>
      </c>
      <c r="F868" s="9" t="s">
        <v>485</v>
      </c>
      <c r="G868" s="9" t="s">
        <v>494</v>
      </c>
      <c r="H868" s="22">
        <v>48.350209999999997</v>
      </c>
      <c r="I868" s="22">
        <v>49.724379999999996</v>
      </c>
      <c r="J868" s="22">
        <v>46.976039999999998</v>
      </c>
      <c r="K868" s="22">
        <v>1.3741699999999994</v>
      </c>
      <c r="L868" s="22">
        <v>1.3741699999999994</v>
      </c>
      <c r="M868" s="9"/>
      <c r="N868" s="9"/>
      <c r="O868" s="22">
        <v>48.736179999999997</v>
      </c>
      <c r="P868" s="15">
        <v>48.619070000000001</v>
      </c>
      <c r="Q868" s="15">
        <v>48.853279999999998</v>
      </c>
    </row>
    <row r="869" spans="1:17" x14ac:dyDescent="0.2">
      <c r="A869" s="9" t="s">
        <v>1471</v>
      </c>
      <c r="B869" t="s">
        <v>499</v>
      </c>
      <c r="C869">
        <v>22</v>
      </c>
      <c r="D869" s="92" t="s">
        <v>9</v>
      </c>
      <c r="E869" s="88">
        <v>6</v>
      </c>
      <c r="F869" s="9" t="s">
        <v>485</v>
      </c>
      <c r="G869" s="9" t="s">
        <v>498</v>
      </c>
      <c r="H869" s="22">
        <v>48.967010000000002</v>
      </c>
      <c r="I869" s="22">
        <v>49.86609</v>
      </c>
      <c r="J869" s="22">
        <v>48.067920000000001</v>
      </c>
      <c r="K869" s="22">
        <v>0.89907999999999788</v>
      </c>
      <c r="L869" s="22">
        <v>0.89909000000000106</v>
      </c>
      <c r="M869" s="9"/>
      <c r="N869" s="9"/>
      <c r="O869" s="22">
        <v>48.736179999999997</v>
      </c>
      <c r="P869" s="15">
        <v>48.619070000000001</v>
      </c>
      <c r="Q869" s="15">
        <v>48.853279999999998</v>
      </c>
    </row>
    <row r="870" spans="1:17" x14ac:dyDescent="0.2">
      <c r="A870" s="9" t="s">
        <v>1472</v>
      </c>
      <c r="B870" t="s">
        <v>373</v>
      </c>
      <c r="C870">
        <v>1</v>
      </c>
      <c r="D870" s="92" t="s">
        <v>0</v>
      </c>
      <c r="E870" s="88">
        <v>4</v>
      </c>
      <c r="F870" s="9" t="s">
        <v>0</v>
      </c>
      <c r="G870" s="9" t="s">
        <v>372</v>
      </c>
      <c r="H870" s="22">
        <v>50.836300000000001</v>
      </c>
      <c r="I870" s="22">
        <v>51.758809999999997</v>
      </c>
      <c r="J870" s="22">
        <v>49.913789999999999</v>
      </c>
      <c r="K870" s="22">
        <v>0.9225099999999955</v>
      </c>
      <c r="L870" s="22">
        <v>0.92251000000000261</v>
      </c>
      <c r="M870" s="9"/>
      <c r="N870" s="9"/>
      <c r="O870" s="22">
        <v>48.736179999999997</v>
      </c>
      <c r="P870" s="15">
        <v>48.619070000000001</v>
      </c>
      <c r="Q870" s="15">
        <v>48.853279999999998</v>
      </c>
    </row>
    <row r="871" spans="1:17" x14ac:dyDescent="0.2">
      <c r="A871" s="9" t="s">
        <v>1473</v>
      </c>
      <c r="B871" t="s">
        <v>377</v>
      </c>
      <c r="C871">
        <v>2</v>
      </c>
      <c r="D871" s="92" t="s">
        <v>0</v>
      </c>
      <c r="E871" s="88">
        <v>2</v>
      </c>
      <c r="F871" s="9" t="s">
        <v>0</v>
      </c>
      <c r="G871" s="9" t="s">
        <v>376</v>
      </c>
      <c r="H871" s="22">
        <v>49.624490000000002</v>
      </c>
      <c r="I871" s="22">
        <v>50.423209999999997</v>
      </c>
      <c r="J871" s="22">
        <v>48.825769999999999</v>
      </c>
      <c r="K871" s="22">
        <v>0.79871999999999588</v>
      </c>
      <c r="L871" s="22">
        <v>0.79872000000000298</v>
      </c>
      <c r="M871" s="9"/>
      <c r="N871" s="9"/>
      <c r="O871" s="22">
        <v>48.736179999999997</v>
      </c>
      <c r="P871" s="15">
        <v>48.619070000000001</v>
      </c>
      <c r="Q871" s="15">
        <v>48.853279999999998</v>
      </c>
    </row>
    <row r="872" spans="1:17" x14ac:dyDescent="0.2">
      <c r="A872" s="9" t="s">
        <v>1474</v>
      </c>
      <c r="B872" t="s">
        <v>381</v>
      </c>
      <c r="C872">
        <v>3</v>
      </c>
      <c r="D872" s="92" t="s">
        <v>0</v>
      </c>
      <c r="E872" s="88">
        <v>3</v>
      </c>
      <c r="F872" s="9" t="s">
        <v>0</v>
      </c>
      <c r="G872" s="9" t="s">
        <v>380</v>
      </c>
      <c r="H872" s="22">
        <v>49.684669999999997</v>
      </c>
      <c r="I872" s="22">
        <v>50.804699999999997</v>
      </c>
      <c r="J872" s="22">
        <v>48.564639999999997</v>
      </c>
      <c r="K872" s="22">
        <v>1.1200299999999999</v>
      </c>
      <c r="L872" s="22">
        <v>1.1200299999999999</v>
      </c>
      <c r="M872" s="9"/>
      <c r="N872" s="9"/>
      <c r="O872" s="22">
        <v>48.736179999999997</v>
      </c>
      <c r="P872" s="15">
        <v>48.619070000000001</v>
      </c>
      <c r="Q872" s="15">
        <v>48.853279999999998</v>
      </c>
    </row>
    <row r="873" spans="1:17" x14ac:dyDescent="0.2">
      <c r="A873" s="9" t="s">
        <v>1475</v>
      </c>
      <c r="B873" t="s">
        <v>385</v>
      </c>
      <c r="C873">
        <v>4</v>
      </c>
      <c r="D873" s="92" t="s">
        <v>0</v>
      </c>
      <c r="E873" s="88">
        <v>1</v>
      </c>
      <c r="F873" s="9" t="s">
        <v>0</v>
      </c>
      <c r="G873" s="9" t="s">
        <v>384</v>
      </c>
      <c r="H873" s="22">
        <v>49.204689999999999</v>
      </c>
      <c r="I873" s="22">
        <v>50.01061</v>
      </c>
      <c r="J873" s="22">
        <v>48.398760000000003</v>
      </c>
      <c r="K873" s="22">
        <v>0.80592000000000041</v>
      </c>
      <c r="L873" s="22">
        <v>0.80592999999999648</v>
      </c>
      <c r="M873" s="9"/>
      <c r="N873" s="9"/>
      <c r="O873" s="22">
        <v>48.736179999999997</v>
      </c>
      <c r="P873" s="15">
        <v>48.619070000000001</v>
      </c>
      <c r="Q873" s="15">
        <v>48.853279999999998</v>
      </c>
    </row>
    <row r="874" spans="1:17" x14ac:dyDescent="0.2">
      <c r="A874" s="9" t="s">
        <v>1476</v>
      </c>
      <c r="B874" t="s">
        <v>218</v>
      </c>
      <c r="C874">
        <v>1</v>
      </c>
      <c r="D874" s="92" t="s">
        <v>1</v>
      </c>
      <c r="E874" s="88">
        <v>10</v>
      </c>
      <c r="F874" s="9" t="s">
        <v>216</v>
      </c>
      <c r="G874" s="9" t="s">
        <v>217</v>
      </c>
      <c r="H874" s="22">
        <v>49.87135</v>
      </c>
      <c r="I874" s="22">
        <v>50.450989999999997</v>
      </c>
      <c r="J874" s="22">
        <v>49.291699999999999</v>
      </c>
      <c r="K874" s="22">
        <v>0.57963999999999771</v>
      </c>
      <c r="L874" s="22">
        <v>0.57965000000000089</v>
      </c>
      <c r="M874" s="9"/>
      <c r="N874" s="9"/>
      <c r="O874" s="22">
        <v>48.736179999999997</v>
      </c>
      <c r="P874" s="15">
        <v>48.619070000000001</v>
      </c>
      <c r="Q874" s="15">
        <v>48.853279999999998</v>
      </c>
    </row>
    <row r="875" spans="1:17" x14ac:dyDescent="0.2">
      <c r="A875" s="9" t="s">
        <v>1477</v>
      </c>
      <c r="B875" t="s">
        <v>222</v>
      </c>
      <c r="C875">
        <v>2</v>
      </c>
      <c r="D875" s="92" t="s">
        <v>1</v>
      </c>
      <c r="E875" s="88">
        <v>6</v>
      </c>
      <c r="F875" s="9" t="s">
        <v>216</v>
      </c>
      <c r="G875" s="9" t="s">
        <v>221</v>
      </c>
      <c r="H875" s="22">
        <v>49.166789999999999</v>
      </c>
      <c r="I875" s="22">
        <v>49.805729999999997</v>
      </c>
      <c r="J875" s="22">
        <v>48.527850000000001</v>
      </c>
      <c r="K875" s="22">
        <v>0.63893999999999807</v>
      </c>
      <c r="L875" s="22">
        <v>0.63893999999999807</v>
      </c>
      <c r="M875" s="9"/>
      <c r="N875" s="9"/>
      <c r="O875" s="22">
        <v>48.736179999999997</v>
      </c>
      <c r="P875" s="15">
        <v>48.619070000000001</v>
      </c>
      <c r="Q875" s="15">
        <v>48.853279999999998</v>
      </c>
    </row>
    <row r="876" spans="1:17" x14ac:dyDescent="0.2">
      <c r="A876" s="9" t="s">
        <v>1478</v>
      </c>
      <c r="B876" t="s">
        <v>360</v>
      </c>
      <c r="C876">
        <v>3</v>
      </c>
      <c r="D876" s="92" t="s">
        <v>1</v>
      </c>
      <c r="E876" s="88">
        <v>11</v>
      </c>
      <c r="F876" s="9" t="s">
        <v>358</v>
      </c>
      <c r="G876" s="9" t="s">
        <v>359</v>
      </c>
      <c r="H876" s="22">
        <v>49.94361</v>
      </c>
      <c r="I876" s="22">
        <v>50.797110000000004</v>
      </c>
      <c r="J876" s="22">
        <v>49.090119999999999</v>
      </c>
      <c r="K876" s="22">
        <v>0.85350000000000392</v>
      </c>
      <c r="L876" s="22">
        <v>0.85349000000000075</v>
      </c>
      <c r="M876" s="9"/>
      <c r="N876" s="9"/>
      <c r="O876" s="22">
        <v>48.736179999999997</v>
      </c>
      <c r="P876" s="15">
        <v>48.619070000000001</v>
      </c>
      <c r="Q876" s="15">
        <v>48.853279999999998</v>
      </c>
    </row>
    <row r="877" spans="1:17" x14ac:dyDescent="0.2">
      <c r="A877" s="9" t="s">
        <v>1479</v>
      </c>
      <c r="B877" t="s">
        <v>364</v>
      </c>
      <c r="C877">
        <v>4</v>
      </c>
      <c r="D877" s="92" t="s">
        <v>1</v>
      </c>
      <c r="E877" s="88">
        <v>8</v>
      </c>
      <c r="F877" s="9" t="s">
        <v>358</v>
      </c>
      <c r="G877" s="9" t="s">
        <v>363</v>
      </c>
      <c r="H877" s="22">
        <v>49.450159999999997</v>
      </c>
      <c r="I877" s="22">
        <v>50.2637</v>
      </c>
      <c r="J877" s="22">
        <v>48.636609999999997</v>
      </c>
      <c r="K877" s="22">
        <v>0.81354000000000326</v>
      </c>
      <c r="L877" s="22">
        <v>0.81354999999999933</v>
      </c>
      <c r="M877" s="9"/>
      <c r="N877" s="9"/>
      <c r="O877" s="22">
        <v>48.736179999999997</v>
      </c>
      <c r="P877" s="15">
        <v>48.619070000000001</v>
      </c>
      <c r="Q877" s="15">
        <v>48.853279999999998</v>
      </c>
    </row>
    <row r="878" spans="1:17" x14ac:dyDescent="0.2">
      <c r="A878" s="9" t="s">
        <v>1480</v>
      </c>
      <c r="B878" t="s">
        <v>368</v>
      </c>
      <c r="C878">
        <v>5</v>
      </c>
      <c r="D878" s="92" t="s">
        <v>1</v>
      </c>
      <c r="E878" s="88">
        <v>5</v>
      </c>
      <c r="F878" s="9" t="s">
        <v>358</v>
      </c>
      <c r="G878" s="9" t="s">
        <v>367</v>
      </c>
      <c r="H878" s="22">
        <v>48.775469999999999</v>
      </c>
      <c r="I878" s="22">
        <v>49.465899999999998</v>
      </c>
      <c r="J878" s="22">
        <v>48.085050000000003</v>
      </c>
      <c r="K878" s="22">
        <v>0.69042999999999921</v>
      </c>
      <c r="L878" s="22">
        <v>0.69041999999999604</v>
      </c>
      <c r="M878" s="9"/>
      <c r="N878" s="9"/>
      <c r="O878" s="22">
        <v>48.736179999999997</v>
      </c>
      <c r="P878" s="15">
        <v>48.619070000000001</v>
      </c>
      <c r="Q878" s="15">
        <v>48.853279999999998</v>
      </c>
    </row>
    <row r="879" spans="1:17" x14ac:dyDescent="0.2">
      <c r="A879" s="9" t="s">
        <v>1481</v>
      </c>
      <c r="B879" t="s">
        <v>192</v>
      </c>
      <c r="C879">
        <v>6</v>
      </c>
      <c r="D879" s="92" t="s">
        <v>1</v>
      </c>
      <c r="E879" s="88">
        <v>7</v>
      </c>
      <c r="F879" s="9" t="s">
        <v>190</v>
      </c>
      <c r="G879" s="9" t="s">
        <v>191</v>
      </c>
      <c r="H879" s="22">
        <v>49.42266</v>
      </c>
      <c r="I879" s="22">
        <v>50.212409999999998</v>
      </c>
      <c r="J879" s="22">
        <v>48.632919999999999</v>
      </c>
      <c r="K879" s="22">
        <v>0.78974999999999795</v>
      </c>
      <c r="L879" s="22">
        <v>0.78974000000000188</v>
      </c>
      <c r="M879" s="9"/>
      <c r="N879" s="9"/>
      <c r="O879" s="22">
        <v>48.736179999999997</v>
      </c>
      <c r="P879" s="15">
        <v>48.619070000000001</v>
      </c>
      <c r="Q879" s="15">
        <v>48.853279999999998</v>
      </c>
    </row>
    <row r="880" spans="1:17" x14ac:dyDescent="0.2">
      <c r="A880" s="9" t="s">
        <v>1482</v>
      </c>
      <c r="B880" t="s">
        <v>196</v>
      </c>
      <c r="C880">
        <v>7</v>
      </c>
      <c r="D880" s="92" t="s">
        <v>1</v>
      </c>
      <c r="E880" s="88">
        <v>9</v>
      </c>
      <c r="F880" s="9" t="s">
        <v>190</v>
      </c>
      <c r="G880" s="9" t="s">
        <v>195</v>
      </c>
      <c r="H880" s="22">
        <v>49.716070000000002</v>
      </c>
      <c r="I880" s="22">
        <v>50.590699999999998</v>
      </c>
      <c r="J880" s="22">
        <v>48.841439999999999</v>
      </c>
      <c r="K880" s="22">
        <v>0.87462999999999624</v>
      </c>
      <c r="L880" s="22">
        <v>0.87463000000000335</v>
      </c>
      <c r="M880" s="9"/>
      <c r="N880" s="9"/>
      <c r="O880" s="22">
        <v>48.736179999999997</v>
      </c>
      <c r="P880" s="15">
        <v>48.619070000000001</v>
      </c>
      <c r="Q880" s="15">
        <v>48.853279999999998</v>
      </c>
    </row>
    <row r="881" spans="1:17" x14ac:dyDescent="0.2">
      <c r="A881" s="9" t="s">
        <v>1483</v>
      </c>
      <c r="B881" t="s">
        <v>200</v>
      </c>
      <c r="C881">
        <v>8</v>
      </c>
      <c r="D881" s="92" t="s">
        <v>1</v>
      </c>
      <c r="E881" s="88">
        <v>3</v>
      </c>
      <c r="F881" s="9" t="s">
        <v>190</v>
      </c>
      <c r="G881" s="9" t="s">
        <v>199</v>
      </c>
      <c r="H881" s="22">
        <v>47.526629999999997</v>
      </c>
      <c r="I881" s="22">
        <v>48.779200000000003</v>
      </c>
      <c r="J881" s="22">
        <v>46.274059999999999</v>
      </c>
      <c r="K881" s="22">
        <v>1.2525700000000057</v>
      </c>
      <c r="L881" s="22">
        <v>1.2525699999999986</v>
      </c>
      <c r="M881" s="9"/>
      <c r="N881" s="9"/>
      <c r="O881" s="22">
        <v>48.736179999999997</v>
      </c>
      <c r="P881" s="15">
        <v>48.619070000000001</v>
      </c>
      <c r="Q881" s="15">
        <v>48.853279999999998</v>
      </c>
    </row>
    <row r="882" spans="1:17" x14ac:dyDescent="0.2">
      <c r="A882" s="9" t="s">
        <v>1484</v>
      </c>
      <c r="B882" t="s">
        <v>204</v>
      </c>
      <c r="C882">
        <v>9</v>
      </c>
      <c r="D882" s="92" t="s">
        <v>1</v>
      </c>
      <c r="E882" s="88">
        <v>4</v>
      </c>
      <c r="F882" s="9" t="s">
        <v>190</v>
      </c>
      <c r="G882" s="9" t="s">
        <v>203</v>
      </c>
      <c r="H882" s="22">
        <v>48.138599999999997</v>
      </c>
      <c r="I882" s="22">
        <v>49.116459999999996</v>
      </c>
      <c r="J882" s="22">
        <v>47.16075</v>
      </c>
      <c r="K882" s="22">
        <v>0.97785999999999973</v>
      </c>
      <c r="L882" s="22">
        <v>0.97784999999999656</v>
      </c>
      <c r="M882" s="9"/>
      <c r="N882" s="9"/>
      <c r="O882" s="22">
        <v>48.736179999999997</v>
      </c>
      <c r="P882" s="15">
        <v>48.619070000000001</v>
      </c>
      <c r="Q882" s="15">
        <v>48.853279999999998</v>
      </c>
    </row>
    <row r="883" spans="1:17" x14ac:dyDescent="0.2">
      <c r="A883" s="9" t="s">
        <v>1485</v>
      </c>
      <c r="B883" t="s">
        <v>208</v>
      </c>
      <c r="C883">
        <v>10</v>
      </c>
      <c r="D883" s="92" t="s">
        <v>1</v>
      </c>
      <c r="E883" s="88">
        <v>2</v>
      </c>
      <c r="F883" s="9" t="s">
        <v>190</v>
      </c>
      <c r="G883" s="9" t="s">
        <v>207</v>
      </c>
      <c r="H883" s="22">
        <v>46.603749999999998</v>
      </c>
      <c r="I883" s="22">
        <v>48.045169999999999</v>
      </c>
      <c r="J883" s="22">
        <v>45.16234</v>
      </c>
      <c r="K883" s="22">
        <v>1.4414200000000008</v>
      </c>
      <c r="L883" s="22">
        <v>1.4414099999999976</v>
      </c>
      <c r="M883" s="9"/>
      <c r="N883" s="9"/>
      <c r="O883" s="22">
        <v>48.736179999999997</v>
      </c>
      <c r="P883" s="15">
        <v>48.619070000000001</v>
      </c>
      <c r="Q883" s="15">
        <v>48.853279999999998</v>
      </c>
    </row>
    <row r="884" spans="1:17" x14ac:dyDescent="0.2">
      <c r="A884" s="9" t="s">
        <v>1486</v>
      </c>
      <c r="B884" t="s">
        <v>212</v>
      </c>
      <c r="C884">
        <v>11</v>
      </c>
      <c r="D884" s="92" t="s">
        <v>1</v>
      </c>
      <c r="E884" s="88">
        <v>1</v>
      </c>
      <c r="F884" s="9" t="s">
        <v>190</v>
      </c>
      <c r="G884" s="9" t="s">
        <v>211</v>
      </c>
      <c r="H884" s="22">
        <v>46.401679999999999</v>
      </c>
      <c r="I884" s="22">
        <v>47.651530000000001</v>
      </c>
      <c r="J884" s="22">
        <v>45.15184</v>
      </c>
      <c r="K884" s="22">
        <v>1.2498500000000021</v>
      </c>
      <c r="L884" s="22">
        <v>1.249839999999999</v>
      </c>
      <c r="M884" s="9"/>
      <c r="N884" s="9"/>
      <c r="O884" s="22">
        <v>48.736179999999997</v>
      </c>
      <c r="P884" s="15">
        <v>48.619070000000001</v>
      </c>
      <c r="Q884" s="15">
        <v>48.853279999999998</v>
      </c>
    </row>
    <row r="885" spans="1:17" x14ac:dyDescent="0.2">
      <c r="A885" s="9" t="s">
        <v>1487</v>
      </c>
      <c r="B885" t="s">
        <v>421</v>
      </c>
      <c r="C885">
        <v>1</v>
      </c>
      <c r="D885" s="92" t="s">
        <v>10</v>
      </c>
      <c r="E885" s="88">
        <v>10</v>
      </c>
      <c r="F885" s="9" t="s">
        <v>419</v>
      </c>
      <c r="G885" s="9" t="s">
        <v>420</v>
      </c>
      <c r="H885" s="22">
        <v>48.389710000000001</v>
      </c>
      <c r="I885" s="22">
        <v>49.452919999999999</v>
      </c>
      <c r="J885" s="22">
        <v>47.32649</v>
      </c>
      <c r="K885" s="22">
        <v>1.063209999999998</v>
      </c>
      <c r="L885" s="22">
        <v>1.0632200000000012</v>
      </c>
      <c r="M885" s="9"/>
      <c r="N885" s="9"/>
      <c r="O885" s="22">
        <v>48.736179999999997</v>
      </c>
      <c r="P885" s="15">
        <v>48.619070000000001</v>
      </c>
      <c r="Q885" s="15">
        <v>48.853279999999998</v>
      </c>
    </row>
    <row r="886" spans="1:17" x14ac:dyDescent="0.2">
      <c r="A886" s="9" t="s">
        <v>1488</v>
      </c>
      <c r="B886" t="s">
        <v>425</v>
      </c>
      <c r="C886">
        <v>2</v>
      </c>
      <c r="D886" s="92" t="s">
        <v>10</v>
      </c>
      <c r="E886" s="88">
        <v>9</v>
      </c>
      <c r="F886" s="9" t="s">
        <v>419</v>
      </c>
      <c r="G886" s="9" t="s">
        <v>424</v>
      </c>
      <c r="H886" s="22">
        <v>48.245939999999997</v>
      </c>
      <c r="I886" s="22">
        <v>49.197749999999999</v>
      </c>
      <c r="J886" s="22">
        <v>47.294130000000003</v>
      </c>
      <c r="K886" s="22">
        <v>0.95181000000000182</v>
      </c>
      <c r="L886" s="22">
        <v>0.95180999999999472</v>
      </c>
      <c r="M886" s="9"/>
      <c r="N886" s="9"/>
      <c r="O886" s="22">
        <v>48.736179999999997</v>
      </c>
      <c r="P886" s="15">
        <v>48.619070000000001</v>
      </c>
      <c r="Q886" s="15">
        <v>48.853279999999998</v>
      </c>
    </row>
    <row r="887" spans="1:17" x14ac:dyDescent="0.2">
      <c r="A887" s="9" t="s">
        <v>1489</v>
      </c>
      <c r="B887" t="s">
        <v>429</v>
      </c>
      <c r="C887">
        <v>3</v>
      </c>
      <c r="D887" s="92" t="s">
        <v>10</v>
      </c>
      <c r="E887" s="88">
        <v>8</v>
      </c>
      <c r="F887" s="9" t="s">
        <v>419</v>
      </c>
      <c r="G887" s="9" t="s">
        <v>428</v>
      </c>
      <c r="H887" s="22">
        <v>48.102170000000001</v>
      </c>
      <c r="I887" s="22">
        <v>49.343420000000002</v>
      </c>
      <c r="J887" s="22">
        <v>46.86092</v>
      </c>
      <c r="K887" s="22">
        <v>1.2412500000000009</v>
      </c>
      <c r="L887" s="22">
        <v>1.2412500000000009</v>
      </c>
      <c r="M887" s="9"/>
      <c r="N887" s="9"/>
      <c r="O887" s="22">
        <v>48.736179999999997</v>
      </c>
      <c r="P887" s="15">
        <v>48.619070000000001</v>
      </c>
      <c r="Q887" s="15">
        <v>48.853279999999998</v>
      </c>
    </row>
    <row r="888" spans="1:17" x14ac:dyDescent="0.2">
      <c r="A888" s="9" t="s">
        <v>1490</v>
      </c>
      <c r="B888" t="s">
        <v>433</v>
      </c>
      <c r="C888">
        <v>4</v>
      </c>
      <c r="D888" s="92" t="s">
        <v>10</v>
      </c>
      <c r="E888" s="88">
        <v>6</v>
      </c>
      <c r="F888" s="9" t="s">
        <v>419</v>
      </c>
      <c r="G888" s="9" t="s">
        <v>432</v>
      </c>
      <c r="H888" s="22">
        <v>47.245669999999997</v>
      </c>
      <c r="I888" s="22">
        <v>48.701540000000001</v>
      </c>
      <c r="J888" s="22">
        <v>45.7898</v>
      </c>
      <c r="K888" s="22">
        <v>1.4558700000000044</v>
      </c>
      <c r="L888" s="22">
        <v>1.4558699999999973</v>
      </c>
      <c r="M888" s="9"/>
      <c r="N888" s="9"/>
      <c r="O888" s="22">
        <v>48.736179999999997</v>
      </c>
      <c r="P888" s="15">
        <v>48.619070000000001</v>
      </c>
      <c r="Q888" s="15">
        <v>48.853279999999998</v>
      </c>
    </row>
    <row r="889" spans="1:17" x14ac:dyDescent="0.2">
      <c r="A889" s="9" t="s">
        <v>1491</v>
      </c>
      <c r="B889" t="s">
        <v>437</v>
      </c>
      <c r="C889">
        <v>5</v>
      </c>
      <c r="D889" s="92" t="s">
        <v>10</v>
      </c>
      <c r="E889" s="88">
        <v>14</v>
      </c>
      <c r="F889" s="9" t="s">
        <v>419</v>
      </c>
      <c r="G889" s="9" t="s">
        <v>436</v>
      </c>
      <c r="H889" s="22">
        <v>48.912759999999999</v>
      </c>
      <c r="I889" s="22">
        <v>50.36515</v>
      </c>
      <c r="J889" s="22">
        <v>47.460380000000001</v>
      </c>
      <c r="K889" s="22">
        <v>1.4523900000000012</v>
      </c>
      <c r="L889" s="22">
        <v>1.452379999999998</v>
      </c>
      <c r="M889" s="9"/>
      <c r="N889" s="9"/>
      <c r="O889" s="22">
        <v>48.736179999999997</v>
      </c>
      <c r="P889" s="15">
        <v>48.619070000000001</v>
      </c>
      <c r="Q889" s="15">
        <v>48.853279999999998</v>
      </c>
    </row>
    <row r="890" spans="1:17" x14ac:dyDescent="0.2">
      <c r="A890" s="9" t="s">
        <v>1492</v>
      </c>
      <c r="B890" t="s">
        <v>441</v>
      </c>
      <c r="C890">
        <v>6</v>
      </c>
      <c r="D890" s="92" t="s">
        <v>10</v>
      </c>
      <c r="E890" s="88">
        <v>16</v>
      </c>
      <c r="F890" s="9" t="s">
        <v>419</v>
      </c>
      <c r="G890" s="9" t="s">
        <v>440</v>
      </c>
      <c r="H890" s="22">
        <v>49.573700000000002</v>
      </c>
      <c r="I890" s="22">
        <v>50.935400000000001</v>
      </c>
      <c r="J890" s="22">
        <v>48.212000000000003</v>
      </c>
      <c r="K890" s="22">
        <v>1.361699999999999</v>
      </c>
      <c r="L890" s="22">
        <v>1.361699999999999</v>
      </c>
      <c r="M890" s="9"/>
      <c r="N890" s="9"/>
      <c r="O890" s="22">
        <v>48.736179999999997</v>
      </c>
      <c r="P890" s="15">
        <v>48.619070000000001</v>
      </c>
      <c r="Q890" s="15">
        <v>48.853279999999998</v>
      </c>
    </row>
    <row r="891" spans="1:17" x14ac:dyDescent="0.2">
      <c r="A891" s="9" t="s">
        <v>1493</v>
      </c>
      <c r="B891" t="s">
        <v>445</v>
      </c>
      <c r="C891">
        <v>7</v>
      </c>
      <c r="D891" s="92" t="s">
        <v>10</v>
      </c>
      <c r="E891" s="88">
        <v>7</v>
      </c>
      <c r="F891" s="9" t="s">
        <v>419</v>
      </c>
      <c r="G891" s="9" t="s">
        <v>444</v>
      </c>
      <c r="H891" s="22">
        <v>47.5383</v>
      </c>
      <c r="I891" s="22">
        <v>49.11974</v>
      </c>
      <c r="J891" s="22">
        <v>45.956859999999999</v>
      </c>
      <c r="K891" s="22">
        <v>1.5814400000000006</v>
      </c>
      <c r="L891" s="22">
        <v>1.5814400000000006</v>
      </c>
      <c r="M891" s="9"/>
      <c r="N891" s="9"/>
      <c r="O891" s="22">
        <v>48.736179999999997</v>
      </c>
      <c r="P891" s="15">
        <v>48.619070000000001</v>
      </c>
      <c r="Q891" s="15">
        <v>48.853279999999998</v>
      </c>
    </row>
    <row r="892" spans="1:17" x14ac:dyDescent="0.2">
      <c r="A892" s="9" t="s">
        <v>1494</v>
      </c>
      <c r="B892" t="s">
        <v>449</v>
      </c>
      <c r="C892">
        <v>8</v>
      </c>
      <c r="D892" s="92" t="s">
        <v>10</v>
      </c>
      <c r="E892" s="88">
        <v>17</v>
      </c>
      <c r="F892" s="9" t="s">
        <v>419</v>
      </c>
      <c r="G892" s="9" t="s">
        <v>448</v>
      </c>
      <c r="H892" s="22">
        <v>50.419739999999997</v>
      </c>
      <c r="I892" s="22">
        <v>51.466119999999997</v>
      </c>
      <c r="J892" s="22">
        <v>49.373370000000001</v>
      </c>
      <c r="K892" s="22">
        <v>1.0463799999999992</v>
      </c>
      <c r="L892" s="22">
        <v>1.046369999999996</v>
      </c>
      <c r="M892" s="9"/>
      <c r="N892" s="9"/>
      <c r="O892" s="22">
        <v>48.736179999999997</v>
      </c>
      <c r="P892" s="15">
        <v>48.619070000000001</v>
      </c>
      <c r="Q892" s="15">
        <v>48.853279999999998</v>
      </c>
    </row>
    <row r="893" spans="1:17" x14ac:dyDescent="0.2">
      <c r="A893" s="9" t="s">
        <v>1495</v>
      </c>
      <c r="B893" t="s">
        <v>338</v>
      </c>
      <c r="C893">
        <v>9</v>
      </c>
      <c r="D893" s="92" t="s">
        <v>10</v>
      </c>
      <c r="E893" s="88">
        <v>5</v>
      </c>
      <c r="F893" s="9" t="s">
        <v>336</v>
      </c>
      <c r="G893" s="9" t="s">
        <v>337</v>
      </c>
      <c r="H893" s="22">
        <v>47.114089999999997</v>
      </c>
      <c r="I893" s="22">
        <v>48.206919999999997</v>
      </c>
      <c r="J893" s="22">
        <v>46.021259999999998</v>
      </c>
      <c r="K893" s="22">
        <v>1.0928299999999993</v>
      </c>
      <c r="L893" s="22">
        <v>1.0928299999999993</v>
      </c>
      <c r="M893" s="9"/>
      <c r="N893" s="9"/>
      <c r="O893" s="22">
        <v>48.736179999999997</v>
      </c>
      <c r="P893" s="15">
        <v>48.619070000000001</v>
      </c>
      <c r="Q893" s="15">
        <v>48.853279999999998</v>
      </c>
    </row>
    <row r="894" spans="1:17" x14ac:dyDescent="0.2">
      <c r="A894" s="9" t="s">
        <v>1496</v>
      </c>
      <c r="B894" t="s">
        <v>342</v>
      </c>
      <c r="C894">
        <v>10</v>
      </c>
      <c r="D894" s="92" t="s">
        <v>10</v>
      </c>
      <c r="E894" s="88">
        <v>15</v>
      </c>
      <c r="F894" s="9" t="s">
        <v>336</v>
      </c>
      <c r="G894" s="9" t="s">
        <v>341</v>
      </c>
      <c r="H894" s="22">
        <v>48.992429999999999</v>
      </c>
      <c r="I894" s="22">
        <v>49.856340000000003</v>
      </c>
      <c r="J894" s="22">
        <v>48.128520000000002</v>
      </c>
      <c r="K894" s="22">
        <v>0.86391000000000417</v>
      </c>
      <c r="L894" s="22">
        <v>0.86390999999999707</v>
      </c>
      <c r="M894" s="9"/>
      <c r="N894" s="9"/>
      <c r="O894" s="22">
        <v>48.736179999999997</v>
      </c>
      <c r="P894" s="15">
        <v>48.619070000000001</v>
      </c>
      <c r="Q894" s="15">
        <v>48.853279999999998</v>
      </c>
    </row>
    <row r="895" spans="1:17" x14ac:dyDescent="0.2">
      <c r="A895" s="9" t="s">
        <v>1497</v>
      </c>
      <c r="B895" t="s">
        <v>346</v>
      </c>
      <c r="C895">
        <v>11</v>
      </c>
      <c r="D895" s="92" t="s">
        <v>10</v>
      </c>
      <c r="E895" s="88">
        <v>4</v>
      </c>
      <c r="F895" s="9" t="s">
        <v>336</v>
      </c>
      <c r="G895" s="9" t="s">
        <v>345</v>
      </c>
      <c r="H895" s="22">
        <v>46.755690000000001</v>
      </c>
      <c r="I895" s="22">
        <v>48.07226</v>
      </c>
      <c r="J895" s="22">
        <v>45.439129999999999</v>
      </c>
      <c r="K895" s="22">
        <v>1.3165699999999987</v>
      </c>
      <c r="L895" s="22">
        <v>1.3165600000000026</v>
      </c>
      <c r="M895" s="9"/>
      <c r="N895" s="9"/>
      <c r="O895" s="22">
        <v>48.736179999999997</v>
      </c>
      <c r="P895" s="15">
        <v>48.619070000000001</v>
      </c>
      <c r="Q895" s="15">
        <v>48.853279999999998</v>
      </c>
    </row>
    <row r="896" spans="1:17" x14ac:dyDescent="0.2">
      <c r="A896" s="9" t="s">
        <v>1498</v>
      </c>
      <c r="B896" t="s">
        <v>350</v>
      </c>
      <c r="C896">
        <v>12</v>
      </c>
      <c r="D896" s="92" t="s">
        <v>10</v>
      </c>
      <c r="E896" s="88">
        <v>1</v>
      </c>
      <c r="F896" s="9" t="s">
        <v>336</v>
      </c>
      <c r="G896" s="9" t="s">
        <v>349</v>
      </c>
      <c r="H896" s="22">
        <v>46.195099999999996</v>
      </c>
      <c r="I896" s="22">
        <v>47.356110000000001</v>
      </c>
      <c r="J896" s="22">
        <v>45.034080000000003</v>
      </c>
      <c r="K896" s="22">
        <v>1.1610100000000045</v>
      </c>
      <c r="L896" s="22">
        <v>1.1610199999999935</v>
      </c>
      <c r="M896" s="9"/>
      <c r="N896" s="9"/>
      <c r="O896" s="22">
        <v>48.736179999999997</v>
      </c>
      <c r="P896" s="15">
        <v>48.619070000000001</v>
      </c>
      <c r="Q896" s="15">
        <v>48.853279999999998</v>
      </c>
    </row>
    <row r="897" spans="1:17" x14ac:dyDescent="0.2">
      <c r="A897" s="9" t="s">
        <v>1499</v>
      </c>
      <c r="B897" t="s">
        <v>354</v>
      </c>
      <c r="C897">
        <v>13</v>
      </c>
      <c r="D897" s="92" t="s">
        <v>10</v>
      </c>
      <c r="E897" s="88">
        <v>2</v>
      </c>
      <c r="F897" s="9" t="s">
        <v>336</v>
      </c>
      <c r="G897" s="9" t="s">
        <v>353</v>
      </c>
      <c r="H897" s="22">
        <v>46.556620000000002</v>
      </c>
      <c r="I897" s="22">
        <v>47.644939999999998</v>
      </c>
      <c r="J897" s="22">
        <v>45.468290000000003</v>
      </c>
      <c r="K897" s="22">
        <v>1.088319999999996</v>
      </c>
      <c r="L897" s="22">
        <v>1.0883299999999991</v>
      </c>
      <c r="M897" s="9"/>
      <c r="N897" s="9"/>
      <c r="O897" s="22">
        <v>48.736179999999997</v>
      </c>
      <c r="P897" s="15">
        <v>48.619070000000001</v>
      </c>
      <c r="Q897" s="15">
        <v>48.853279999999998</v>
      </c>
    </row>
    <row r="898" spans="1:17" x14ac:dyDescent="0.2">
      <c r="A898" s="9" t="s">
        <v>1500</v>
      </c>
      <c r="B898" t="s">
        <v>106</v>
      </c>
      <c r="C898">
        <v>14</v>
      </c>
      <c r="D898" s="92" t="s">
        <v>10</v>
      </c>
      <c r="E898" s="88">
        <v>3</v>
      </c>
      <c r="F898" s="9" t="s">
        <v>104</v>
      </c>
      <c r="G898" s="9" t="s">
        <v>105</v>
      </c>
      <c r="H898" s="22">
        <v>46.585729999999998</v>
      </c>
      <c r="I898" s="22">
        <v>47.801630000000003</v>
      </c>
      <c r="J898" s="22">
        <v>45.36983</v>
      </c>
      <c r="K898" s="22">
        <v>1.2159000000000049</v>
      </c>
      <c r="L898" s="22">
        <v>1.2158999999999978</v>
      </c>
      <c r="M898" s="9"/>
      <c r="N898" s="9"/>
      <c r="O898" s="22">
        <v>48.736179999999997</v>
      </c>
      <c r="P898" s="15">
        <v>48.619070000000001</v>
      </c>
      <c r="Q898" s="15">
        <v>48.853279999999998</v>
      </c>
    </row>
    <row r="899" spans="1:17" x14ac:dyDescent="0.2">
      <c r="A899" s="9" t="s">
        <v>1501</v>
      </c>
      <c r="B899" t="s">
        <v>110</v>
      </c>
      <c r="C899">
        <v>15</v>
      </c>
      <c r="D899" s="92" t="s">
        <v>10</v>
      </c>
      <c r="E899" s="88">
        <v>11</v>
      </c>
      <c r="F899" s="9" t="s">
        <v>104</v>
      </c>
      <c r="G899" s="9" t="s">
        <v>109</v>
      </c>
      <c r="H899" s="22">
        <v>48.474730000000001</v>
      </c>
      <c r="I899" s="22">
        <v>49.624099999999999</v>
      </c>
      <c r="J899" s="22">
        <v>47.325360000000003</v>
      </c>
      <c r="K899" s="22">
        <v>1.1493699999999976</v>
      </c>
      <c r="L899" s="22">
        <v>1.1493699999999976</v>
      </c>
      <c r="M899" s="9"/>
      <c r="N899" s="9"/>
      <c r="O899" s="22">
        <v>48.736179999999997</v>
      </c>
      <c r="P899" s="15">
        <v>48.619070000000001</v>
      </c>
      <c r="Q899" s="15">
        <v>48.853279999999998</v>
      </c>
    </row>
    <row r="900" spans="1:17" x14ac:dyDescent="0.2">
      <c r="A900" s="9" t="s">
        <v>1502</v>
      </c>
      <c r="B900" t="s">
        <v>114</v>
      </c>
      <c r="C900">
        <v>16</v>
      </c>
      <c r="D900" s="92" t="s">
        <v>10</v>
      </c>
      <c r="E900" s="88">
        <v>12</v>
      </c>
      <c r="F900" s="9" t="s">
        <v>104</v>
      </c>
      <c r="G900" s="9" t="s">
        <v>113</v>
      </c>
      <c r="H900" s="22">
        <v>48.61824</v>
      </c>
      <c r="I900" s="22">
        <v>49.635120000000001</v>
      </c>
      <c r="J900" s="22">
        <v>47.601349999999996</v>
      </c>
      <c r="K900" s="22">
        <v>1.0168800000000005</v>
      </c>
      <c r="L900" s="22">
        <v>1.0168900000000036</v>
      </c>
      <c r="M900" s="9"/>
      <c r="N900" s="9"/>
      <c r="O900" s="22">
        <v>48.736179999999997</v>
      </c>
      <c r="P900" s="15">
        <v>48.619070000000001</v>
      </c>
      <c r="Q900" s="15">
        <v>48.853279999999998</v>
      </c>
    </row>
    <row r="901" spans="1:17" x14ac:dyDescent="0.2">
      <c r="A901" s="9" t="s">
        <v>1503</v>
      </c>
      <c r="B901" t="s">
        <v>118</v>
      </c>
      <c r="C901">
        <v>17</v>
      </c>
      <c r="D901" s="92" t="s">
        <v>10</v>
      </c>
      <c r="E901" s="88">
        <v>13</v>
      </c>
      <c r="F901" s="9" t="s">
        <v>104</v>
      </c>
      <c r="G901" s="9" t="s">
        <v>117</v>
      </c>
      <c r="H901" s="22">
        <v>48.768230000000003</v>
      </c>
      <c r="I901" s="22">
        <v>49.603969999999997</v>
      </c>
      <c r="J901" s="22">
        <v>47.932490000000001</v>
      </c>
      <c r="K901" s="22">
        <v>0.83573999999999415</v>
      </c>
      <c r="L901" s="22">
        <v>0.83574000000000126</v>
      </c>
      <c r="M901" s="9"/>
      <c r="N901" s="9"/>
      <c r="O901" s="22">
        <v>48.736179999999997</v>
      </c>
      <c r="P901" s="15">
        <v>48.619070000000001</v>
      </c>
      <c r="Q901" s="15">
        <v>48.853279999999998</v>
      </c>
    </row>
    <row r="902" spans="1:17" x14ac:dyDescent="0.2">
      <c r="A902" s="9" t="s">
        <v>1504</v>
      </c>
      <c r="B902" t="s">
        <v>469</v>
      </c>
      <c r="C902">
        <v>1</v>
      </c>
      <c r="D902" s="92" t="s">
        <v>11</v>
      </c>
      <c r="E902" s="88">
        <v>10</v>
      </c>
      <c r="F902" s="9" t="s">
        <v>467</v>
      </c>
      <c r="G902" s="9" t="s">
        <v>468</v>
      </c>
      <c r="H902" s="22">
        <v>50.1175</v>
      </c>
      <c r="I902" s="22">
        <v>51.123980000000003</v>
      </c>
      <c r="J902" s="22">
        <v>49.111020000000003</v>
      </c>
      <c r="K902" s="22">
        <v>1.0064800000000034</v>
      </c>
      <c r="L902" s="22">
        <v>1.0064799999999963</v>
      </c>
      <c r="M902" s="9"/>
      <c r="N902" s="9"/>
      <c r="O902" s="22">
        <v>48.736179999999997</v>
      </c>
      <c r="P902" s="15">
        <v>48.619070000000001</v>
      </c>
      <c r="Q902" s="15">
        <v>48.853279999999998</v>
      </c>
    </row>
    <row r="903" spans="1:17" x14ac:dyDescent="0.2">
      <c r="A903" s="9" t="s">
        <v>1505</v>
      </c>
      <c r="B903" t="s">
        <v>473</v>
      </c>
      <c r="C903">
        <v>2</v>
      </c>
      <c r="D903" s="92" t="s">
        <v>11</v>
      </c>
      <c r="E903" s="88">
        <v>12</v>
      </c>
      <c r="F903" s="9" t="s">
        <v>467</v>
      </c>
      <c r="G903" s="9" t="s">
        <v>472</v>
      </c>
      <c r="H903" s="22">
        <v>50.210599999999999</v>
      </c>
      <c r="I903" s="22">
        <v>51.13617</v>
      </c>
      <c r="J903" s="22">
        <v>49.285020000000003</v>
      </c>
      <c r="K903" s="22">
        <v>0.92557000000000045</v>
      </c>
      <c r="L903" s="22">
        <v>0.92557999999999652</v>
      </c>
      <c r="M903" s="9"/>
      <c r="N903" s="9"/>
      <c r="O903" s="22">
        <v>48.736179999999997</v>
      </c>
      <c r="P903" s="15">
        <v>48.619070000000001</v>
      </c>
      <c r="Q903" s="15">
        <v>48.853279999999998</v>
      </c>
    </row>
    <row r="904" spans="1:17" x14ac:dyDescent="0.2">
      <c r="A904" s="9" t="s">
        <v>1506</v>
      </c>
      <c r="B904" t="s">
        <v>477</v>
      </c>
      <c r="C904">
        <v>3</v>
      </c>
      <c r="D904" s="92" t="s">
        <v>11</v>
      </c>
      <c r="E904" s="88">
        <v>4</v>
      </c>
      <c r="F904" s="9" t="s">
        <v>467</v>
      </c>
      <c r="G904" s="9" t="s">
        <v>476</v>
      </c>
      <c r="H904" s="22">
        <v>48.049489999999999</v>
      </c>
      <c r="I904" s="22">
        <v>48.936570000000003</v>
      </c>
      <c r="J904" s="22">
        <v>47.162399999999998</v>
      </c>
      <c r="K904" s="22">
        <v>0.88708000000000453</v>
      </c>
      <c r="L904" s="22">
        <v>0.8870900000000006</v>
      </c>
      <c r="M904" s="9"/>
      <c r="N904" s="9"/>
      <c r="O904" s="22">
        <v>48.736179999999997</v>
      </c>
      <c r="P904" s="15">
        <v>48.619070000000001</v>
      </c>
      <c r="Q904" s="15">
        <v>48.853279999999998</v>
      </c>
    </row>
    <row r="905" spans="1:17" x14ac:dyDescent="0.2">
      <c r="A905" s="9" t="s">
        <v>1507</v>
      </c>
      <c r="B905" t="s">
        <v>481</v>
      </c>
      <c r="C905">
        <v>4</v>
      </c>
      <c r="D905" s="92" t="s">
        <v>11</v>
      </c>
      <c r="E905" s="88">
        <v>9</v>
      </c>
      <c r="F905" s="9" t="s">
        <v>467</v>
      </c>
      <c r="G905" s="9" t="s">
        <v>480</v>
      </c>
      <c r="H905" s="22">
        <v>50.016860000000001</v>
      </c>
      <c r="I905" s="22">
        <v>50.940179999999998</v>
      </c>
      <c r="J905" s="22">
        <v>49.093539999999997</v>
      </c>
      <c r="K905" s="22">
        <v>0.92331999999999681</v>
      </c>
      <c r="L905" s="22">
        <v>0.92332000000000392</v>
      </c>
      <c r="M905" s="9"/>
      <c r="N905" s="9"/>
      <c r="O905" s="22">
        <v>48.736179999999997</v>
      </c>
      <c r="P905" s="15">
        <v>48.619070000000001</v>
      </c>
      <c r="Q905" s="15">
        <v>48.853279999999998</v>
      </c>
    </row>
    <row r="906" spans="1:17" x14ac:dyDescent="0.2">
      <c r="A906" s="9" t="s">
        <v>1508</v>
      </c>
      <c r="B906" t="s">
        <v>150</v>
      </c>
      <c r="C906">
        <v>5</v>
      </c>
      <c r="D906" s="92" t="s">
        <v>11</v>
      </c>
      <c r="E906" s="88">
        <v>13</v>
      </c>
      <c r="F906" s="9" t="s">
        <v>148</v>
      </c>
      <c r="G906" s="9" t="s">
        <v>149</v>
      </c>
      <c r="H906" s="22">
        <v>50.284759999999999</v>
      </c>
      <c r="I906" s="22">
        <v>51.255769999999998</v>
      </c>
      <c r="J906" s="22">
        <v>49.313749999999999</v>
      </c>
      <c r="K906" s="22">
        <v>0.97100999999999971</v>
      </c>
      <c r="L906" s="22">
        <v>0.97100999999999971</v>
      </c>
      <c r="M906" s="9"/>
      <c r="N906" s="9"/>
      <c r="O906" s="22">
        <v>48.736179999999997</v>
      </c>
      <c r="P906" s="15">
        <v>48.619070000000001</v>
      </c>
      <c r="Q906" s="15">
        <v>48.853279999999998</v>
      </c>
    </row>
    <row r="907" spans="1:17" x14ac:dyDescent="0.2">
      <c r="A907" s="9" t="s">
        <v>1509</v>
      </c>
      <c r="B907" t="s">
        <v>154</v>
      </c>
      <c r="C907">
        <v>6</v>
      </c>
      <c r="D907" s="92" t="s">
        <v>11</v>
      </c>
      <c r="E907" s="88">
        <v>14</v>
      </c>
      <c r="F907" s="9" t="s">
        <v>148</v>
      </c>
      <c r="G907" s="9" t="s">
        <v>153</v>
      </c>
      <c r="H907" s="22">
        <v>50.634770000000003</v>
      </c>
      <c r="I907" s="22">
        <v>52.426920000000003</v>
      </c>
      <c r="J907" s="22">
        <v>48.84263</v>
      </c>
      <c r="K907" s="22">
        <v>1.7921499999999995</v>
      </c>
      <c r="L907" s="22">
        <v>1.7921400000000034</v>
      </c>
      <c r="M907" s="9"/>
      <c r="N907" s="9"/>
      <c r="O907" s="22">
        <v>48.736179999999997</v>
      </c>
      <c r="P907" s="15">
        <v>48.619070000000001</v>
      </c>
      <c r="Q907" s="15">
        <v>48.853279999999998</v>
      </c>
    </row>
    <row r="908" spans="1:17" x14ac:dyDescent="0.2">
      <c r="A908" s="9" t="s">
        <v>1510</v>
      </c>
      <c r="B908" t="s">
        <v>158</v>
      </c>
      <c r="C908">
        <v>7</v>
      </c>
      <c r="D908" s="92" t="s">
        <v>11</v>
      </c>
      <c r="E908" s="88">
        <v>7</v>
      </c>
      <c r="F908" s="9" t="s">
        <v>148</v>
      </c>
      <c r="G908" s="9" t="s">
        <v>157</v>
      </c>
      <c r="H908" s="22">
        <v>49.933280000000003</v>
      </c>
      <c r="I908" s="22">
        <v>51.148719999999997</v>
      </c>
      <c r="J908" s="22">
        <v>48.717829999999999</v>
      </c>
      <c r="K908" s="22">
        <v>1.2154399999999939</v>
      </c>
      <c r="L908" s="22">
        <v>1.2154500000000041</v>
      </c>
      <c r="M908" s="9"/>
      <c r="N908" s="9"/>
      <c r="O908" s="22">
        <v>48.736179999999997</v>
      </c>
      <c r="P908" s="15">
        <v>48.619070000000001</v>
      </c>
      <c r="Q908" s="15">
        <v>48.853279999999998</v>
      </c>
    </row>
    <row r="909" spans="1:17" x14ac:dyDescent="0.2">
      <c r="A909" s="9" t="s">
        <v>1511</v>
      </c>
      <c r="B909" t="s">
        <v>162</v>
      </c>
      <c r="C909">
        <v>8</v>
      </c>
      <c r="D909" s="92" t="s">
        <v>11</v>
      </c>
      <c r="E909" s="88">
        <v>2</v>
      </c>
      <c r="F909" s="9" t="s">
        <v>148</v>
      </c>
      <c r="G909" s="9" t="s">
        <v>161</v>
      </c>
      <c r="H909" s="22">
        <v>47.377670000000002</v>
      </c>
      <c r="I909" s="22">
        <v>48.516150000000003</v>
      </c>
      <c r="J909" s="22">
        <v>46.239190000000001</v>
      </c>
      <c r="K909" s="22">
        <v>1.1384800000000013</v>
      </c>
      <c r="L909" s="22">
        <v>1.1384800000000013</v>
      </c>
      <c r="M909" s="9"/>
      <c r="N909" s="9"/>
      <c r="O909" s="22">
        <v>48.736179999999997</v>
      </c>
      <c r="P909" s="15">
        <v>48.619070000000001</v>
      </c>
      <c r="Q909" s="15">
        <v>48.853279999999998</v>
      </c>
    </row>
    <row r="910" spans="1:17" x14ac:dyDescent="0.2">
      <c r="A910" s="9" t="s">
        <v>1512</v>
      </c>
      <c r="B910" t="s">
        <v>166</v>
      </c>
      <c r="C910">
        <v>9</v>
      </c>
      <c r="D910" s="92" t="s">
        <v>11</v>
      </c>
      <c r="E910" s="88">
        <v>6</v>
      </c>
      <c r="F910" s="9" t="s">
        <v>148</v>
      </c>
      <c r="G910" s="9" t="s">
        <v>165</v>
      </c>
      <c r="H910" s="22">
        <v>49.38008</v>
      </c>
      <c r="I910" s="22">
        <v>50.752249999999997</v>
      </c>
      <c r="J910" s="22">
        <v>48.007910000000003</v>
      </c>
      <c r="K910" s="22">
        <v>1.372169999999997</v>
      </c>
      <c r="L910" s="22">
        <v>1.372169999999997</v>
      </c>
      <c r="M910" s="9"/>
      <c r="N910" s="9"/>
      <c r="O910" s="22">
        <v>48.736179999999997</v>
      </c>
      <c r="P910" s="15">
        <v>48.619070000000001</v>
      </c>
      <c r="Q910" s="15">
        <v>48.853279999999998</v>
      </c>
    </row>
    <row r="911" spans="1:17" x14ac:dyDescent="0.2">
      <c r="A911" s="9" t="s">
        <v>1513</v>
      </c>
      <c r="B911" t="s">
        <v>170</v>
      </c>
      <c r="C911">
        <v>10</v>
      </c>
      <c r="D911" s="92" t="s">
        <v>11</v>
      </c>
      <c r="E911" s="88">
        <v>8</v>
      </c>
      <c r="F911" s="9" t="s">
        <v>148</v>
      </c>
      <c r="G911" s="9" t="s">
        <v>169</v>
      </c>
      <c r="H911" s="22">
        <v>49.982550000000003</v>
      </c>
      <c r="I911" s="22">
        <v>51.167189999999998</v>
      </c>
      <c r="J911" s="22">
        <v>48.797919999999998</v>
      </c>
      <c r="K911" s="22">
        <v>1.1846399999999946</v>
      </c>
      <c r="L911" s="22">
        <v>1.1846300000000056</v>
      </c>
      <c r="M911" s="9"/>
      <c r="N911" s="9"/>
      <c r="O911" s="22">
        <v>48.736179999999997</v>
      </c>
      <c r="P911" s="15">
        <v>48.619070000000001</v>
      </c>
      <c r="Q911" s="15">
        <v>48.853279999999998</v>
      </c>
    </row>
    <row r="912" spans="1:17" x14ac:dyDescent="0.2">
      <c r="A912" s="9" t="s">
        <v>1514</v>
      </c>
      <c r="B912" t="s">
        <v>174</v>
      </c>
      <c r="C912">
        <v>11</v>
      </c>
      <c r="D912" s="92" t="s">
        <v>11</v>
      </c>
      <c r="E912" s="88">
        <v>5</v>
      </c>
      <c r="F912" s="9" t="s">
        <v>148</v>
      </c>
      <c r="G912" s="9" t="s">
        <v>173</v>
      </c>
      <c r="H912" s="22">
        <v>49.029890000000002</v>
      </c>
      <c r="I912" s="22">
        <v>50.119970000000002</v>
      </c>
      <c r="J912" s="22">
        <v>47.939810000000001</v>
      </c>
      <c r="K912" s="22">
        <v>1.0900800000000004</v>
      </c>
      <c r="L912" s="22">
        <v>1.0900800000000004</v>
      </c>
      <c r="M912" s="9"/>
      <c r="N912" s="9"/>
      <c r="O912" s="22">
        <v>48.736179999999997</v>
      </c>
      <c r="P912" s="15">
        <v>48.619070000000001</v>
      </c>
      <c r="Q912" s="15">
        <v>48.853279999999998</v>
      </c>
    </row>
    <row r="913" spans="1:17" x14ac:dyDescent="0.2">
      <c r="A913" s="9" t="s">
        <v>1515</v>
      </c>
      <c r="B913" t="s">
        <v>178</v>
      </c>
      <c r="C913">
        <v>12</v>
      </c>
      <c r="D913" s="92" t="s">
        <v>11</v>
      </c>
      <c r="E913" s="88">
        <v>1</v>
      </c>
      <c r="F913" s="9" t="s">
        <v>148</v>
      </c>
      <c r="G913" s="9" t="s">
        <v>177</v>
      </c>
      <c r="H913" s="22">
        <v>47.256129999999999</v>
      </c>
      <c r="I913" s="22">
        <v>48.28951</v>
      </c>
      <c r="J913" s="22">
        <v>46.222749999999998</v>
      </c>
      <c r="K913" s="22">
        <v>1.0333800000000011</v>
      </c>
      <c r="L913" s="22">
        <v>1.0333800000000011</v>
      </c>
      <c r="M913" s="9"/>
      <c r="N913" s="9"/>
      <c r="O913" s="22">
        <v>48.736179999999997</v>
      </c>
      <c r="P913" s="15">
        <v>48.619070000000001</v>
      </c>
      <c r="Q913" s="15">
        <v>48.853279999999998</v>
      </c>
    </row>
    <row r="914" spans="1:17" x14ac:dyDescent="0.2">
      <c r="A914" s="9" t="s">
        <v>1516</v>
      </c>
      <c r="B914" t="s">
        <v>182</v>
      </c>
      <c r="C914">
        <v>13</v>
      </c>
      <c r="D914" s="92" t="s">
        <v>11</v>
      </c>
      <c r="E914" s="88">
        <v>11</v>
      </c>
      <c r="F914" s="9" t="s">
        <v>148</v>
      </c>
      <c r="G914" s="9" t="s">
        <v>181</v>
      </c>
      <c r="H914" s="22">
        <v>50.121360000000003</v>
      </c>
      <c r="I914" s="22">
        <v>51.654879999999999</v>
      </c>
      <c r="J914" s="22">
        <v>48.587829999999997</v>
      </c>
      <c r="K914" s="22">
        <v>1.5335199999999958</v>
      </c>
      <c r="L914" s="22">
        <v>1.5335300000000061</v>
      </c>
      <c r="M914" s="9"/>
      <c r="N914" s="9"/>
      <c r="O914" s="22">
        <v>48.736179999999997</v>
      </c>
      <c r="P914" s="15">
        <v>48.619070000000001</v>
      </c>
      <c r="Q914" s="15">
        <v>48.853279999999998</v>
      </c>
    </row>
    <row r="915" spans="1:17" x14ac:dyDescent="0.2">
      <c r="A915" s="9" t="s">
        <v>1517</v>
      </c>
      <c r="B915" t="s">
        <v>186</v>
      </c>
      <c r="C915">
        <v>14</v>
      </c>
      <c r="D915" s="92" t="s">
        <v>11</v>
      </c>
      <c r="E915" s="88">
        <v>3</v>
      </c>
      <c r="F915" s="9" t="s">
        <v>148</v>
      </c>
      <c r="G915" s="9" t="s">
        <v>185</v>
      </c>
      <c r="H915" s="22">
        <v>47.873649999999998</v>
      </c>
      <c r="I915" s="22">
        <v>49.621180000000003</v>
      </c>
      <c r="J915" s="22">
        <v>46.126109999999997</v>
      </c>
      <c r="K915" s="22">
        <v>1.7475300000000047</v>
      </c>
      <c r="L915" s="22">
        <v>1.7475400000000008</v>
      </c>
      <c r="M915" s="9"/>
      <c r="N915" s="9"/>
      <c r="O915" s="22">
        <v>48.736179999999997</v>
      </c>
      <c r="P915" s="15">
        <v>48.619070000000001</v>
      </c>
      <c r="Q915" s="15">
        <v>48.853279999999998</v>
      </c>
    </row>
    <row r="916" spans="1:17" x14ac:dyDescent="0.2">
      <c r="A916" s="9" t="s">
        <v>1518</v>
      </c>
      <c r="B916" t="s">
        <v>391</v>
      </c>
      <c r="C916">
        <v>1</v>
      </c>
      <c r="D916" s="92" t="s">
        <v>2</v>
      </c>
      <c r="E916" s="88">
        <v>1</v>
      </c>
      <c r="F916" s="9" t="s">
        <v>389</v>
      </c>
      <c r="G916" s="9" t="s">
        <v>390</v>
      </c>
      <c r="H916" s="22">
        <v>46.643389999999997</v>
      </c>
      <c r="I916" s="22">
        <v>47.605359999999997</v>
      </c>
      <c r="J916" s="22">
        <v>45.681429999999999</v>
      </c>
      <c r="K916" s="22">
        <v>0.96197000000000088</v>
      </c>
      <c r="L916" s="22">
        <v>0.96195999999999771</v>
      </c>
      <c r="M916" s="9"/>
      <c r="N916" s="9"/>
      <c r="O916" s="22">
        <v>48.736179999999997</v>
      </c>
      <c r="P916" s="15">
        <v>48.619070000000001</v>
      </c>
      <c r="Q916" s="15">
        <v>48.853279999999998</v>
      </c>
    </row>
    <row r="917" spans="1:17" x14ac:dyDescent="0.2">
      <c r="A917" s="9" t="s">
        <v>1519</v>
      </c>
      <c r="B917" t="s">
        <v>411</v>
      </c>
      <c r="C917">
        <v>2</v>
      </c>
      <c r="D917" s="92" t="s">
        <v>2</v>
      </c>
      <c r="E917" s="88">
        <v>6</v>
      </c>
      <c r="F917" s="9" t="s">
        <v>389</v>
      </c>
      <c r="G917" s="9" t="s">
        <v>410</v>
      </c>
      <c r="H917" s="22">
        <v>48.020490000000002</v>
      </c>
      <c r="I917" s="22">
        <v>49.349640000000001</v>
      </c>
      <c r="J917" s="22">
        <v>46.691339999999997</v>
      </c>
      <c r="K917" s="22">
        <v>1.3291499999999985</v>
      </c>
      <c r="L917" s="22">
        <v>1.3291500000000056</v>
      </c>
      <c r="M917" s="9"/>
      <c r="N917" s="9"/>
      <c r="O917" s="22">
        <v>48.736179999999997</v>
      </c>
      <c r="P917" s="15">
        <v>48.619070000000001</v>
      </c>
      <c r="Q917" s="15">
        <v>48.853279999999998</v>
      </c>
    </row>
    <row r="918" spans="1:17" x14ac:dyDescent="0.2">
      <c r="A918" s="9" t="s">
        <v>1520</v>
      </c>
      <c r="B918" t="s">
        <v>395</v>
      </c>
      <c r="C918">
        <v>3</v>
      </c>
      <c r="D918" s="92" t="s">
        <v>2</v>
      </c>
      <c r="E918" s="88">
        <v>5</v>
      </c>
      <c r="F918" s="9" t="s">
        <v>389</v>
      </c>
      <c r="G918" s="9" t="s">
        <v>394</v>
      </c>
      <c r="H918" s="22">
        <v>47.16328</v>
      </c>
      <c r="I918" s="22">
        <v>48.471800000000002</v>
      </c>
      <c r="J918" s="22">
        <v>45.854750000000003</v>
      </c>
      <c r="K918" s="22">
        <v>1.3085200000000015</v>
      </c>
      <c r="L918" s="22">
        <v>1.3085299999999975</v>
      </c>
      <c r="M918" s="9"/>
      <c r="N918" s="9"/>
      <c r="O918" s="22">
        <v>48.736179999999997</v>
      </c>
      <c r="P918" s="15">
        <v>48.619070000000001</v>
      </c>
      <c r="Q918" s="15">
        <v>48.853279999999998</v>
      </c>
    </row>
    <row r="919" spans="1:17" x14ac:dyDescent="0.2">
      <c r="A919" s="9" t="s">
        <v>1521</v>
      </c>
      <c r="B919" t="s">
        <v>399</v>
      </c>
      <c r="C919">
        <v>4</v>
      </c>
      <c r="D919" s="92" t="s">
        <v>2</v>
      </c>
      <c r="E919" s="88">
        <v>2</v>
      </c>
      <c r="F919" s="9" t="s">
        <v>389</v>
      </c>
      <c r="G919" s="9" t="s">
        <v>398</v>
      </c>
      <c r="H919" s="22">
        <v>46.650640000000003</v>
      </c>
      <c r="I919" s="22">
        <v>47.811990000000002</v>
      </c>
      <c r="J919" s="22">
        <v>45.489280000000001</v>
      </c>
      <c r="K919" s="22">
        <v>1.1613499999999988</v>
      </c>
      <c r="L919" s="22">
        <v>1.1613600000000019</v>
      </c>
      <c r="M919" s="9"/>
      <c r="N919" s="9"/>
      <c r="O919" s="22">
        <v>48.736179999999997</v>
      </c>
      <c r="P919" s="15">
        <v>48.619070000000001</v>
      </c>
      <c r="Q919" s="15">
        <v>48.853279999999998</v>
      </c>
    </row>
    <row r="920" spans="1:17" x14ac:dyDescent="0.2">
      <c r="A920" s="9" t="s">
        <v>1522</v>
      </c>
      <c r="B920" t="s">
        <v>403</v>
      </c>
      <c r="C920">
        <v>5</v>
      </c>
      <c r="D920" s="92" t="s">
        <v>2</v>
      </c>
      <c r="E920" s="88">
        <v>9</v>
      </c>
      <c r="F920" s="9" t="s">
        <v>389</v>
      </c>
      <c r="G920" s="9" t="s">
        <v>402</v>
      </c>
      <c r="H920" s="22">
        <v>48.698720000000002</v>
      </c>
      <c r="I920" s="22">
        <v>49.779159999999997</v>
      </c>
      <c r="J920" s="22">
        <v>47.618270000000003</v>
      </c>
      <c r="K920" s="22">
        <v>1.0804399999999958</v>
      </c>
      <c r="L920" s="22">
        <v>1.080449999999999</v>
      </c>
      <c r="M920" s="9"/>
      <c r="N920" s="9"/>
      <c r="O920" s="22">
        <v>48.736179999999997</v>
      </c>
      <c r="P920" s="15">
        <v>48.619070000000001</v>
      </c>
      <c r="Q920" s="15">
        <v>48.853279999999998</v>
      </c>
    </row>
    <row r="921" spans="1:17" x14ac:dyDescent="0.2">
      <c r="A921" s="9" t="s">
        <v>1523</v>
      </c>
      <c r="B921" t="s">
        <v>415</v>
      </c>
      <c r="C921">
        <v>6</v>
      </c>
      <c r="D921" s="92" t="s">
        <v>2</v>
      </c>
      <c r="E921" s="88">
        <v>8</v>
      </c>
      <c r="F921" s="9" t="s">
        <v>389</v>
      </c>
      <c r="G921" s="9" t="s">
        <v>414</v>
      </c>
      <c r="H921" s="22">
        <v>48.402270000000001</v>
      </c>
      <c r="I921" s="22">
        <v>50.220030000000001</v>
      </c>
      <c r="J921" s="22">
        <v>46.584510000000002</v>
      </c>
      <c r="K921" s="22">
        <v>1.8177599999999998</v>
      </c>
      <c r="L921" s="22">
        <v>1.8177599999999998</v>
      </c>
      <c r="M921" s="9"/>
      <c r="N921" s="9"/>
      <c r="O921" s="22">
        <v>48.736179999999997</v>
      </c>
      <c r="P921" s="15">
        <v>48.619070000000001</v>
      </c>
      <c r="Q921" s="15">
        <v>48.853279999999998</v>
      </c>
    </row>
    <row r="922" spans="1:17" x14ac:dyDescent="0.2">
      <c r="A922" s="9" t="s">
        <v>1524</v>
      </c>
      <c r="B922" t="s">
        <v>407</v>
      </c>
      <c r="C922">
        <v>7</v>
      </c>
      <c r="D922" s="92" t="s">
        <v>2</v>
      </c>
      <c r="E922" s="88">
        <v>7</v>
      </c>
      <c r="F922" s="9" t="s">
        <v>389</v>
      </c>
      <c r="G922" s="9" t="s">
        <v>406</v>
      </c>
      <c r="H922" s="22">
        <v>48.040869999999998</v>
      </c>
      <c r="I922" s="22">
        <v>49.220689999999998</v>
      </c>
      <c r="J922" s="22">
        <v>46.861049999999999</v>
      </c>
      <c r="K922" s="22">
        <v>1.1798199999999994</v>
      </c>
      <c r="L922" s="22">
        <v>1.1798199999999994</v>
      </c>
      <c r="M922" s="9"/>
      <c r="N922" s="9"/>
      <c r="O922" s="22">
        <v>48.736179999999997</v>
      </c>
      <c r="P922" s="15">
        <v>48.619070000000001</v>
      </c>
      <c r="Q922" s="15">
        <v>48.853279999999998</v>
      </c>
    </row>
    <row r="923" spans="1:17" x14ac:dyDescent="0.2">
      <c r="A923" s="9" t="s">
        <v>1525</v>
      </c>
      <c r="B923" t="s">
        <v>300</v>
      </c>
      <c r="C923">
        <v>8</v>
      </c>
      <c r="D923" s="92" t="s">
        <v>2</v>
      </c>
      <c r="E923" s="88">
        <v>4</v>
      </c>
      <c r="F923" s="9" t="s">
        <v>298</v>
      </c>
      <c r="G923" s="9" t="s">
        <v>299</v>
      </c>
      <c r="H923" s="22">
        <v>47.146250000000002</v>
      </c>
      <c r="I923" s="22">
        <v>47.90672</v>
      </c>
      <c r="J923" s="22">
        <v>46.38579</v>
      </c>
      <c r="K923" s="22">
        <v>0.76046999999999798</v>
      </c>
      <c r="L923" s="22">
        <v>0.76046000000000191</v>
      </c>
      <c r="M923" s="9"/>
      <c r="N923" s="9"/>
      <c r="O923" s="22">
        <v>48.736179999999997</v>
      </c>
      <c r="P923" s="15">
        <v>48.619070000000001</v>
      </c>
      <c r="Q923" s="15">
        <v>48.853279999999998</v>
      </c>
    </row>
    <row r="924" spans="1:17" x14ac:dyDescent="0.2">
      <c r="A924" s="9" t="s">
        <v>1526</v>
      </c>
      <c r="B924" t="s">
        <v>304</v>
      </c>
      <c r="C924">
        <v>9</v>
      </c>
      <c r="D924" s="92" t="s">
        <v>2</v>
      </c>
      <c r="E924" s="88">
        <v>3</v>
      </c>
      <c r="F924" s="9" t="s">
        <v>298</v>
      </c>
      <c r="G924" s="9" t="s">
        <v>303</v>
      </c>
      <c r="H924" s="22">
        <v>46.668869999999998</v>
      </c>
      <c r="I924" s="22">
        <v>47.43439</v>
      </c>
      <c r="J924" s="22">
        <v>45.903350000000003</v>
      </c>
      <c r="K924" s="22">
        <v>0.7655200000000022</v>
      </c>
      <c r="L924" s="22">
        <v>0.76551999999999509</v>
      </c>
      <c r="M924" s="9"/>
      <c r="N924" s="9"/>
      <c r="O924" s="22">
        <v>48.736179999999997</v>
      </c>
      <c r="P924" s="15">
        <v>48.619070000000001</v>
      </c>
      <c r="Q924" s="15">
        <v>48.853279999999998</v>
      </c>
    </row>
    <row r="925" spans="1:17" x14ac:dyDescent="0.2">
      <c r="A925" s="9" t="s">
        <v>1527</v>
      </c>
      <c r="B925" t="s">
        <v>124</v>
      </c>
      <c r="C925">
        <v>1</v>
      </c>
      <c r="D925" s="92" t="s">
        <v>3</v>
      </c>
      <c r="E925" s="88">
        <v>1</v>
      </c>
      <c r="F925" s="9" t="s">
        <v>122</v>
      </c>
      <c r="G925" s="9" t="s">
        <v>123</v>
      </c>
      <c r="H925" s="22">
        <v>45.366489999999999</v>
      </c>
      <c r="I925" s="22">
        <v>46.612769999999998</v>
      </c>
      <c r="J925" s="22">
        <v>44.120199999999997</v>
      </c>
      <c r="K925" s="22">
        <v>1.2462799999999987</v>
      </c>
      <c r="L925" s="22">
        <v>1.2462900000000019</v>
      </c>
      <c r="M925" s="9"/>
      <c r="N925" s="9"/>
      <c r="O925" s="22">
        <v>48.736179999999997</v>
      </c>
      <c r="P925" s="15">
        <v>48.619070000000001</v>
      </c>
      <c r="Q925" s="15">
        <v>48.853279999999998</v>
      </c>
    </row>
    <row r="926" spans="1:17" x14ac:dyDescent="0.2">
      <c r="A926" s="9" t="s">
        <v>1528</v>
      </c>
      <c r="B926" t="s">
        <v>128</v>
      </c>
      <c r="C926">
        <v>2</v>
      </c>
      <c r="D926" s="92" t="s">
        <v>3</v>
      </c>
      <c r="E926" s="88">
        <v>10</v>
      </c>
      <c r="F926" s="9" t="s">
        <v>122</v>
      </c>
      <c r="G926" s="9" t="s">
        <v>127</v>
      </c>
      <c r="H926" s="22">
        <v>48.529029999999999</v>
      </c>
      <c r="I926" s="22">
        <v>49.567210000000003</v>
      </c>
      <c r="J926" s="22">
        <v>47.490850000000002</v>
      </c>
      <c r="K926" s="22">
        <v>1.0381800000000041</v>
      </c>
      <c r="L926" s="22">
        <v>1.038179999999997</v>
      </c>
      <c r="M926" s="9"/>
      <c r="N926" s="9"/>
      <c r="O926" s="22">
        <v>48.736179999999997</v>
      </c>
      <c r="P926" s="15">
        <v>48.619070000000001</v>
      </c>
      <c r="Q926" s="15">
        <v>48.853279999999998</v>
      </c>
    </row>
    <row r="927" spans="1:17" x14ac:dyDescent="0.2">
      <c r="A927" s="9" t="s">
        <v>1529</v>
      </c>
      <c r="B927" t="s">
        <v>132</v>
      </c>
      <c r="C927">
        <v>3</v>
      </c>
      <c r="D927" s="92" t="s">
        <v>3</v>
      </c>
      <c r="E927" s="88">
        <v>8</v>
      </c>
      <c r="F927" s="9" t="s">
        <v>122</v>
      </c>
      <c r="G927" s="9" t="s">
        <v>131</v>
      </c>
      <c r="H927" s="22">
        <v>47.782910000000001</v>
      </c>
      <c r="I927" s="22">
        <v>48.81241</v>
      </c>
      <c r="J927" s="22">
        <v>46.753419999999998</v>
      </c>
      <c r="K927" s="22">
        <v>1.0294999999999987</v>
      </c>
      <c r="L927" s="22">
        <v>1.0294900000000027</v>
      </c>
      <c r="M927" s="9"/>
      <c r="N927" s="9"/>
      <c r="O927" s="22">
        <v>48.736179999999997</v>
      </c>
      <c r="P927" s="15">
        <v>48.619070000000001</v>
      </c>
      <c r="Q927" s="15">
        <v>48.853279999999998</v>
      </c>
    </row>
    <row r="928" spans="1:17" x14ac:dyDescent="0.2">
      <c r="A928" s="9" t="s">
        <v>1530</v>
      </c>
      <c r="B928" t="s">
        <v>136</v>
      </c>
      <c r="C928">
        <v>4</v>
      </c>
      <c r="D928" s="92" t="s">
        <v>3</v>
      </c>
      <c r="E928" s="88">
        <v>5</v>
      </c>
      <c r="F928" s="9" t="s">
        <v>122</v>
      </c>
      <c r="G928" s="9" t="s">
        <v>135</v>
      </c>
      <c r="H928" s="22">
        <v>47.120959999999997</v>
      </c>
      <c r="I928" s="22">
        <v>48.255400000000002</v>
      </c>
      <c r="J928" s="22">
        <v>45.986510000000003</v>
      </c>
      <c r="K928" s="22">
        <v>1.134440000000005</v>
      </c>
      <c r="L928" s="22">
        <v>1.134449999999994</v>
      </c>
      <c r="M928" s="9"/>
      <c r="N928" s="9"/>
      <c r="O928" s="22">
        <v>48.736179999999997</v>
      </c>
      <c r="P928" s="15">
        <v>48.619070000000001</v>
      </c>
      <c r="Q928" s="15">
        <v>48.853279999999998</v>
      </c>
    </row>
    <row r="929" spans="1:17" x14ac:dyDescent="0.2">
      <c r="A929" s="9" t="s">
        <v>1531</v>
      </c>
      <c r="B929" t="s">
        <v>140</v>
      </c>
      <c r="C929">
        <v>5</v>
      </c>
      <c r="D929" s="92" t="s">
        <v>3</v>
      </c>
      <c r="E929" s="88">
        <v>7</v>
      </c>
      <c r="F929" s="9" t="s">
        <v>122</v>
      </c>
      <c r="G929" s="9" t="s">
        <v>139</v>
      </c>
      <c r="H929" s="22">
        <v>47.611579999999996</v>
      </c>
      <c r="I929" s="22">
        <v>48.609580000000001</v>
      </c>
      <c r="J929" s="22">
        <v>46.613570000000003</v>
      </c>
      <c r="K929" s="22">
        <v>0.99800000000000466</v>
      </c>
      <c r="L929" s="22">
        <v>0.99800999999999362</v>
      </c>
      <c r="M929" s="9"/>
      <c r="N929" s="9"/>
      <c r="O929" s="22">
        <v>48.736179999999997</v>
      </c>
      <c r="P929" s="15">
        <v>48.619070000000001</v>
      </c>
      <c r="Q929" s="15">
        <v>48.853279999999998</v>
      </c>
    </row>
    <row r="930" spans="1:17" x14ac:dyDescent="0.2">
      <c r="A930" s="9" t="s">
        <v>1532</v>
      </c>
      <c r="B930" t="s">
        <v>144</v>
      </c>
      <c r="C930">
        <v>6</v>
      </c>
      <c r="D930" s="92" t="s">
        <v>3</v>
      </c>
      <c r="E930" s="88">
        <v>12</v>
      </c>
      <c r="F930" s="9" t="s">
        <v>122</v>
      </c>
      <c r="G930" s="9" t="s">
        <v>143</v>
      </c>
      <c r="H930" s="22">
        <v>48.787590000000002</v>
      </c>
      <c r="I930" s="22">
        <v>50.276130000000002</v>
      </c>
      <c r="J930" s="22">
        <v>47.299050000000001</v>
      </c>
      <c r="K930" s="22">
        <v>1.4885400000000004</v>
      </c>
      <c r="L930" s="22">
        <v>1.4885400000000004</v>
      </c>
      <c r="M930" s="9"/>
      <c r="N930" s="9"/>
      <c r="O930" s="22">
        <v>48.736179999999997</v>
      </c>
      <c r="P930" s="15">
        <v>48.619070000000001</v>
      </c>
      <c r="Q930" s="15">
        <v>48.853279999999998</v>
      </c>
    </row>
    <row r="931" spans="1:17" x14ac:dyDescent="0.2">
      <c r="A931" s="9" t="s">
        <v>1533</v>
      </c>
      <c r="B931" t="s">
        <v>96</v>
      </c>
      <c r="C931">
        <v>7</v>
      </c>
      <c r="D931" s="92" t="s">
        <v>3</v>
      </c>
      <c r="E931" s="88">
        <v>4</v>
      </c>
      <c r="F931" s="9" t="s">
        <v>94</v>
      </c>
      <c r="G931" s="9" t="s">
        <v>95</v>
      </c>
      <c r="H931" s="22">
        <v>46.843760000000003</v>
      </c>
      <c r="I931" s="22">
        <v>47.564689999999999</v>
      </c>
      <c r="J931" s="22">
        <v>46.12283</v>
      </c>
      <c r="K931" s="22">
        <v>0.72092999999999563</v>
      </c>
      <c r="L931" s="22">
        <v>0.72093000000000274</v>
      </c>
      <c r="M931" s="9"/>
      <c r="N931" s="9"/>
      <c r="O931" s="22">
        <v>48.736179999999997</v>
      </c>
      <c r="P931" s="15">
        <v>48.619070000000001</v>
      </c>
      <c r="Q931" s="15">
        <v>48.853279999999998</v>
      </c>
    </row>
    <row r="932" spans="1:17" x14ac:dyDescent="0.2">
      <c r="A932" s="9" t="s">
        <v>1534</v>
      </c>
      <c r="B932" t="s">
        <v>100</v>
      </c>
      <c r="C932">
        <v>8</v>
      </c>
      <c r="D932" s="92" t="s">
        <v>3</v>
      </c>
      <c r="E932" s="88">
        <v>2</v>
      </c>
      <c r="F932" s="9" t="s">
        <v>94</v>
      </c>
      <c r="G932" s="9" t="s">
        <v>99</v>
      </c>
      <c r="H932" s="22">
        <v>46.69191</v>
      </c>
      <c r="I932" s="22">
        <v>47.50665</v>
      </c>
      <c r="J932" s="22">
        <v>45.877160000000003</v>
      </c>
      <c r="K932" s="22">
        <v>0.81474000000000046</v>
      </c>
      <c r="L932" s="22">
        <v>0.81474999999999653</v>
      </c>
      <c r="M932" s="9"/>
      <c r="N932" s="9"/>
      <c r="O932" s="22">
        <v>48.736179999999997</v>
      </c>
      <c r="P932" s="15">
        <v>48.619070000000001</v>
      </c>
      <c r="Q932" s="15">
        <v>48.853279999999998</v>
      </c>
    </row>
    <row r="933" spans="1:17" x14ac:dyDescent="0.2">
      <c r="A933" s="9" t="s">
        <v>1535</v>
      </c>
      <c r="B933" t="s">
        <v>455</v>
      </c>
      <c r="C933">
        <v>9</v>
      </c>
      <c r="D933" s="92" t="s">
        <v>3</v>
      </c>
      <c r="E933" s="88">
        <v>3</v>
      </c>
      <c r="F933" s="9" t="s">
        <v>453</v>
      </c>
      <c r="G933" s="9" t="s">
        <v>454</v>
      </c>
      <c r="H933" s="22">
        <v>46.692230000000002</v>
      </c>
      <c r="I933" s="22">
        <v>47.653320000000001</v>
      </c>
      <c r="J933" s="22">
        <v>45.731140000000003</v>
      </c>
      <c r="K933" s="22">
        <v>0.96108999999999867</v>
      </c>
      <c r="L933" s="22">
        <v>0.96108999999999867</v>
      </c>
      <c r="M933" s="9"/>
      <c r="N933" s="9"/>
      <c r="O933" s="22">
        <v>48.736179999999997</v>
      </c>
      <c r="P933" s="15">
        <v>48.619070000000001</v>
      </c>
      <c r="Q933" s="15">
        <v>48.853279999999998</v>
      </c>
    </row>
    <row r="934" spans="1:17" x14ac:dyDescent="0.2">
      <c r="A934" s="9" t="s">
        <v>1536</v>
      </c>
      <c r="B934" t="s">
        <v>459</v>
      </c>
      <c r="C934">
        <v>10</v>
      </c>
      <c r="D934" s="92" t="s">
        <v>3</v>
      </c>
      <c r="E934" s="88">
        <v>14</v>
      </c>
      <c r="F934" s="9" t="s">
        <v>453</v>
      </c>
      <c r="G934" s="9" t="s">
        <v>458</v>
      </c>
      <c r="H934" s="22">
        <v>49.19717</v>
      </c>
      <c r="I934" s="22">
        <v>50.146140000000003</v>
      </c>
      <c r="J934" s="22">
        <v>48.248190000000001</v>
      </c>
      <c r="K934" s="22">
        <v>0.94897000000000276</v>
      </c>
      <c r="L934" s="22">
        <v>0.94897999999999882</v>
      </c>
      <c r="M934" s="9"/>
      <c r="N934" s="9"/>
      <c r="O934" s="22">
        <v>48.736179999999997</v>
      </c>
      <c r="P934" s="15">
        <v>48.619070000000001</v>
      </c>
      <c r="Q934" s="15">
        <v>48.853279999999998</v>
      </c>
    </row>
    <row r="935" spans="1:17" x14ac:dyDescent="0.2">
      <c r="A935" s="9" t="s">
        <v>1537</v>
      </c>
      <c r="B935" t="s">
        <v>463</v>
      </c>
      <c r="C935">
        <v>11</v>
      </c>
      <c r="D935" s="92" t="s">
        <v>3</v>
      </c>
      <c r="E935" s="88">
        <v>6</v>
      </c>
      <c r="F935" s="9" t="s">
        <v>453</v>
      </c>
      <c r="G935" s="9" t="s">
        <v>462</v>
      </c>
      <c r="H935" s="22">
        <v>47.548479999999998</v>
      </c>
      <c r="I935" s="22">
        <v>48.718609999999998</v>
      </c>
      <c r="J935" s="22">
        <v>46.378349999999998</v>
      </c>
      <c r="K935" s="22">
        <v>1.1701300000000003</v>
      </c>
      <c r="L935" s="22">
        <v>1.1701300000000003</v>
      </c>
      <c r="M935" s="9"/>
      <c r="N935" s="9"/>
      <c r="O935" s="22">
        <v>48.736179999999997</v>
      </c>
      <c r="P935" s="15">
        <v>48.619070000000001</v>
      </c>
      <c r="Q935" s="15">
        <v>48.853279999999998</v>
      </c>
    </row>
    <row r="936" spans="1:17" x14ac:dyDescent="0.2">
      <c r="A936" s="9" t="s">
        <v>1538</v>
      </c>
      <c r="B936" t="s">
        <v>310</v>
      </c>
      <c r="C936">
        <v>12</v>
      </c>
      <c r="D936" s="92" t="s">
        <v>3</v>
      </c>
      <c r="E936" s="88">
        <v>17</v>
      </c>
      <c r="F936" s="9" t="s">
        <v>308</v>
      </c>
      <c r="G936" s="9" t="s">
        <v>309</v>
      </c>
      <c r="H936" s="22">
        <v>50.455739999999999</v>
      </c>
      <c r="I936" s="22">
        <v>51.093870000000003</v>
      </c>
      <c r="J936" s="22">
        <v>49.817619999999998</v>
      </c>
      <c r="K936" s="22">
        <v>0.63813000000000386</v>
      </c>
      <c r="L936" s="22">
        <v>0.63812000000000069</v>
      </c>
      <c r="M936" s="9"/>
      <c r="N936" s="9"/>
      <c r="O936" s="22">
        <v>48.736179999999997</v>
      </c>
      <c r="P936" s="15">
        <v>48.619070000000001</v>
      </c>
      <c r="Q936" s="15">
        <v>48.853279999999998</v>
      </c>
    </row>
    <row r="937" spans="1:17" x14ac:dyDescent="0.2">
      <c r="A937" s="9" t="s">
        <v>1539</v>
      </c>
      <c r="B937" t="s">
        <v>314</v>
      </c>
      <c r="C937">
        <v>13</v>
      </c>
      <c r="D937" s="92" t="s">
        <v>3</v>
      </c>
      <c r="E937" s="88">
        <v>16</v>
      </c>
      <c r="F937" s="9" t="s">
        <v>308</v>
      </c>
      <c r="G937" s="9" t="s">
        <v>313</v>
      </c>
      <c r="H937" s="22">
        <v>49.886090000000003</v>
      </c>
      <c r="I937" s="22">
        <v>50.533900000000003</v>
      </c>
      <c r="J937" s="22">
        <v>49.238289999999999</v>
      </c>
      <c r="K937" s="22">
        <v>0.64780999999999977</v>
      </c>
      <c r="L937" s="22">
        <v>0.64780000000000371</v>
      </c>
      <c r="M937" s="9"/>
      <c r="N937" s="9"/>
      <c r="O937" s="22">
        <v>48.736179999999997</v>
      </c>
      <c r="P937" s="15">
        <v>48.619070000000001</v>
      </c>
      <c r="Q937" s="15">
        <v>48.853279999999998</v>
      </c>
    </row>
    <row r="938" spans="1:17" x14ac:dyDescent="0.2">
      <c r="A938" s="9" t="s">
        <v>1540</v>
      </c>
      <c r="B938" t="s">
        <v>320</v>
      </c>
      <c r="C938">
        <v>14</v>
      </c>
      <c r="D938" s="92" t="s">
        <v>3</v>
      </c>
      <c r="E938" s="88">
        <v>11</v>
      </c>
      <c r="F938" s="9" t="s">
        <v>318</v>
      </c>
      <c r="G938" s="9" t="s">
        <v>319</v>
      </c>
      <c r="H938" s="22">
        <v>48.546729999999997</v>
      </c>
      <c r="I938" s="22">
        <v>49.521909999999998</v>
      </c>
      <c r="J938" s="22">
        <v>47.571550000000002</v>
      </c>
      <c r="K938" s="22">
        <v>0.97518000000000171</v>
      </c>
      <c r="L938" s="22">
        <v>0.97517999999999461</v>
      </c>
      <c r="M938" s="9"/>
      <c r="N938" s="9"/>
      <c r="O938" s="22">
        <v>48.736179999999997</v>
      </c>
      <c r="P938" s="15">
        <v>48.619070000000001</v>
      </c>
      <c r="Q938" s="15">
        <v>48.853279999999998</v>
      </c>
    </row>
    <row r="939" spans="1:17" x14ac:dyDescent="0.2">
      <c r="A939" s="9" t="s">
        <v>1541</v>
      </c>
      <c r="B939" t="s">
        <v>324</v>
      </c>
      <c r="C939">
        <v>15</v>
      </c>
      <c r="D939" s="92" t="s">
        <v>3</v>
      </c>
      <c r="E939" s="88">
        <v>13</v>
      </c>
      <c r="F939" s="9" t="s">
        <v>318</v>
      </c>
      <c r="G939" s="9" t="s">
        <v>323</v>
      </c>
      <c r="H939" s="22">
        <v>49.012270000000001</v>
      </c>
      <c r="I939" s="22">
        <v>50.019820000000003</v>
      </c>
      <c r="J939" s="22">
        <v>48.004719999999999</v>
      </c>
      <c r="K939" s="22">
        <v>1.0075500000000019</v>
      </c>
      <c r="L939" s="22">
        <v>1.0075500000000019</v>
      </c>
      <c r="M939" s="9"/>
      <c r="N939" s="9"/>
      <c r="O939" s="22">
        <v>48.736179999999997</v>
      </c>
      <c r="P939" s="15">
        <v>48.619070000000001</v>
      </c>
      <c r="Q939" s="15">
        <v>48.853279999999998</v>
      </c>
    </row>
    <row r="940" spans="1:17" x14ac:dyDescent="0.2">
      <c r="A940" s="9" t="s">
        <v>1542</v>
      </c>
      <c r="B940" t="s">
        <v>328</v>
      </c>
      <c r="C940">
        <v>16</v>
      </c>
      <c r="D940" s="92" t="s">
        <v>3</v>
      </c>
      <c r="E940" s="88">
        <v>9</v>
      </c>
      <c r="F940" s="9" t="s">
        <v>318</v>
      </c>
      <c r="G940" s="9" t="s">
        <v>327</v>
      </c>
      <c r="H940" s="22">
        <v>48.186839999999997</v>
      </c>
      <c r="I940" s="22">
        <v>49.495730000000002</v>
      </c>
      <c r="J940" s="22">
        <v>46.877949999999998</v>
      </c>
      <c r="K940" s="22">
        <v>1.3088900000000052</v>
      </c>
      <c r="L940" s="22">
        <v>1.3088899999999981</v>
      </c>
      <c r="M940" s="9"/>
      <c r="N940" s="9"/>
      <c r="O940" s="22">
        <v>48.736179999999997</v>
      </c>
      <c r="P940" s="15">
        <v>48.619070000000001</v>
      </c>
      <c r="Q940" s="15">
        <v>48.853279999999998</v>
      </c>
    </row>
    <row r="941" spans="1:17" x14ac:dyDescent="0.2">
      <c r="A941" s="9" t="s">
        <v>1543</v>
      </c>
      <c r="B941" t="s">
        <v>332</v>
      </c>
      <c r="C941">
        <v>17</v>
      </c>
      <c r="D941" s="92" t="s">
        <v>3</v>
      </c>
      <c r="E941" s="88">
        <v>15</v>
      </c>
      <c r="F941" s="9" t="s">
        <v>318</v>
      </c>
      <c r="G941" s="9" t="s">
        <v>331</v>
      </c>
      <c r="H941" s="22">
        <v>49.561509999999998</v>
      </c>
      <c r="I941" s="22">
        <v>50.652810000000002</v>
      </c>
      <c r="J941" s="22">
        <v>48.470210000000002</v>
      </c>
      <c r="K941" s="22">
        <v>1.0913000000000039</v>
      </c>
      <c r="L941" s="22">
        <v>1.0912999999999968</v>
      </c>
      <c r="M941" s="9"/>
      <c r="N941" s="9"/>
      <c r="O941" s="22">
        <v>48.736179999999997</v>
      </c>
      <c r="P941" s="15">
        <v>48.619070000000001</v>
      </c>
      <c r="Q941" s="15">
        <v>48.853279999999998</v>
      </c>
    </row>
    <row r="942" spans="1:17" x14ac:dyDescent="0.2">
      <c r="A942" s="85" t="s">
        <v>1544</v>
      </c>
      <c r="B942" t="s">
        <v>86</v>
      </c>
      <c r="C942">
        <v>1</v>
      </c>
      <c r="D942" s="84" t="s">
        <v>9</v>
      </c>
      <c r="E942" s="87">
        <v>6</v>
      </c>
      <c r="F942" s="85" t="s">
        <v>84</v>
      </c>
      <c r="G942" s="85" t="s">
        <v>85</v>
      </c>
      <c r="H942" s="86">
        <v>50.379939999999998</v>
      </c>
      <c r="I942" s="86">
        <v>51.100050000000003</v>
      </c>
      <c r="J942" s="86">
        <v>49.659820000000003</v>
      </c>
      <c r="K942" s="86">
        <v>0.72011000000000536</v>
      </c>
      <c r="L942" s="86">
        <v>0.72011999999999432</v>
      </c>
      <c r="M942" s="85"/>
      <c r="N942" s="85"/>
      <c r="O942" s="86">
        <v>49.80556</v>
      </c>
      <c r="P942" s="86">
        <v>49.699100000000001</v>
      </c>
      <c r="Q942" s="86">
        <v>49.912030000000001</v>
      </c>
    </row>
    <row r="943" spans="1:17" x14ac:dyDescent="0.2">
      <c r="A943" s="85" t="s">
        <v>1545</v>
      </c>
      <c r="B943" t="s">
        <v>90</v>
      </c>
      <c r="C943">
        <v>2</v>
      </c>
      <c r="D943" s="84" t="s">
        <v>9</v>
      </c>
      <c r="E943" s="87">
        <v>22</v>
      </c>
      <c r="F943" s="85" t="s">
        <v>84</v>
      </c>
      <c r="G943" s="85" t="s">
        <v>89</v>
      </c>
      <c r="H943" s="86">
        <v>51.740699999999997</v>
      </c>
      <c r="I943" s="86">
        <v>52.30057</v>
      </c>
      <c r="J943" s="86">
        <v>51.18083</v>
      </c>
      <c r="K943" s="86">
        <v>0.55987000000000364</v>
      </c>
      <c r="L943" s="86">
        <v>0.55986999999999654</v>
      </c>
      <c r="M943" s="85"/>
      <c r="N943" s="85"/>
      <c r="O943" s="86">
        <v>49.80556</v>
      </c>
      <c r="P943" s="86">
        <v>49.699100000000001</v>
      </c>
      <c r="Q943" s="86">
        <v>49.912030000000001</v>
      </c>
    </row>
    <row r="944" spans="1:17" x14ac:dyDescent="0.2">
      <c r="A944" s="85" t="s">
        <v>1546</v>
      </c>
      <c r="B944" t="s">
        <v>282</v>
      </c>
      <c r="C944">
        <v>3</v>
      </c>
      <c r="D944" s="84" t="s">
        <v>9</v>
      </c>
      <c r="E944" s="87">
        <v>15</v>
      </c>
      <c r="F944" s="85" t="s">
        <v>280</v>
      </c>
      <c r="G944" s="85" t="s">
        <v>281</v>
      </c>
      <c r="H944" s="86">
        <v>51.26343</v>
      </c>
      <c r="I944" s="86">
        <v>52.27469</v>
      </c>
      <c r="J944" s="86">
        <v>50.252160000000003</v>
      </c>
      <c r="K944" s="86">
        <v>1.01126</v>
      </c>
      <c r="L944" s="86">
        <v>1.0112699999999961</v>
      </c>
      <c r="M944" s="85"/>
      <c r="N944" s="85"/>
      <c r="O944" s="86">
        <v>49.80556</v>
      </c>
      <c r="P944" s="86">
        <v>49.699100000000001</v>
      </c>
      <c r="Q944" s="86">
        <v>49.912030000000001</v>
      </c>
    </row>
    <row r="945" spans="1:17" x14ac:dyDescent="0.2">
      <c r="A945" s="85" t="s">
        <v>1547</v>
      </c>
      <c r="B945" t="s">
        <v>286</v>
      </c>
      <c r="C945">
        <v>4</v>
      </c>
      <c r="D945" s="84" t="s">
        <v>9</v>
      </c>
      <c r="E945" s="87">
        <v>18</v>
      </c>
      <c r="F945" s="85" t="s">
        <v>280</v>
      </c>
      <c r="G945" s="85" t="s">
        <v>285</v>
      </c>
      <c r="H945" s="86">
        <v>51.439639999999997</v>
      </c>
      <c r="I945" s="86">
        <v>52.368989999999997</v>
      </c>
      <c r="J945" s="86">
        <v>50.510300000000001</v>
      </c>
      <c r="K945" s="86">
        <v>0.92934999999999945</v>
      </c>
      <c r="L945" s="86">
        <v>0.92933999999999628</v>
      </c>
      <c r="M945" s="85"/>
      <c r="N945" s="85"/>
      <c r="O945" s="86">
        <v>49.80556</v>
      </c>
      <c r="P945" s="86">
        <v>49.699100000000001</v>
      </c>
      <c r="Q945" s="86">
        <v>49.912030000000001</v>
      </c>
    </row>
    <row r="946" spans="1:17" x14ac:dyDescent="0.2">
      <c r="A946" s="85" t="s">
        <v>1548</v>
      </c>
      <c r="B946" t="s">
        <v>290</v>
      </c>
      <c r="C946">
        <v>5</v>
      </c>
      <c r="D946" s="84" t="s">
        <v>9</v>
      </c>
      <c r="E946" s="87">
        <v>14</v>
      </c>
      <c r="F946" s="85" t="s">
        <v>280</v>
      </c>
      <c r="G946" s="85" t="s">
        <v>289</v>
      </c>
      <c r="H946" s="86">
        <v>51.237279999999998</v>
      </c>
      <c r="I946" s="86">
        <v>51.880360000000003</v>
      </c>
      <c r="J946" s="86">
        <v>50.594189999999998</v>
      </c>
      <c r="K946" s="86">
        <v>0.64308000000000476</v>
      </c>
      <c r="L946" s="86">
        <v>0.64309000000000083</v>
      </c>
      <c r="M946" s="85"/>
      <c r="N946" s="85"/>
      <c r="O946" s="86">
        <v>49.80556</v>
      </c>
      <c r="P946" s="86">
        <v>49.699100000000001</v>
      </c>
      <c r="Q946" s="86">
        <v>49.912030000000001</v>
      </c>
    </row>
    <row r="947" spans="1:17" x14ac:dyDescent="0.2">
      <c r="A947" s="85" t="s">
        <v>1549</v>
      </c>
      <c r="B947" t="s">
        <v>294</v>
      </c>
      <c r="C947">
        <v>6</v>
      </c>
      <c r="D947" s="84" t="s">
        <v>9</v>
      </c>
      <c r="E947" s="87">
        <v>17</v>
      </c>
      <c r="F947" s="85" t="s">
        <v>280</v>
      </c>
      <c r="G947" s="85" t="s">
        <v>293</v>
      </c>
      <c r="H947" s="86">
        <v>51.368940000000002</v>
      </c>
      <c r="I947" s="86">
        <v>52.2624</v>
      </c>
      <c r="J947" s="86">
        <v>50.475479999999997</v>
      </c>
      <c r="K947" s="86">
        <v>0.89345999999999748</v>
      </c>
      <c r="L947" s="86">
        <v>0.89346000000000458</v>
      </c>
      <c r="M947" s="85"/>
      <c r="N947" s="85"/>
      <c r="O947" s="86">
        <v>49.80556</v>
      </c>
      <c r="P947" s="86">
        <v>49.699100000000001</v>
      </c>
      <c r="Q947" s="86">
        <v>49.912030000000001</v>
      </c>
    </row>
    <row r="948" spans="1:17" x14ac:dyDescent="0.2">
      <c r="A948" s="85" t="s">
        <v>1550</v>
      </c>
      <c r="B948" t="s">
        <v>228</v>
      </c>
      <c r="C948">
        <v>7</v>
      </c>
      <c r="D948" s="84" t="s">
        <v>9</v>
      </c>
      <c r="E948" s="87">
        <v>16</v>
      </c>
      <c r="F948" s="85" t="s">
        <v>226</v>
      </c>
      <c r="G948" s="85" t="s">
        <v>227</v>
      </c>
      <c r="H948" s="86">
        <v>51.333599999999997</v>
      </c>
      <c r="I948" s="86">
        <v>52.272179999999999</v>
      </c>
      <c r="J948" s="86">
        <v>50.395020000000002</v>
      </c>
      <c r="K948" s="86">
        <v>0.93858000000000175</v>
      </c>
      <c r="L948" s="86">
        <v>0.93857999999999464</v>
      </c>
      <c r="M948" s="85"/>
      <c r="N948" s="85"/>
      <c r="O948" s="86">
        <v>49.80556</v>
      </c>
      <c r="P948" s="86">
        <v>49.699100000000001</v>
      </c>
      <c r="Q948" s="86">
        <v>49.912030000000001</v>
      </c>
    </row>
    <row r="949" spans="1:17" x14ac:dyDescent="0.2">
      <c r="A949" s="85" t="s">
        <v>1551</v>
      </c>
      <c r="B949" t="s">
        <v>232</v>
      </c>
      <c r="C949">
        <v>8</v>
      </c>
      <c r="D949" s="84" t="s">
        <v>9</v>
      </c>
      <c r="E949" s="87">
        <v>13</v>
      </c>
      <c r="F949" s="85" t="s">
        <v>226</v>
      </c>
      <c r="G949" s="85" t="s">
        <v>231</v>
      </c>
      <c r="H949" s="86">
        <v>50.974969999999999</v>
      </c>
      <c r="I949" s="86">
        <v>51.784529999999997</v>
      </c>
      <c r="J949" s="86">
        <v>50.165410000000001</v>
      </c>
      <c r="K949" s="86">
        <v>0.80955999999999761</v>
      </c>
      <c r="L949" s="86">
        <v>0.80955999999999761</v>
      </c>
      <c r="M949" s="85"/>
      <c r="N949" s="85"/>
      <c r="O949" s="86">
        <v>49.80556</v>
      </c>
      <c r="P949" s="86">
        <v>49.699100000000001</v>
      </c>
      <c r="Q949" s="86">
        <v>49.912030000000001</v>
      </c>
    </row>
    <row r="950" spans="1:17" x14ac:dyDescent="0.2">
      <c r="A950" s="85" t="s">
        <v>1552</v>
      </c>
      <c r="B950" t="s">
        <v>236</v>
      </c>
      <c r="C950">
        <v>9</v>
      </c>
      <c r="D950" s="84" t="s">
        <v>9</v>
      </c>
      <c r="E950" s="87">
        <v>3</v>
      </c>
      <c r="F950" s="85" t="s">
        <v>226</v>
      </c>
      <c r="G950" s="85" t="s">
        <v>235</v>
      </c>
      <c r="H950" s="86">
        <v>49.609920000000002</v>
      </c>
      <c r="I950" s="86">
        <v>50.662799999999997</v>
      </c>
      <c r="J950" s="86">
        <v>48.557029999999997</v>
      </c>
      <c r="K950" s="86">
        <v>1.0528799999999947</v>
      </c>
      <c r="L950" s="86">
        <v>1.052890000000005</v>
      </c>
      <c r="M950" s="85"/>
      <c r="N950" s="85"/>
      <c r="O950" s="86">
        <v>49.80556</v>
      </c>
      <c r="P950" s="86">
        <v>49.699100000000001</v>
      </c>
      <c r="Q950" s="86">
        <v>49.912030000000001</v>
      </c>
    </row>
    <row r="951" spans="1:17" x14ac:dyDescent="0.2">
      <c r="A951" s="85" t="s">
        <v>1553</v>
      </c>
      <c r="B951" t="s">
        <v>240</v>
      </c>
      <c r="C951">
        <v>10</v>
      </c>
      <c r="D951" s="84" t="s">
        <v>9</v>
      </c>
      <c r="E951" s="87">
        <v>12</v>
      </c>
      <c r="F951" s="85" t="s">
        <v>226</v>
      </c>
      <c r="G951" s="85" t="s">
        <v>239</v>
      </c>
      <c r="H951" s="86">
        <v>50.942680000000003</v>
      </c>
      <c r="I951" s="86">
        <v>51.871769999999998</v>
      </c>
      <c r="J951" s="86">
        <v>50.013590000000001</v>
      </c>
      <c r="K951" s="86">
        <v>0.92908999999999509</v>
      </c>
      <c r="L951" s="86">
        <v>0.92909000000000219</v>
      </c>
      <c r="M951" s="85"/>
      <c r="N951" s="85"/>
      <c r="O951" s="86">
        <v>49.80556</v>
      </c>
      <c r="P951" s="86">
        <v>49.699100000000001</v>
      </c>
      <c r="Q951" s="86">
        <v>49.912030000000001</v>
      </c>
    </row>
    <row r="952" spans="1:17" x14ac:dyDescent="0.2">
      <c r="A952" s="85" t="s">
        <v>1554</v>
      </c>
      <c r="B952" t="s">
        <v>246</v>
      </c>
      <c r="C952">
        <v>11</v>
      </c>
      <c r="D952" s="84" t="s">
        <v>9</v>
      </c>
      <c r="E952" s="87">
        <v>4</v>
      </c>
      <c r="F952" s="85" t="s">
        <v>244</v>
      </c>
      <c r="G952" s="85" t="s">
        <v>245</v>
      </c>
      <c r="H952" s="86">
        <v>49.620849999999997</v>
      </c>
      <c r="I952" s="86">
        <v>50.634509999999999</v>
      </c>
      <c r="J952" s="86">
        <v>48.607199999999999</v>
      </c>
      <c r="K952" s="86">
        <v>1.0136600000000016</v>
      </c>
      <c r="L952" s="86">
        <v>1.0136499999999984</v>
      </c>
      <c r="M952" s="85"/>
      <c r="N952" s="85"/>
      <c r="O952" s="86">
        <v>49.80556</v>
      </c>
      <c r="P952" s="86">
        <v>49.699100000000001</v>
      </c>
      <c r="Q952" s="86">
        <v>49.912030000000001</v>
      </c>
    </row>
    <row r="953" spans="1:17" x14ac:dyDescent="0.2">
      <c r="A953" s="85" t="s">
        <v>1555</v>
      </c>
      <c r="B953" t="s">
        <v>250</v>
      </c>
      <c r="C953">
        <v>12</v>
      </c>
      <c r="D953" s="84" t="s">
        <v>9</v>
      </c>
      <c r="E953" s="87">
        <v>2</v>
      </c>
      <c r="F953" s="85" t="s">
        <v>244</v>
      </c>
      <c r="G953" s="85" t="s">
        <v>249</v>
      </c>
      <c r="H953" s="86">
        <v>49.492620000000002</v>
      </c>
      <c r="I953" s="86">
        <v>50.283149999999999</v>
      </c>
      <c r="J953" s="86">
        <v>48.702100000000002</v>
      </c>
      <c r="K953" s="86">
        <v>0.79052999999999685</v>
      </c>
      <c r="L953" s="86">
        <v>0.79052000000000078</v>
      </c>
      <c r="M953" s="85"/>
      <c r="N953" s="85"/>
      <c r="O953" s="86">
        <v>49.80556</v>
      </c>
      <c r="P953" s="86">
        <v>49.699100000000001</v>
      </c>
      <c r="Q953" s="86">
        <v>49.912030000000001</v>
      </c>
    </row>
    <row r="954" spans="1:17" x14ac:dyDescent="0.2">
      <c r="A954" s="85" t="s">
        <v>1556</v>
      </c>
      <c r="B954" t="s">
        <v>254</v>
      </c>
      <c r="C954">
        <v>13</v>
      </c>
      <c r="D954" s="84" t="s">
        <v>9</v>
      </c>
      <c r="E954" s="87">
        <v>21</v>
      </c>
      <c r="F954" s="85" t="s">
        <v>244</v>
      </c>
      <c r="G954" s="85" t="s">
        <v>253</v>
      </c>
      <c r="H954" s="86">
        <v>51.520910000000001</v>
      </c>
      <c r="I954" s="86">
        <v>52.113259999999997</v>
      </c>
      <c r="J954" s="86">
        <v>50.928550000000001</v>
      </c>
      <c r="K954" s="86">
        <v>0.59234999999999616</v>
      </c>
      <c r="L954" s="86">
        <v>0.59235999999999933</v>
      </c>
      <c r="M954" s="85"/>
      <c r="N954" s="85"/>
      <c r="O954" s="86">
        <v>49.80556</v>
      </c>
      <c r="P954" s="86">
        <v>49.699100000000001</v>
      </c>
      <c r="Q954" s="86">
        <v>49.912030000000001</v>
      </c>
    </row>
    <row r="955" spans="1:17" x14ac:dyDescent="0.2">
      <c r="A955" s="85" t="s">
        <v>1557</v>
      </c>
      <c r="B955" t="s">
        <v>260</v>
      </c>
      <c r="C955">
        <v>14</v>
      </c>
      <c r="D955" s="84" t="s">
        <v>9</v>
      </c>
      <c r="E955" s="87">
        <v>19</v>
      </c>
      <c r="F955" s="85" t="s">
        <v>258</v>
      </c>
      <c r="G955" s="85" t="s">
        <v>259</v>
      </c>
      <c r="H955" s="86">
        <v>51.451180000000001</v>
      </c>
      <c r="I955" s="86">
        <v>52.46049</v>
      </c>
      <c r="J955" s="86">
        <v>50.441870000000002</v>
      </c>
      <c r="K955" s="86">
        <v>1.0093099999999993</v>
      </c>
      <c r="L955" s="86">
        <v>1.0093099999999993</v>
      </c>
      <c r="M955" s="85"/>
      <c r="N955" s="85"/>
      <c r="O955" s="86">
        <v>49.80556</v>
      </c>
      <c r="P955" s="86">
        <v>49.699100000000001</v>
      </c>
      <c r="Q955" s="86">
        <v>49.912030000000001</v>
      </c>
    </row>
    <row r="956" spans="1:17" x14ac:dyDescent="0.2">
      <c r="A956" s="85" t="s">
        <v>1558</v>
      </c>
      <c r="B956" t="s">
        <v>264</v>
      </c>
      <c r="C956">
        <v>15</v>
      </c>
      <c r="D956" s="84" t="s">
        <v>9</v>
      </c>
      <c r="E956" s="87">
        <v>7</v>
      </c>
      <c r="F956" s="85" t="s">
        <v>258</v>
      </c>
      <c r="G956" s="85" t="s">
        <v>263</v>
      </c>
      <c r="H956" s="86">
        <v>50.46631</v>
      </c>
      <c r="I956" s="86">
        <v>51.282310000000003</v>
      </c>
      <c r="J956" s="86">
        <v>49.650320000000001</v>
      </c>
      <c r="K956" s="86">
        <v>0.8160000000000025</v>
      </c>
      <c r="L956" s="86">
        <v>0.81598999999999933</v>
      </c>
      <c r="M956" s="85"/>
      <c r="N956" s="85"/>
      <c r="O956" s="86">
        <v>49.80556</v>
      </c>
      <c r="P956" s="86">
        <v>49.699100000000001</v>
      </c>
      <c r="Q956" s="86">
        <v>49.912030000000001</v>
      </c>
    </row>
    <row r="957" spans="1:17" x14ac:dyDescent="0.2">
      <c r="A957" s="85" t="s">
        <v>1559</v>
      </c>
      <c r="B957" t="s">
        <v>268</v>
      </c>
      <c r="C957">
        <v>16</v>
      </c>
      <c r="D957" s="84" t="s">
        <v>9</v>
      </c>
      <c r="E957" s="87">
        <v>5</v>
      </c>
      <c r="F957" s="85" t="s">
        <v>258</v>
      </c>
      <c r="G957" s="85" t="s">
        <v>267</v>
      </c>
      <c r="H957" s="86">
        <v>50.224699999999999</v>
      </c>
      <c r="I957" s="86">
        <v>51.33755</v>
      </c>
      <c r="J957" s="86">
        <v>49.111840000000001</v>
      </c>
      <c r="K957" s="86">
        <v>1.1128500000000017</v>
      </c>
      <c r="L957" s="86">
        <v>1.1128599999999977</v>
      </c>
      <c r="M957" s="85"/>
      <c r="N957" s="85"/>
      <c r="O957" s="86">
        <v>49.80556</v>
      </c>
      <c r="P957" s="86">
        <v>49.699100000000001</v>
      </c>
      <c r="Q957" s="86">
        <v>49.912030000000001</v>
      </c>
    </row>
    <row r="958" spans="1:17" x14ac:dyDescent="0.2">
      <c r="A958" s="85" t="s">
        <v>1560</v>
      </c>
      <c r="B958" t="s">
        <v>272</v>
      </c>
      <c r="C958">
        <v>17</v>
      </c>
      <c r="D958" s="84" t="s">
        <v>9</v>
      </c>
      <c r="E958" s="87">
        <v>20</v>
      </c>
      <c r="F958" s="85" t="s">
        <v>258</v>
      </c>
      <c r="G958" s="85" t="s">
        <v>271</v>
      </c>
      <c r="H958" s="86">
        <v>51.478839999999998</v>
      </c>
      <c r="I958" s="86">
        <v>52.35774</v>
      </c>
      <c r="J958" s="86">
        <v>50.599930000000001</v>
      </c>
      <c r="K958" s="86">
        <v>0.87890000000000157</v>
      </c>
      <c r="L958" s="86">
        <v>0.87890999999999764</v>
      </c>
      <c r="M958" s="85"/>
      <c r="N958" s="85"/>
      <c r="O958" s="86">
        <v>49.80556</v>
      </c>
      <c r="P958" s="86">
        <v>49.699100000000001</v>
      </c>
      <c r="Q958" s="86">
        <v>49.912030000000001</v>
      </c>
    </row>
    <row r="959" spans="1:17" x14ac:dyDescent="0.2">
      <c r="A959" s="85" t="s">
        <v>1561</v>
      </c>
      <c r="B959" t="s">
        <v>276</v>
      </c>
      <c r="C959">
        <v>18</v>
      </c>
      <c r="D959" s="84" t="s">
        <v>9</v>
      </c>
      <c r="E959" s="87">
        <v>8</v>
      </c>
      <c r="F959" s="85" t="s">
        <v>258</v>
      </c>
      <c r="G959" s="85" t="s">
        <v>275</v>
      </c>
      <c r="H959" s="86">
        <v>50.493729999999999</v>
      </c>
      <c r="I959" s="86">
        <v>51.417540000000002</v>
      </c>
      <c r="J959" s="86">
        <v>49.569920000000003</v>
      </c>
      <c r="K959" s="86">
        <v>0.92381000000000313</v>
      </c>
      <c r="L959" s="86">
        <v>0.92380999999999602</v>
      </c>
      <c r="M959" s="85"/>
      <c r="N959" s="85"/>
      <c r="O959" s="86">
        <v>49.80556</v>
      </c>
      <c r="P959" s="86">
        <v>49.699100000000001</v>
      </c>
      <c r="Q959" s="86">
        <v>49.912030000000001</v>
      </c>
    </row>
    <row r="960" spans="1:17" x14ac:dyDescent="0.2">
      <c r="A960" s="85" t="s">
        <v>1562</v>
      </c>
      <c r="B960" t="s">
        <v>487</v>
      </c>
      <c r="C960">
        <v>19</v>
      </c>
      <c r="D960" s="84" t="s">
        <v>9</v>
      </c>
      <c r="E960" s="87">
        <v>11</v>
      </c>
      <c r="F960" s="85" t="s">
        <v>485</v>
      </c>
      <c r="G960" s="85" t="s">
        <v>486</v>
      </c>
      <c r="H960" s="86">
        <v>50.911580000000001</v>
      </c>
      <c r="I960" s="86">
        <v>51.770710000000001</v>
      </c>
      <c r="J960" s="86">
        <v>50.052439999999997</v>
      </c>
      <c r="K960" s="86">
        <v>0.85913000000000039</v>
      </c>
      <c r="L960" s="86">
        <v>0.85914000000000357</v>
      </c>
      <c r="M960" s="85"/>
      <c r="N960" s="85"/>
      <c r="O960" s="86">
        <v>49.80556</v>
      </c>
      <c r="P960" s="86">
        <v>49.699100000000001</v>
      </c>
      <c r="Q960" s="86">
        <v>49.912030000000001</v>
      </c>
    </row>
    <row r="961" spans="1:17" x14ac:dyDescent="0.2">
      <c r="A961" s="85" t="s">
        <v>1563</v>
      </c>
      <c r="B961" t="s">
        <v>491</v>
      </c>
      <c r="C961">
        <v>20</v>
      </c>
      <c r="D961" s="84" t="s">
        <v>9</v>
      </c>
      <c r="E961" s="87">
        <v>1</v>
      </c>
      <c r="F961" s="85" t="s">
        <v>485</v>
      </c>
      <c r="G961" s="85" t="s">
        <v>490</v>
      </c>
      <c r="H961" s="86">
        <v>49.206789999999998</v>
      </c>
      <c r="I961" s="86">
        <v>50.126579999999997</v>
      </c>
      <c r="J961" s="86">
        <v>48.286999999999999</v>
      </c>
      <c r="K961" s="86">
        <v>0.919789999999999</v>
      </c>
      <c r="L961" s="86">
        <v>0.919789999999999</v>
      </c>
      <c r="M961" s="85"/>
      <c r="N961" s="85"/>
      <c r="O961" s="86">
        <v>49.80556</v>
      </c>
      <c r="P961" s="86">
        <v>49.699100000000001</v>
      </c>
      <c r="Q961" s="86">
        <v>49.912030000000001</v>
      </c>
    </row>
    <row r="962" spans="1:17" x14ac:dyDescent="0.2">
      <c r="A962" s="85" t="s">
        <v>1564</v>
      </c>
      <c r="B962" t="s">
        <v>495</v>
      </c>
      <c r="C962">
        <v>21</v>
      </c>
      <c r="D962" s="84" t="s">
        <v>9</v>
      </c>
      <c r="E962" s="87">
        <v>9</v>
      </c>
      <c r="F962" s="85" t="s">
        <v>485</v>
      </c>
      <c r="G962" s="85" t="s">
        <v>494</v>
      </c>
      <c r="H962" s="86">
        <v>50.577500000000001</v>
      </c>
      <c r="I962" s="86">
        <v>51.547980000000003</v>
      </c>
      <c r="J962" s="86">
        <v>49.607019999999999</v>
      </c>
      <c r="K962" s="86">
        <v>0.97048000000000201</v>
      </c>
      <c r="L962" s="86">
        <v>0.97048000000000201</v>
      </c>
      <c r="M962" s="85"/>
      <c r="N962" s="85"/>
      <c r="O962" s="86">
        <v>49.80556</v>
      </c>
      <c r="P962" s="86">
        <v>49.699100000000001</v>
      </c>
      <c r="Q962" s="86">
        <v>49.912030000000001</v>
      </c>
    </row>
    <row r="963" spans="1:17" x14ac:dyDescent="0.2">
      <c r="A963" s="85" t="s">
        <v>1565</v>
      </c>
      <c r="B963" t="s">
        <v>499</v>
      </c>
      <c r="C963">
        <v>22</v>
      </c>
      <c r="D963" s="84" t="s">
        <v>9</v>
      </c>
      <c r="E963" s="87">
        <v>10</v>
      </c>
      <c r="F963" s="85" t="s">
        <v>485</v>
      </c>
      <c r="G963" s="85" t="s">
        <v>498</v>
      </c>
      <c r="H963" s="86">
        <v>50.62847</v>
      </c>
      <c r="I963" s="86">
        <v>51.601460000000003</v>
      </c>
      <c r="J963" s="86">
        <v>49.655479999999997</v>
      </c>
      <c r="K963" s="86">
        <v>0.97299000000000291</v>
      </c>
      <c r="L963" s="86">
        <v>0.97299000000000291</v>
      </c>
      <c r="M963" s="85"/>
      <c r="N963" s="85"/>
      <c r="O963" s="86">
        <v>49.80556</v>
      </c>
      <c r="P963" s="86">
        <v>49.699100000000001</v>
      </c>
      <c r="Q963" s="86">
        <v>49.912030000000001</v>
      </c>
    </row>
    <row r="964" spans="1:17" x14ac:dyDescent="0.2">
      <c r="A964" s="85" t="s">
        <v>1566</v>
      </c>
      <c r="B964" t="s">
        <v>373</v>
      </c>
      <c r="C964">
        <v>1</v>
      </c>
      <c r="D964" s="84" t="s">
        <v>0</v>
      </c>
      <c r="E964" s="87">
        <v>3</v>
      </c>
      <c r="F964" s="85" t="s">
        <v>0</v>
      </c>
      <c r="G964" s="85" t="s">
        <v>372</v>
      </c>
      <c r="H964" s="86">
        <v>51.851489999999998</v>
      </c>
      <c r="I964" s="86">
        <v>52.734279999999998</v>
      </c>
      <c r="J964" s="86">
        <v>50.968690000000002</v>
      </c>
      <c r="K964" s="86">
        <v>0.88278999999999996</v>
      </c>
      <c r="L964" s="86">
        <v>0.88279999999999603</v>
      </c>
      <c r="M964" s="85"/>
      <c r="N964" s="85"/>
      <c r="O964" s="86">
        <v>49.80556</v>
      </c>
      <c r="P964" s="86">
        <v>49.699100000000001</v>
      </c>
      <c r="Q964" s="86">
        <v>49.912030000000001</v>
      </c>
    </row>
    <row r="965" spans="1:17" x14ac:dyDescent="0.2">
      <c r="A965" s="85" t="s">
        <v>1567</v>
      </c>
      <c r="B965" t="s">
        <v>377</v>
      </c>
      <c r="C965">
        <v>2</v>
      </c>
      <c r="D965" s="84" t="s">
        <v>0</v>
      </c>
      <c r="E965" s="87">
        <v>2</v>
      </c>
      <c r="F965" s="85" t="s">
        <v>0</v>
      </c>
      <c r="G965" s="85" t="s">
        <v>376</v>
      </c>
      <c r="H965" s="86">
        <v>51.202489999999997</v>
      </c>
      <c r="I965" s="86">
        <v>51.944629999999997</v>
      </c>
      <c r="J965" s="86">
        <v>50.460360000000001</v>
      </c>
      <c r="K965" s="86">
        <v>0.74213999999999913</v>
      </c>
      <c r="L965" s="86">
        <v>0.74212999999999596</v>
      </c>
      <c r="M965" s="85"/>
      <c r="N965" s="85"/>
      <c r="O965" s="86">
        <v>49.80556</v>
      </c>
      <c r="P965" s="86">
        <v>49.699100000000001</v>
      </c>
      <c r="Q965" s="86">
        <v>49.912030000000001</v>
      </c>
    </row>
    <row r="966" spans="1:17" x14ac:dyDescent="0.2">
      <c r="A966" s="85" t="s">
        <v>1568</v>
      </c>
      <c r="B966" t="s">
        <v>381</v>
      </c>
      <c r="C966">
        <v>3</v>
      </c>
      <c r="D966" s="84" t="s">
        <v>0</v>
      </c>
      <c r="E966" s="87">
        <v>4</v>
      </c>
      <c r="F966" s="85" t="s">
        <v>0</v>
      </c>
      <c r="G966" s="85" t="s">
        <v>380</v>
      </c>
      <c r="H966" s="86">
        <v>51.894100000000002</v>
      </c>
      <c r="I966" s="86">
        <v>52.786749999999998</v>
      </c>
      <c r="J966" s="86">
        <v>51.001449999999998</v>
      </c>
      <c r="K966" s="86">
        <v>0.89264999999999617</v>
      </c>
      <c r="L966" s="86">
        <v>0.89265000000000327</v>
      </c>
      <c r="M966" s="85"/>
      <c r="N966" s="85"/>
      <c r="O966" s="86">
        <v>49.80556</v>
      </c>
      <c r="P966" s="86">
        <v>49.699100000000001</v>
      </c>
      <c r="Q966" s="86">
        <v>49.912030000000001</v>
      </c>
    </row>
    <row r="967" spans="1:17" x14ac:dyDescent="0.2">
      <c r="A967" s="85" t="s">
        <v>1569</v>
      </c>
      <c r="B967" t="s">
        <v>385</v>
      </c>
      <c r="C967">
        <v>4</v>
      </c>
      <c r="D967" s="84" t="s">
        <v>0</v>
      </c>
      <c r="E967" s="87">
        <v>1</v>
      </c>
      <c r="F967" s="85" t="s">
        <v>0</v>
      </c>
      <c r="G967" s="85" t="s">
        <v>384</v>
      </c>
      <c r="H967" s="86">
        <v>50.755659999999999</v>
      </c>
      <c r="I967" s="86">
        <v>51.588509999999999</v>
      </c>
      <c r="J967" s="86">
        <v>49.922809999999998</v>
      </c>
      <c r="K967" s="86">
        <v>0.83285000000000053</v>
      </c>
      <c r="L967" s="86">
        <v>0.83285000000000053</v>
      </c>
      <c r="M967" s="85"/>
      <c r="N967" s="85"/>
      <c r="O967" s="86">
        <v>49.80556</v>
      </c>
      <c r="P967" s="86">
        <v>49.699100000000001</v>
      </c>
      <c r="Q967" s="86">
        <v>49.912030000000001</v>
      </c>
    </row>
    <row r="968" spans="1:17" x14ac:dyDescent="0.2">
      <c r="A968" s="85" t="s">
        <v>1570</v>
      </c>
      <c r="B968" t="s">
        <v>218</v>
      </c>
      <c r="C968">
        <v>1</v>
      </c>
      <c r="D968" s="84" t="s">
        <v>1</v>
      </c>
      <c r="E968" s="87">
        <v>10</v>
      </c>
      <c r="F968" s="85" t="s">
        <v>216</v>
      </c>
      <c r="G968" s="85" t="s">
        <v>217</v>
      </c>
      <c r="H968" s="86">
        <v>51.303750000000001</v>
      </c>
      <c r="I968" s="86">
        <v>51.811450000000001</v>
      </c>
      <c r="J968" s="86">
        <v>50.796039999999998</v>
      </c>
      <c r="K968" s="86">
        <v>0.50769999999999982</v>
      </c>
      <c r="L968" s="86">
        <v>0.50771000000000299</v>
      </c>
      <c r="M968" s="85"/>
      <c r="N968" s="85"/>
      <c r="O968" s="86">
        <v>49.80556</v>
      </c>
      <c r="P968" s="86">
        <v>49.699100000000001</v>
      </c>
      <c r="Q968" s="86">
        <v>49.912030000000001</v>
      </c>
    </row>
    <row r="969" spans="1:17" x14ac:dyDescent="0.2">
      <c r="A969" s="85" t="s">
        <v>1571</v>
      </c>
      <c r="B969" t="s">
        <v>222</v>
      </c>
      <c r="C969">
        <v>2</v>
      </c>
      <c r="D969" s="84" t="s">
        <v>1</v>
      </c>
      <c r="E969" s="87">
        <v>7</v>
      </c>
      <c r="F969" s="85" t="s">
        <v>216</v>
      </c>
      <c r="G969" s="85" t="s">
        <v>221</v>
      </c>
      <c r="H969" s="86">
        <v>50.996769999999998</v>
      </c>
      <c r="I969" s="86">
        <v>51.69247</v>
      </c>
      <c r="J969" s="86">
        <v>50.30106</v>
      </c>
      <c r="K969" s="86">
        <v>0.69570000000000221</v>
      </c>
      <c r="L969" s="86">
        <v>0.69570999999999827</v>
      </c>
      <c r="M969" s="85"/>
      <c r="N969" s="85"/>
      <c r="O969" s="86">
        <v>49.80556</v>
      </c>
      <c r="P969" s="86">
        <v>49.699100000000001</v>
      </c>
      <c r="Q969" s="86">
        <v>49.912030000000001</v>
      </c>
    </row>
    <row r="970" spans="1:17" x14ac:dyDescent="0.2">
      <c r="A970" s="85" t="s">
        <v>1572</v>
      </c>
      <c r="B970" t="s">
        <v>360</v>
      </c>
      <c r="C970">
        <v>3</v>
      </c>
      <c r="D970" s="84" t="s">
        <v>1</v>
      </c>
      <c r="E970" s="87">
        <v>11</v>
      </c>
      <c r="F970" s="85" t="s">
        <v>358</v>
      </c>
      <c r="G970" s="85" t="s">
        <v>359</v>
      </c>
      <c r="H970" s="86">
        <v>52.133189999999999</v>
      </c>
      <c r="I970" s="86">
        <v>52.871940000000002</v>
      </c>
      <c r="J970" s="86">
        <v>51.394449999999999</v>
      </c>
      <c r="K970" s="86">
        <v>0.73875000000000313</v>
      </c>
      <c r="L970" s="86">
        <v>0.73873999999999995</v>
      </c>
      <c r="M970" s="85"/>
      <c r="N970" s="85"/>
      <c r="O970" s="86">
        <v>49.80556</v>
      </c>
      <c r="P970" s="86">
        <v>49.699100000000001</v>
      </c>
      <c r="Q970" s="86">
        <v>49.912030000000001</v>
      </c>
    </row>
    <row r="971" spans="1:17" x14ac:dyDescent="0.2">
      <c r="A971" s="85" t="s">
        <v>1573</v>
      </c>
      <c r="B971" t="s">
        <v>364</v>
      </c>
      <c r="C971">
        <v>4</v>
      </c>
      <c r="D971" s="84" t="s">
        <v>1</v>
      </c>
      <c r="E971" s="87">
        <v>8</v>
      </c>
      <c r="F971" s="85" t="s">
        <v>358</v>
      </c>
      <c r="G971" s="85" t="s">
        <v>363</v>
      </c>
      <c r="H971" s="86">
        <v>51.089750000000002</v>
      </c>
      <c r="I971" s="86">
        <v>51.867339999999999</v>
      </c>
      <c r="J971" s="86">
        <v>50.312159999999999</v>
      </c>
      <c r="K971" s="86">
        <v>0.77758999999999645</v>
      </c>
      <c r="L971" s="86">
        <v>0.77759000000000356</v>
      </c>
      <c r="M971" s="85"/>
      <c r="N971" s="85"/>
      <c r="O971" s="86">
        <v>49.80556</v>
      </c>
      <c r="P971" s="86">
        <v>49.699100000000001</v>
      </c>
      <c r="Q971" s="86">
        <v>49.912030000000001</v>
      </c>
    </row>
    <row r="972" spans="1:17" x14ac:dyDescent="0.2">
      <c r="A972" s="85" t="s">
        <v>1574</v>
      </c>
      <c r="B972" t="s">
        <v>368</v>
      </c>
      <c r="C972">
        <v>5</v>
      </c>
      <c r="D972" s="84" t="s">
        <v>1</v>
      </c>
      <c r="E972" s="87">
        <v>6</v>
      </c>
      <c r="F972" s="85" t="s">
        <v>358</v>
      </c>
      <c r="G972" s="85" t="s">
        <v>367</v>
      </c>
      <c r="H972" s="86">
        <v>50.753369999999997</v>
      </c>
      <c r="I972" s="86">
        <v>51.561019999999999</v>
      </c>
      <c r="J972" s="86">
        <v>49.945709999999998</v>
      </c>
      <c r="K972" s="86">
        <v>0.80765000000000242</v>
      </c>
      <c r="L972" s="86">
        <v>0.80765999999999849</v>
      </c>
      <c r="M972" s="85"/>
      <c r="N972" s="85"/>
      <c r="O972" s="86">
        <v>49.80556</v>
      </c>
      <c r="P972" s="86">
        <v>49.699100000000001</v>
      </c>
      <c r="Q972" s="86">
        <v>49.912030000000001</v>
      </c>
    </row>
    <row r="973" spans="1:17" x14ac:dyDescent="0.2">
      <c r="A973" s="85" t="s">
        <v>1575</v>
      </c>
      <c r="B973" t="s">
        <v>192</v>
      </c>
      <c r="C973">
        <v>6</v>
      </c>
      <c r="D973" s="84" t="s">
        <v>1</v>
      </c>
      <c r="E973" s="87">
        <v>9</v>
      </c>
      <c r="F973" s="85" t="s">
        <v>190</v>
      </c>
      <c r="G973" s="85" t="s">
        <v>191</v>
      </c>
      <c r="H973" s="86">
        <v>51.266530000000003</v>
      </c>
      <c r="I973" s="86">
        <v>52.180869999999999</v>
      </c>
      <c r="J973" s="86">
        <v>50.352200000000003</v>
      </c>
      <c r="K973" s="86">
        <v>0.91433999999999571</v>
      </c>
      <c r="L973" s="86">
        <v>0.91432999999999964</v>
      </c>
      <c r="M973" s="85"/>
      <c r="N973" s="85"/>
      <c r="O973" s="86">
        <v>49.80556</v>
      </c>
      <c r="P973" s="86">
        <v>49.699100000000001</v>
      </c>
      <c r="Q973" s="86">
        <v>49.912030000000001</v>
      </c>
    </row>
    <row r="974" spans="1:17" x14ac:dyDescent="0.2">
      <c r="A974" s="85" t="s">
        <v>1576</v>
      </c>
      <c r="B974" t="s">
        <v>196</v>
      </c>
      <c r="C974">
        <v>7</v>
      </c>
      <c r="D974" s="84" t="s">
        <v>1</v>
      </c>
      <c r="E974" s="87">
        <v>4</v>
      </c>
      <c r="F974" s="85" t="s">
        <v>190</v>
      </c>
      <c r="G974" s="85" t="s">
        <v>195</v>
      </c>
      <c r="H974" s="86">
        <v>49.960320000000003</v>
      </c>
      <c r="I974" s="86">
        <v>50.739910000000002</v>
      </c>
      <c r="J974" s="86">
        <v>49.18074</v>
      </c>
      <c r="K974" s="86">
        <v>0.77958999999999889</v>
      </c>
      <c r="L974" s="86">
        <v>0.77958000000000283</v>
      </c>
      <c r="M974" s="85"/>
      <c r="N974" s="85"/>
      <c r="O974" s="86">
        <v>49.80556</v>
      </c>
      <c r="P974" s="86">
        <v>49.699100000000001</v>
      </c>
      <c r="Q974" s="86">
        <v>49.912030000000001</v>
      </c>
    </row>
    <row r="975" spans="1:17" x14ac:dyDescent="0.2">
      <c r="A975" s="85" t="s">
        <v>1577</v>
      </c>
      <c r="B975" t="s">
        <v>200</v>
      </c>
      <c r="C975">
        <v>8</v>
      </c>
      <c r="D975" s="84" t="s">
        <v>1</v>
      </c>
      <c r="E975" s="87">
        <v>3</v>
      </c>
      <c r="F975" s="85" t="s">
        <v>190</v>
      </c>
      <c r="G975" s="85" t="s">
        <v>199</v>
      </c>
      <c r="H975" s="86">
        <v>48.923490000000001</v>
      </c>
      <c r="I975" s="86">
        <v>50.007489999999997</v>
      </c>
      <c r="J975" s="86">
        <v>47.839480000000002</v>
      </c>
      <c r="K975" s="86">
        <v>1.0839999999999961</v>
      </c>
      <c r="L975" s="86">
        <v>1.0840099999999993</v>
      </c>
      <c r="M975" s="85"/>
      <c r="N975" s="85"/>
      <c r="O975" s="86">
        <v>49.80556</v>
      </c>
      <c r="P975" s="86">
        <v>49.699100000000001</v>
      </c>
      <c r="Q975" s="86">
        <v>49.912030000000001</v>
      </c>
    </row>
    <row r="976" spans="1:17" x14ac:dyDescent="0.2">
      <c r="A976" s="85" t="s">
        <v>1578</v>
      </c>
      <c r="B976" t="s">
        <v>204</v>
      </c>
      <c r="C976">
        <v>9</v>
      </c>
      <c r="D976" s="84" t="s">
        <v>1</v>
      </c>
      <c r="E976" s="87">
        <v>5</v>
      </c>
      <c r="F976" s="85" t="s">
        <v>190</v>
      </c>
      <c r="G976" s="85" t="s">
        <v>203</v>
      </c>
      <c r="H976" s="86">
        <v>50.085599999999999</v>
      </c>
      <c r="I976" s="86">
        <v>50.998399999999997</v>
      </c>
      <c r="J976" s="86">
        <v>49.172800000000002</v>
      </c>
      <c r="K976" s="86">
        <v>0.91279999999999717</v>
      </c>
      <c r="L976" s="86">
        <v>0.91279999999999717</v>
      </c>
      <c r="M976" s="85"/>
      <c r="N976" s="85"/>
      <c r="O976" s="86">
        <v>49.80556</v>
      </c>
      <c r="P976" s="86">
        <v>49.699100000000001</v>
      </c>
      <c r="Q976" s="86">
        <v>49.912030000000001</v>
      </c>
    </row>
    <row r="977" spans="1:17" x14ac:dyDescent="0.2">
      <c r="A977" s="85" t="s">
        <v>1579</v>
      </c>
      <c r="B977" t="s">
        <v>208</v>
      </c>
      <c r="C977">
        <v>10</v>
      </c>
      <c r="D977" s="84" t="s">
        <v>1</v>
      </c>
      <c r="E977" s="87">
        <v>2</v>
      </c>
      <c r="F977" s="85" t="s">
        <v>190</v>
      </c>
      <c r="G977" s="85" t="s">
        <v>207</v>
      </c>
      <c r="H977" s="86">
        <v>47.834820000000001</v>
      </c>
      <c r="I977" s="86">
        <v>49.05979</v>
      </c>
      <c r="J977" s="86">
        <v>46.609850000000002</v>
      </c>
      <c r="K977" s="86">
        <v>1.224969999999999</v>
      </c>
      <c r="L977" s="86">
        <v>1.224969999999999</v>
      </c>
      <c r="M977" s="85"/>
      <c r="N977" s="85"/>
      <c r="O977" s="86">
        <v>49.80556</v>
      </c>
      <c r="P977" s="86">
        <v>49.699100000000001</v>
      </c>
      <c r="Q977" s="86">
        <v>49.912030000000001</v>
      </c>
    </row>
    <row r="978" spans="1:17" x14ac:dyDescent="0.2">
      <c r="A978" s="85" t="s">
        <v>1580</v>
      </c>
      <c r="B978" t="s">
        <v>212</v>
      </c>
      <c r="C978">
        <v>11</v>
      </c>
      <c r="D978" s="84" t="s">
        <v>1</v>
      </c>
      <c r="E978" s="87">
        <v>1</v>
      </c>
      <c r="F978" s="85" t="s">
        <v>190</v>
      </c>
      <c r="G978" s="85" t="s">
        <v>211</v>
      </c>
      <c r="H978" s="86">
        <v>47.804110000000001</v>
      </c>
      <c r="I978" s="86">
        <v>49.076599999999999</v>
      </c>
      <c r="J978" s="86">
        <v>46.531619999999997</v>
      </c>
      <c r="K978" s="86">
        <v>1.2724899999999977</v>
      </c>
      <c r="L978" s="86">
        <v>1.2724900000000048</v>
      </c>
      <c r="M978" s="85"/>
      <c r="N978" s="85"/>
      <c r="O978" s="86">
        <v>49.80556</v>
      </c>
      <c r="P978" s="86">
        <v>49.699100000000001</v>
      </c>
      <c r="Q978" s="86">
        <v>49.912030000000001</v>
      </c>
    </row>
    <row r="979" spans="1:17" x14ac:dyDescent="0.2">
      <c r="A979" s="85" t="s">
        <v>1581</v>
      </c>
      <c r="B979" t="s">
        <v>421</v>
      </c>
      <c r="C979">
        <v>1</v>
      </c>
      <c r="D979" s="84" t="s">
        <v>10</v>
      </c>
      <c r="E979" s="87">
        <v>15</v>
      </c>
      <c r="F979" s="85" t="s">
        <v>419</v>
      </c>
      <c r="G979" s="85" t="s">
        <v>420</v>
      </c>
      <c r="H979" s="86">
        <v>50.243819999999999</v>
      </c>
      <c r="I979" s="86">
        <v>51.180520000000001</v>
      </c>
      <c r="J979" s="86">
        <v>49.307110000000002</v>
      </c>
      <c r="K979" s="86">
        <v>0.93670000000000186</v>
      </c>
      <c r="L979" s="86">
        <v>0.93670999999999793</v>
      </c>
      <c r="M979" s="85"/>
      <c r="N979" s="85"/>
      <c r="O979" s="86">
        <v>49.80556</v>
      </c>
      <c r="P979" s="86">
        <v>49.699100000000001</v>
      </c>
      <c r="Q979" s="86">
        <v>49.912030000000001</v>
      </c>
    </row>
    <row r="980" spans="1:17" x14ac:dyDescent="0.2">
      <c r="A980" s="85" t="s">
        <v>1582</v>
      </c>
      <c r="B980" t="s">
        <v>425</v>
      </c>
      <c r="C980">
        <v>2</v>
      </c>
      <c r="D980" s="84" t="s">
        <v>10</v>
      </c>
      <c r="E980" s="87">
        <v>10</v>
      </c>
      <c r="F980" s="85" t="s">
        <v>419</v>
      </c>
      <c r="G980" s="85" t="s">
        <v>424</v>
      </c>
      <c r="H980" s="86">
        <v>49.470559999999999</v>
      </c>
      <c r="I980" s="86">
        <v>50.746940000000002</v>
      </c>
      <c r="J980" s="86">
        <v>48.19417</v>
      </c>
      <c r="K980" s="86">
        <v>1.2763800000000032</v>
      </c>
      <c r="L980" s="86">
        <v>1.2763899999999992</v>
      </c>
      <c r="M980" s="85"/>
      <c r="N980" s="85"/>
      <c r="O980" s="86">
        <v>49.80556</v>
      </c>
      <c r="P980" s="86">
        <v>49.699100000000001</v>
      </c>
      <c r="Q980" s="86">
        <v>49.912030000000001</v>
      </c>
    </row>
    <row r="981" spans="1:17" x14ac:dyDescent="0.2">
      <c r="A981" s="85" t="s">
        <v>1583</v>
      </c>
      <c r="B981" t="s">
        <v>429</v>
      </c>
      <c r="C981">
        <v>3</v>
      </c>
      <c r="D981" s="84" t="s">
        <v>10</v>
      </c>
      <c r="E981" s="87">
        <v>9</v>
      </c>
      <c r="F981" s="85" t="s">
        <v>419</v>
      </c>
      <c r="G981" s="85" t="s">
        <v>428</v>
      </c>
      <c r="H981" s="86">
        <v>49.319839999999999</v>
      </c>
      <c r="I981" s="86">
        <v>50.529760000000003</v>
      </c>
      <c r="J981" s="86">
        <v>48.109920000000002</v>
      </c>
      <c r="K981" s="86">
        <v>1.2099200000000039</v>
      </c>
      <c r="L981" s="86">
        <v>1.2099199999999968</v>
      </c>
      <c r="M981" s="85"/>
      <c r="N981" s="85"/>
      <c r="O981" s="86">
        <v>49.80556</v>
      </c>
      <c r="P981" s="86">
        <v>49.699100000000001</v>
      </c>
      <c r="Q981" s="86">
        <v>49.912030000000001</v>
      </c>
    </row>
    <row r="982" spans="1:17" x14ac:dyDescent="0.2">
      <c r="A982" s="85" t="s">
        <v>1584</v>
      </c>
      <c r="B982" t="s">
        <v>433</v>
      </c>
      <c r="C982">
        <v>4</v>
      </c>
      <c r="D982" s="84" t="s">
        <v>10</v>
      </c>
      <c r="E982" s="87">
        <v>3</v>
      </c>
      <c r="F982" s="85" t="s">
        <v>419</v>
      </c>
      <c r="G982" s="85" t="s">
        <v>432</v>
      </c>
      <c r="H982" s="86">
        <v>48.545540000000003</v>
      </c>
      <c r="I982" s="86">
        <v>49.996380000000002</v>
      </c>
      <c r="J982" s="86">
        <v>47.094709999999999</v>
      </c>
      <c r="K982" s="86">
        <v>1.4508399999999995</v>
      </c>
      <c r="L982" s="86">
        <v>1.4508300000000034</v>
      </c>
      <c r="M982" s="85"/>
      <c r="N982" s="85"/>
      <c r="O982" s="86">
        <v>49.80556</v>
      </c>
      <c r="P982" s="86">
        <v>49.699100000000001</v>
      </c>
      <c r="Q982" s="86">
        <v>49.912030000000001</v>
      </c>
    </row>
    <row r="983" spans="1:17" x14ac:dyDescent="0.2">
      <c r="A983" s="85" t="s">
        <v>1585</v>
      </c>
      <c r="B983" t="s">
        <v>437</v>
      </c>
      <c r="C983">
        <v>5</v>
      </c>
      <c r="D983" s="84" t="s">
        <v>10</v>
      </c>
      <c r="E983" s="87">
        <v>7</v>
      </c>
      <c r="F983" s="85" t="s">
        <v>419</v>
      </c>
      <c r="G983" s="85" t="s">
        <v>436</v>
      </c>
      <c r="H983" s="86">
        <v>49.146500000000003</v>
      </c>
      <c r="I983" s="86">
        <v>50.505490000000002</v>
      </c>
      <c r="J983" s="86">
        <v>47.787509999999997</v>
      </c>
      <c r="K983" s="86">
        <v>1.3589899999999986</v>
      </c>
      <c r="L983" s="86">
        <v>1.3589900000000057</v>
      </c>
      <c r="M983" s="85"/>
      <c r="N983" s="85"/>
      <c r="O983" s="86">
        <v>49.80556</v>
      </c>
      <c r="P983" s="86">
        <v>49.699100000000001</v>
      </c>
      <c r="Q983" s="86">
        <v>49.912030000000001</v>
      </c>
    </row>
    <row r="984" spans="1:17" x14ac:dyDescent="0.2">
      <c r="A984" s="85" t="s">
        <v>1586</v>
      </c>
      <c r="B984" t="s">
        <v>441</v>
      </c>
      <c r="C984">
        <v>6</v>
      </c>
      <c r="D984" s="84" t="s">
        <v>10</v>
      </c>
      <c r="E984" s="87">
        <v>16</v>
      </c>
      <c r="F984" s="85" t="s">
        <v>419</v>
      </c>
      <c r="G984" s="85" t="s">
        <v>440</v>
      </c>
      <c r="H984" s="86">
        <v>50.573189999999997</v>
      </c>
      <c r="I984" s="86">
        <v>51.489130000000003</v>
      </c>
      <c r="J984" s="86">
        <v>49.657260000000001</v>
      </c>
      <c r="K984" s="86">
        <v>0.91594000000000619</v>
      </c>
      <c r="L984" s="86">
        <v>0.91592999999999591</v>
      </c>
      <c r="M984" s="85"/>
      <c r="N984" s="85"/>
      <c r="O984" s="86">
        <v>49.80556</v>
      </c>
      <c r="P984" s="86">
        <v>49.699100000000001</v>
      </c>
      <c r="Q984" s="86">
        <v>49.912030000000001</v>
      </c>
    </row>
    <row r="985" spans="1:17" x14ac:dyDescent="0.2">
      <c r="A985" s="85" t="s">
        <v>1587</v>
      </c>
      <c r="B985" t="s">
        <v>445</v>
      </c>
      <c r="C985">
        <v>7</v>
      </c>
      <c r="D985" s="84" t="s">
        <v>10</v>
      </c>
      <c r="E985" s="87">
        <v>1</v>
      </c>
      <c r="F985" s="85" t="s">
        <v>419</v>
      </c>
      <c r="G985" s="85" t="s">
        <v>444</v>
      </c>
      <c r="H985" s="86">
        <v>47.82546</v>
      </c>
      <c r="I985" s="86">
        <v>49.307580000000002</v>
      </c>
      <c r="J985" s="86">
        <v>46.343339999999998</v>
      </c>
      <c r="K985" s="86">
        <v>1.4821200000000019</v>
      </c>
      <c r="L985" s="86">
        <v>1.4821200000000019</v>
      </c>
      <c r="M985" s="85"/>
      <c r="N985" s="85"/>
      <c r="O985" s="86">
        <v>49.80556</v>
      </c>
      <c r="P985" s="86">
        <v>49.699100000000001</v>
      </c>
      <c r="Q985" s="86">
        <v>49.912030000000001</v>
      </c>
    </row>
    <row r="986" spans="1:17" x14ac:dyDescent="0.2">
      <c r="A986" s="85" t="s">
        <v>1588</v>
      </c>
      <c r="B986" t="s">
        <v>449</v>
      </c>
      <c r="C986">
        <v>8</v>
      </c>
      <c r="D986" s="84" t="s">
        <v>10</v>
      </c>
      <c r="E986" s="87">
        <v>17</v>
      </c>
      <c r="F986" s="85" t="s">
        <v>419</v>
      </c>
      <c r="G986" s="85" t="s">
        <v>448</v>
      </c>
      <c r="H986" s="86">
        <v>51.809780000000003</v>
      </c>
      <c r="I986" s="86">
        <v>52.580860000000001</v>
      </c>
      <c r="J986" s="86">
        <v>51.038690000000003</v>
      </c>
      <c r="K986" s="86">
        <v>0.77107999999999777</v>
      </c>
      <c r="L986" s="86">
        <v>0.77109000000000094</v>
      </c>
      <c r="M986" s="85"/>
      <c r="N986" s="85"/>
      <c r="O986" s="86">
        <v>49.80556</v>
      </c>
      <c r="P986" s="86">
        <v>49.699100000000001</v>
      </c>
      <c r="Q986" s="86">
        <v>49.912030000000001</v>
      </c>
    </row>
    <row r="987" spans="1:17" x14ac:dyDescent="0.2">
      <c r="A987" s="85" t="s">
        <v>1589</v>
      </c>
      <c r="B987" t="s">
        <v>338</v>
      </c>
      <c r="C987">
        <v>9</v>
      </c>
      <c r="D987" s="84" t="s">
        <v>10</v>
      </c>
      <c r="E987" s="87">
        <v>8</v>
      </c>
      <c r="F987" s="85" t="s">
        <v>336</v>
      </c>
      <c r="G987" s="85" t="s">
        <v>337</v>
      </c>
      <c r="H987" s="86">
        <v>49.241059999999997</v>
      </c>
      <c r="I987" s="86">
        <v>50.173650000000002</v>
      </c>
      <c r="J987" s="86">
        <v>48.30847</v>
      </c>
      <c r="K987" s="86">
        <v>0.93259000000000469</v>
      </c>
      <c r="L987" s="86">
        <v>0.93258999999999759</v>
      </c>
      <c r="M987" s="85"/>
      <c r="N987" s="85"/>
      <c r="O987" s="86">
        <v>49.80556</v>
      </c>
      <c r="P987" s="86">
        <v>49.699100000000001</v>
      </c>
      <c r="Q987" s="86">
        <v>49.912030000000001</v>
      </c>
    </row>
    <row r="988" spans="1:17" x14ac:dyDescent="0.2">
      <c r="A988" s="85" t="s">
        <v>1590</v>
      </c>
      <c r="B988" t="s">
        <v>342</v>
      </c>
      <c r="C988">
        <v>10</v>
      </c>
      <c r="D988" s="84" t="s">
        <v>10</v>
      </c>
      <c r="E988" s="87">
        <v>14</v>
      </c>
      <c r="F988" s="85" t="s">
        <v>336</v>
      </c>
      <c r="G988" s="85" t="s">
        <v>341</v>
      </c>
      <c r="H988" s="86">
        <v>50.117550000000001</v>
      </c>
      <c r="I988" s="86">
        <v>50.8992</v>
      </c>
      <c r="J988" s="86">
        <v>49.335900000000002</v>
      </c>
      <c r="K988" s="86">
        <v>0.78164999999999907</v>
      </c>
      <c r="L988" s="86">
        <v>0.78164999999999907</v>
      </c>
      <c r="M988" s="85"/>
      <c r="N988" s="85"/>
      <c r="O988" s="86">
        <v>49.80556</v>
      </c>
      <c r="P988" s="86">
        <v>49.699100000000001</v>
      </c>
      <c r="Q988" s="86">
        <v>49.912030000000001</v>
      </c>
    </row>
    <row r="989" spans="1:17" x14ac:dyDescent="0.2">
      <c r="A989" s="85" t="s">
        <v>1591</v>
      </c>
      <c r="B989" t="s">
        <v>346</v>
      </c>
      <c r="C989">
        <v>11</v>
      </c>
      <c r="D989" s="84" t="s">
        <v>10</v>
      </c>
      <c r="E989" s="87">
        <v>5</v>
      </c>
      <c r="F989" s="85" t="s">
        <v>336</v>
      </c>
      <c r="G989" s="85" t="s">
        <v>345</v>
      </c>
      <c r="H989" s="86">
        <v>48.756709999999998</v>
      </c>
      <c r="I989" s="86">
        <v>50.060699999999997</v>
      </c>
      <c r="J989" s="86">
        <v>47.452710000000003</v>
      </c>
      <c r="K989" s="86">
        <v>1.3039899999999989</v>
      </c>
      <c r="L989" s="86">
        <v>1.3039999999999949</v>
      </c>
      <c r="M989" s="85"/>
      <c r="N989" s="85"/>
      <c r="O989" s="86">
        <v>49.80556</v>
      </c>
      <c r="P989" s="86">
        <v>49.699100000000001</v>
      </c>
      <c r="Q989" s="86">
        <v>49.912030000000001</v>
      </c>
    </row>
    <row r="990" spans="1:17" x14ac:dyDescent="0.2">
      <c r="A990" s="85" t="s">
        <v>1592</v>
      </c>
      <c r="B990" t="s">
        <v>350</v>
      </c>
      <c r="C990">
        <v>12</v>
      </c>
      <c r="D990" s="84" t="s">
        <v>10</v>
      </c>
      <c r="E990" s="87">
        <v>6</v>
      </c>
      <c r="F990" s="85" t="s">
        <v>336</v>
      </c>
      <c r="G990" s="85" t="s">
        <v>349</v>
      </c>
      <c r="H990" s="86">
        <v>48.761690000000002</v>
      </c>
      <c r="I990" s="86">
        <v>49.63317</v>
      </c>
      <c r="J990" s="86">
        <v>47.8902</v>
      </c>
      <c r="K990" s="86">
        <v>0.87147999999999826</v>
      </c>
      <c r="L990" s="86">
        <v>0.87149000000000143</v>
      </c>
      <c r="M990" s="85"/>
      <c r="N990" s="85"/>
      <c r="O990" s="86">
        <v>49.80556</v>
      </c>
      <c r="P990" s="86">
        <v>49.699100000000001</v>
      </c>
      <c r="Q990" s="86">
        <v>49.912030000000001</v>
      </c>
    </row>
    <row r="991" spans="1:17" x14ac:dyDescent="0.2">
      <c r="A991" s="85" t="s">
        <v>1593</v>
      </c>
      <c r="B991" t="s">
        <v>354</v>
      </c>
      <c r="C991">
        <v>13</v>
      </c>
      <c r="D991" s="84" t="s">
        <v>10</v>
      </c>
      <c r="E991" s="87">
        <v>2</v>
      </c>
      <c r="F991" s="85" t="s">
        <v>336</v>
      </c>
      <c r="G991" s="85" t="s">
        <v>353</v>
      </c>
      <c r="H991" s="86">
        <v>48.452550000000002</v>
      </c>
      <c r="I991" s="86">
        <v>49.521749999999997</v>
      </c>
      <c r="J991" s="86">
        <v>47.38335</v>
      </c>
      <c r="K991" s="86">
        <v>1.069199999999995</v>
      </c>
      <c r="L991" s="86">
        <v>1.0692000000000021</v>
      </c>
      <c r="M991" s="85"/>
      <c r="N991" s="85"/>
      <c r="O991" s="86">
        <v>49.80556</v>
      </c>
      <c r="P991" s="86">
        <v>49.699100000000001</v>
      </c>
      <c r="Q991" s="86">
        <v>49.912030000000001</v>
      </c>
    </row>
    <row r="992" spans="1:17" x14ac:dyDescent="0.2">
      <c r="A992" s="85" t="s">
        <v>1594</v>
      </c>
      <c r="B992" t="s">
        <v>106</v>
      </c>
      <c r="C992">
        <v>14</v>
      </c>
      <c r="D992" s="84" t="s">
        <v>10</v>
      </c>
      <c r="E992" s="87">
        <v>4</v>
      </c>
      <c r="F992" s="85" t="s">
        <v>104</v>
      </c>
      <c r="G992" s="85" t="s">
        <v>105</v>
      </c>
      <c r="H992" s="86">
        <v>48.722009999999997</v>
      </c>
      <c r="I992" s="86">
        <v>49.73218</v>
      </c>
      <c r="J992" s="86">
        <v>47.711829999999999</v>
      </c>
      <c r="K992" s="86">
        <v>1.0101700000000022</v>
      </c>
      <c r="L992" s="86">
        <v>1.0101799999999983</v>
      </c>
      <c r="M992" s="85"/>
      <c r="N992" s="85"/>
      <c r="O992" s="86">
        <v>49.80556</v>
      </c>
      <c r="P992" s="86">
        <v>49.699100000000001</v>
      </c>
      <c r="Q992" s="86">
        <v>49.912030000000001</v>
      </c>
    </row>
    <row r="993" spans="1:17" x14ac:dyDescent="0.2">
      <c r="A993" s="85" t="s">
        <v>1595</v>
      </c>
      <c r="B993" t="s">
        <v>110</v>
      </c>
      <c r="C993">
        <v>15</v>
      </c>
      <c r="D993" s="84" t="s">
        <v>10</v>
      </c>
      <c r="E993" s="87">
        <v>11</v>
      </c>
      <c r="F993" s="85" t="s">
        <v>104</v>
      </c>
      <c r="G993" s="85" t="s">
        <v>109</v>
      </c>
      <c r="H993" s="86">
        <v>49.476460000000003</v>
      </c>
      <c r="I993" s="86">
        <v>50.835650000000001</v>
      </c>
      <c r="J993" s="86">
        <v>48.117280000000001</v>
      </c>
      <c r="K993" s="86">
        <v>1.3591899999999981</v>
      </c>
      <c r="L993" s="86">
        <v>1.3591800000000021</v>
      </c>
      <c r="M993" s="85"/>
      <c r="N993" s="85"/>
      <c r="O993" s="86">
        <v>49.80556</v>
      </c>
      <c r="P993" s="86">
        <v>49.699100000000001</v>
      </c>
      <c r="Q993" s="86">
        <v>49.912030000000001</v>
      </c>
    </row>
    <row r="994" spans="1:17" x14ac:dyDescent="0.2">
      <c r="A994" s="85" t="s">
        <v>1596</v>
      </c>
      <c r="B994" t="s">
        <v>114</v>
      </c>
      <c r="C994">
        <v>16</v>
      </c>
      <c r="D994" s="84" t="s">
        <v>10</v>
      </c>
      <c r="E994" s="87">
        <v>13</v>
      </c>
      <c r="F994" s="85" t="s">
        <v>104</v>
      </c>
      <c r="G994" s="85" t="s">
        <v>113</v>
      </c>
      <c r="H994" s="86">
        <v>49.963920000000002</v>
      </c>
      <c r="I994" s="86">
        <v>50.68141</v>
      </c>
      <c r="J994" s="86">
        <v>49.246420000000001</v>
      </c>
      <c r="K994" s="86">
        <v>0.71748999999999796</v>
      </c>
      <c r="L994" s="86">
        <v>0.71750000000000114</v>
      </c>
      <c r="M994" s="85"/>
      <c r="N994" s="85"/>
      <c r="O994" s="86">
        <v>49.80556</v>
      </c>
      <c r="P994" s="86">
        <v>49.699100000000001</v>
      </c>
      <c r="Q994" s="86">
        <v>49.912030000000001</v>
      </c>
    </row>
    <row r="995" spans="1:17" x14ac:dyDescent="0.2">
      <c r="A995" s="85" t="s">
        <v>1597</v>
      </c>
      <c r="B995" t="s">
        <v>118</v>
      </c>
      <c r="C995">
        <v>17</v>
      </c>
      <c r="D995" s="84" t="s">
        <v>10</v>
      </c>
      <c r="E995" s="87">
        <v>12</v>
      </c>
      <c r="F995" s="85" t="s">
        <v>104</v>
      </c>
      <c r="G995" s="85" t="s">
        <v>117</v>
      </c>
      <c r="H995" s="86">
        <v>49.766199999999998</v>
      </c>
      <c r="I995" s="86">
        <v>50.949120000000001</v>
      </c>
      <c r="J995" s="86">
        <v>48.583280000000002</v>
      </c>
      <c r="K995" s="86">
        <v>1.1829200000000029</v>
      </c>
      <c r="L995" s="86">
        <v>1.1829199999999958</v>
      </c>
      <c r="M995" s="85"/>
      <c r="N995" s="85"/>
      <c r="O995" s="86">
        <v>49.80556</v>
      </c>
      <c r="P995" s="86">
        <v>49.699100000000001</v>
      </c>
      <c r="Q995" s="86">
        <v>49.912030000000001</v>
      </c>
    </row>
    <row r="996" spans="1:17" x14ac:dyDescent="0.2">
      <c r="A996" s="85" t="s">
        <v>1598</v>
      </c>
      <c r="B996" t="s">
        <v>469</v>
      </c>
      <c r="C996">
        <v>1</v>
      </c>
      <c r="D996" s="84" t="s">
        <v>11</v>
      </c>
      <c r="E996" s="87">
        <v>8</v>
      </c>
      <c r="F996" s="85" t="s">
        <v>467</v>
      </c>
      <c r="G996" s="85" t="s">
        <v>468</v>
      </c>
      <c r="H996" s="86">
        <v>50.118949999999998</v>
      </c>
      <c r="I996" s="86">
        <v>50.93618</v>
      </c>
      <c r="J996" s="86">
        <v>49.301729999999999</v>
      </c>
      <c r="K996" s="86">
        <v>0.81723000000000212</v>
      </c>
      <c r="L996" s="86">
        <v>0.81721999999999895</v>
      </c>
      <c r="M996" s="85"/>
      <c r="N996" s="85"/>
      <c r="O996" s="86">
        <v>49.80556</v>
      </c>
      <c r="P996" s="86">
        <v>49.699100000000001</v>
      </c>
      <c r="Q996" s="86">
        <v>49.912030000000001</v>
      </c>
    </row>
    <row r="997" spans="1:17" x14ac:dyDescent="0.2">
      <c r="A997" s="85" t="s">
        <v>1599</v>
      </c>
      <c r="B997" t="s">
        <v>473</v>
      </c>
      <c r="C997">
        <v>2</v>
      </c>
      <c r="D997" s="84" t="s">
        <v>11</v>
      </c>
      <c r="E997" s="87">
        <v>10</v>
      </c>
      <c r="F997" s="85" t="s">
        <v>467</v>
      </c>
      <c r="G997" s="85" t="s">
        <v>472</v>
      </c>
      <c r="H997" s="86">
        <v>50.362900000000003</v>
      </c>
      <c r="I997" s="86">
        <v>51.363489999999999</v>
      </c>
      <c r="J997" s="86">
        <v>49.362299999999998</v>
      </c>
      <c r="K997" s="86">
        <v>1.0005899999999954</v>
      </c>
      <c r="L997" s="86">
        <v>1.0006000000000057</v>
      </c>
      <c r="M997" s="85"/>
      <c r="N997" s="85"/>
      <c r="O997" s="86">
        <v>49.80556</v>
      </c>
      <c r="P997" s="86">
        <v>49.699100000000001</v>
      </c>
      <c r="Q997" s="86">
        <v>49.912030000000001</v>
      </c>
    </row>
    <row r="998" spans="1:17" x14ac:dyDescent="0.2">
      <c r="A998" s="85" t="s">
        <v>1600</v>
      </c>
      <c r="B998" t="s">
        <v>477</v>
      </c>
      <c r="C998">
        <v>3</v>
      </c>
      <c r="D998" s="84" t="s">
        <v>11</v>
      </c>
      <c r="E998" s="87">
        <v>4</v>
      </c>
      <c r="F998" s="85" t="s">
        <v>467</v>
      </c>
      <c r="G998" s="85" t="s">
        <v>476</v>
      </c>
      <c r="H998" s="86">
        <v>49.163040000000002</v>
      </c>
      <c r="I998" s="86">
        <v>50.07808</v>
      </c>
      <c r="J998" s="86">
        <v>48.247990000000001</v>
      </c>
      <c r="K998" s="86">
        <v>0.91503999999999763</v>
      </c>
      <c r="L998" s="86">
        <v>0.91505000000000081</v>
      </c>
      <c r="M998" s="85"/>
      <c r="N998" s="85"/>
      <c r="O998" s="86">
        <v>49.80556</v>
      </c>
      <c r="P998" s="86">
        <v>49.699100000000001</v>
      </c>
      <c r="Q998" s="86">
        <v>49.912030000000001</v>
      </c>
    </row>
    <row r="999" spans="1:17" x14ac:dyDescent="0.2">
      <c r="A999" s="85" t="s">
        <v>1601</v>
      </c>
      <c r="B999" t="s">
        <v>481</v>
      </c>
      <c r="C999">
        <v>4</v>
      </c>
      <c r="D999" s="84" t="s">
        <v>11</v>
      </c>
      <c r="E999" s="87">
        <v>13</v>
      </c>
      <c r="F999" s="85" t="s">
        <v>467</v>
      </c>
      <c r="G999" s="85" t="s">
        <v>480</v>
      </c>
      <c r="H999" s="86">
        <v>50.978340000000003</v>
      </c>
      <c r="I999" s="86">
        <v>51.850619999999999</v>
      </c>
      <c r="J999" s="86">
        <v>50.106059999999999</v>
      </c>
      <c r="K999" s="86">
        <v>0.87227999999999639</v>
      </c>
      <c r="L999" s="86">
        <v>0.8722800000000035</v>
      </c>
      <c r="M999" s="85"/>
      <c r="N999" s="85"/>
      <c r="O999" s="86">
        <v>49.80556</v>
      </c>
      <c r="P999" s="86">
        <v>49.699100000000001</v>
      </c>
      <c r="Q999" s="86">
        <v>49.912030000000001</v>
      </c>
    </row>
    <row r="1000" spans="1:17" x14ac:dyDescent="0.2">
      <c r="A1000" s="85" t="s">
        <v>1602</v>
      </c>
      <c r="B1000" t="s">
        <v>150</v>
      </c>
      <c r="C1000">
        <v>5</v>
      </c>
      <c r="D1000" s="84" t="s">
        <v>11</v>
      </c>
      <c r="E1000" s="87">
        <v>11</v>
      </c>
      <c r="F1000" s="85" t="s">
        <v>148</v>
      </c>
      <c r="G1000" s="85" t="s">
        <v>149</v>
      </c>
      <c r="H1000" s="86">
        <v>50.477429999999998</v>
      </c>
      <c r="I1000" s="86">
        <v>51.390880000000003</v>
      </c>
      <c r="J1000" s="86">
        <v>49.563969999999998</v>
      </c>
      <c r="K1000" s="86">
        <v>0.91345000000000454</v>
      </c>
      <c r="L1000" s="86">
        <v>0.9134600000000006</v>
      </c>
      <c r="M1000" s="85"/>
      <c r="N1000" s="85"/>
      <c r="O1000" s="86">
        <v>49.80556</v>
      </c>
      <c r="P1000" s="86">
        <v>49.699100000000001</v>
      </c>
      <c r="Q1000" s="86">
        <v>49.912030000000001</v>
      </c>
    </row>
    <row r="1001" spans="1:17" x14ac:dyDescent="0.2">
      <c r="A1001" s="85" t="s">
        <v>1603</v>
      </c>
      <c r="B1001" t="s">
        <v>154</v>
      </c>
      <c r="C1001">
        <v>6</v>
      </c>
      <c r="D1001" s="84" t="s">
        <v>11</v>
      </c>
      <c r="E1001" s="87">
        <v>14</v>
      </c>
      <c r="F1001" s="85" t="s">
        <v>148</v>
      </c>
      <c r="G1001" s="85" t="s">
        <v>153</v>
      </c>
      <c r="H1001" s="86">
        <v>51.252989999999997</v>
      </c>
      <c r="I1001" s="86">
        <v>52.330089999999998</v>
      </c>
      <c r="J1001" s="86">
        <v>50.175890000000003</v>
      </c>
      <c r="K1001" s="86">
        <v>1.0771000000000015</v>
      </c>
      <c r="L1001" s="86">
        <v>1.0770999999999944</v>
      </c>
      <c r="M1001" s="85"/>
      <c r="N1001" s="85"/>
      <c r="O1001" s="86">
        <v>49.80556</v>
      </c>
      <c r="P1001" s="86">
        <v>49.699100000000001</v>
      </c>
      <c r="Q1001" s="86">
        <v>49.912030000000001</v>
      </c>
    </row>
    <row r="1002" spans="1:17" x14ac:dyDescent="0.2">
      <c r="A1002" s="85" t="s">
        <v>1604</v>
      </c>
      <c r="B1002" t="s">
        <v>158</v>
      </c>
      <c r="C1002">
        <v>7</v>
      </c>
      <c r="D1002" s="84" t="s">
        <v>11</v>
      </c>
      <c r="E1002" s="87">
        <v>12</v>
      </c>
      <c r="F1002" s="85" t="s">
        <v>148</v>
      </c>
      <c r="G1002" s="85" t="s">
        <v>157</v>
      </c>
      <c r="H1002" s="86">
        <v>50.739530000000002</v>
      </c>
      <c r="I1002" s="86">
        <v>51.413760000000003</v>
      </c>
      <c r="J1002" s="86">
        <v>50.065300000000001</v>
      </c>
      <c r="K1002" s="86">
        <v>0.67423000000000144</v>
      </c>
      <c r="L1002" s="86">
        <v>0.67423000000000144</v>
      </c>
      <c r="M1002" s="85"/>
      <c r="N1002" s="85"/>
      <c r="O1002" s="86">
        <v>49.80556</v>
      </c>
      <c r="P1002" s="86">
        <v>49.699100000000001</v>
      </c>
      <c r="Q1002" s="86">
        <v>49.912030000000001</v>
      </c>
    </row>
    <row r="1003" spans="1:17" x14ac:dyDescent="0.2">
      <c r="A1003" s="85" t="s">
        <v>1605</v>
      </c>
      <c r="B1003" t="s">
        <v>162</v>
      </c>
      <c r="C1003">
        <v>8</v>
      </c>
      <c r="D1003" s="84" t="s">
        <v>11</v>
      </c>
      <c r="E1003" s="87">
        <v>1</v>
      </c>
      <c r="F1003" s="85" t="s">
        <v>148</v>
      </c>
      <c r="G1003" s="85" t="s">
        <v>161</v>
      </c>
      <c r="H1003" s="86">
        <v>47.448250000000002</v>
      </c>
      <c r="I1003" s="86">
        <v>48.721319999999999</v>
      </c>
      <c r="J1003" s="86">
        <v>46.175179999999997</v>
      </c>
      <c r="K1003" s="86">
        <v>1.273069999999997</v>
      </c>
      <c r="L1003" s="86">
        <v>1.2730700000000041</v>
      </c>
      <c r="M1003" s="85"/>
      <c r="N1003" s="85"/>
      <c r="O1003" s="86">
        <v>49.80556</v>
      </c>
      <c r="P1003" s="86">
        <v>49.699100000000001</v>
      </c>
      <c r="Q1003" s="86">
        <v>49.912030000000001</v>
      </c>
    </row>
    <row r="1004" spans="1:17" x14ac:dyDescent="0.2">
      <c r="A1004" s="85" t="s">
        <v>1606</v>
      </c>
      <c r="B1004" t="s">
        <v>166</v>
      </c>
      <c r="C1004">
        <v>9</v>
      </c>
      <c r="D1004" s="84" t="s">
        <v>11</v>
      </c>
      <c r="E1004" s="87">
        <v>9</v>
      </c>
      <c r="F1004" s="85" t="s">
        <v>148</v>
      </c>
      <c r="G1004" s="85" t="s">
        <v>165</v>
      </c>
      <c r="H1004" s="86">
        <v>50.241190000000003</v>
      </c>
      <c r="I1004" s="86">
        <v>51.43036</v>
      </c>
      <c r="J1004" s="86">
        <v>49.052019999999999</v>
      </c>
      <c r="K1004" s="86">
        <v>1.1891699999999972</v>
      </c>
      <c r="L1004" s="86">
        <v>1.1891700000000043</v>
      </c>
      <c r="M1004" s="85"/>
      <c r="N1004" s="85"/>
      <c r="O1004" s="86">
        <v>49.80556</v>
      </c>
      <c r="P1004" s="86">
        <v>49.699100000000001</v>
      </c>
      <c r="Q1004" s="86">
        <v>49.912030000000001</v>
      </c>
    </row>
    <row r="1005" spans="1:17" x14ac:dyDescent="0.2">
      <c r="A1005" s="85" t="s">
        <v>1607</v>
      </c>
      <c r="B1005" t="s">
        <v>170</v>
      </c>
      <c r="C1005">
        <v>10</v>
      </c>
      <c r="D1005" s="84" t="s">
        <v>11</v>
      </c>
      <c r="E1005" s="87">
        <v>5</v>
      </c>
      <c r="F1005" s="85" t="s">
        <v>148</v>
      </c>
      <c r="G1005" s="85" t="s">
        <v>169</v>
      </c>
      <c r="H1005" s="86">
        <v>49.225259999999999</v>
      </c>
      <c r="I1005" s="86">
        <v>50.517940000000003</v>
      </c>
      <c r="J1005" s="86">
        <v>47.932580000000002</v>
      </c>
      <c r="K1005" s="86">
        <v>1.2926800000000043</v>
      </c>
      <c r="L1005" s="86">
        <v>1.2926799999999972</v>
      </c>
      <c r="M1005" s="85"/>
      <c r="N1005" s="85"/>
      <c r="O1005" s="86">
        <v>49.80556</v>
      </c>
      <c r="P1005" s="86">
        <v>49.699100000000001</v>
      </c>
      <c r="Q1005" s="86">
        <v>49.912030000000001</v>
      </c>
    </row>
    <row r="1006" spans="1:17" x14ac:dyDescent="0.2">
      <c r="A1006" s="85" t="s">
        <v>1608</v>
      </c>
      <c r="B1006" t="s">
        <v>174</v>
      </c>
      <c r="C1006">
        <v>11</v>
      </c>
      <c r="D1006" s="84" t="s">
        <v>11</v>
      </c>
      <c r="E1006" s="87">
        <v>6</v>
      </c>
      <c r="F1006" s="85" t="s">
        <v>148</v>
      </c>
      <c r="G1006" s="85" t="s">
        <v>173</v>
      </c>
      <c r="H1006" s="86">
        <v>49.539619999999999</v>
      </c>
      <c r="I1006" s="86">
        <v>50.449919999999999</v>
      </c>
      <c r="J1006" s="86">
        <v>48.629309999999997</v>
      </c>
      <c r="K1006" s="86">
        <v>0.91029999999999944</v>
      </c>
      <c r="L1006" s="86">
        <v>0.91031000000000262</v>
      </c>
      <c r="M1006" s="85"/>
      <c r="N1006" s="85"/>
      <c r="O1006" s="86">
        <v>49.80556</v>
      </c>
      <c r="P1006" s="86">
        <v>49.699100000000001</v>
      </c>
      <c r="Q1006" s="86">
        <v>49.912030000000001</v>
      </c>
    </row>
    <row r="1007" spans="1:17" x14ac:dyDescent="0.2">
      <c r="A1007" s="85" t="s">
        <v>1609</v>
      </c>
      <c r="B1007" t="s">
        <v>178</v>
      </c>
      <c r="C1007">
        <v>12</v>
      </c>
      <c r="D1007" s="84" t="s">
        <v>11</v>
      </c>
      <c r="E1007" s="87">
        <v>2</v>
      </c>
      <c r="F1007" s="85" t="s">
        <v>148</v>
      </c>
      <c r="G1007" s="85" t="s">
        <v>177</v>
      </c>
      <c r="H1007" s="86">
        <v>48.538130000000002</v>
      </c>
      <c r="I1007" s="86">
        <v>49.518770000000004</v>
      </c>
      <c r="J1007" s="86">
        <v>47.557490000000001</v>
      </c>
      <c r="K1007" s="86">
        <v>0.98064000000000107</v>
      </c>
      <c r="L1007" s="86">
        <v>0.98064000000000107</v>
      </c>
      <c r="M1007" s="85"/>
      <c r="N1007" s="85"/>
      <c r="O1007" s="86">
        <v>49.80556</v>
      </c>
      <c r="P1007" s="86">
        <v>49.699100000000001</v>
      </c>
      <c r="Q1007" s="86">
        <v>49.912030000000001</v>
      </c>
    </row>
    <row r="1008" spans="1:17" x14ac:dyDescent="0.2">
      <c r="A1008" s="85" t="s">
        <v>1610</v>
      </c>
      <c r="B1008" t="s">
        <v>182</v>
      </c>
      <c r="C1008">
        <v>13</v>
      </c>
      <c r="D1008" s="84" t="s">
        <v>11</v>
      </c>
      <c r="E1008" s="87">
        <v>7</v>
      </c>
      <c r="F1008" s="85" t="s">
        <v>148</v>
      </c>
      <c r="G1008" s="85" t="s">
        <v>181</v>
      </c>
      <c r="H1008" s="86">
        <v>49.858490000000003</v>
      </c>
      <c r="I1008" s="86">
        <v>51.131059999999998</v>
      </c>
      <c r="J1008" s="86">
        <v>48.585920000000002</v>
      </c>
      <c r="K1008" s="86">
        <v>1.2725699999999946</v>
      </c>
      <c r="L1008" s="86">
        <v>1.2725700000000018</v>
      </c>
      <c r="M1008" s="85"/>
      <c r="N1008" s="85"/>
      <c r="O1008" s="86">
        <v>49.80556</v>
      </c>
      <c r="P1008" s="86">
        <v>49.699100000000001</v>
      </c>
      <c r="Q1008" s="86">
        <v>49.912030000000001</v>
      </c>
    </row>
    <row r="1009" spans="1:17" x14ac:dyDescent="0.2">
      <c r="A1009" s="85" t="s">
        <v>1611</v>
      </c>
      <c r="B1009" t="s">
        <v>186</v>
      </c>
      <c r="C1009">
        <v>14</v>
      </c>
      <c r="D1009" s="84" t="s">
        <v>11</v>
      </c>
      <c r="E1009" s="87">
        <v>3</v>
      </c>
      <c r="F1009" s="85" t="s">
        <v>148</v>
      </c>
      <c r="G1009" s="85" t="s">
        <v>185</v>
      </c>
      <c r="H1009" s="86">
        <v>49.077350000000003</v>
      </c>
      <c r="I1009" s="86">
        <v>50.266370000000002</v>
      </c>
      <c r="J1009" s="86">
        <v>47.888339999999999</v>
      </c>
      <c r="K1009" s="86">
        <v>1.1890199999999993</v>
      </c>
      <c r="L1009" s="86">
        <v>1.1890100000000032</v>
      </c>
      <c r="M1009" s="85"/>
      <c r="N1009" s="85"/>
      <c r="O1009" s="86">
        <v>49.80556</v>
      </c>
      <c r="P1009" s="86">
        <v>49.699100000000001</v>
      </c>
      <c r="Q1009" s="86">
        <v>49.912030000000001</v>
      </c>
    </row>
    <row r="1010" spans="1:17" x14ac:dyDescent="0.2">
      <c r="A1010" s="85" t="s">
        <v>1612</v>
      </c>
      <c r="B1010" t="s">
        <v>391</v>
      </c>
      <c r="C1010">
        <v>1</v>
      </c>
      <c r="D1010" s="84" t="s">
        <v>2</v>
      </c>
      <c r="E1010" s="87">
        <v>4</v>
      </c>
      <c r="F1010" s="85" t="s">
        <v>389</v>
      </c>
      <c r="G1010" s="85" t="s">
        <v>390</v>
      </c>
      <c r="H1010" s="86">
        <v>47.834490000000002</v>
      </c>
      <c r="I1010" s="86">
        <v>48.769080000000002</v>
      </c>
      <c r="J1010" s="86">
        <v>46.899900000000002</v>
      </c>
      <c r="K1010" s="86">
        <v>0.93459000000000003</v>
      </c>
      <c r="L1010" s="86">
        <v>0.93459000000000003</v>
      </c>
      <c r="M1010" s="85"/>
      <c r="N1010" s="85"/>
      <c r="O1010" s="86">
        <v>49.80556</v>
      </c>
      <c r="P1010" s="86">
        <v>49.699100000000001</v>
      </c>
      <c r="Q1010" s="86">
        <v>49.912030000000001</v>
      </c>
    </row>
    <row r="1011" spans="1:17" x14ac:dyDescent="0.2">
      <c r="A1011" s="85" t="s">
        <v>1613</v>
      </c>
      <c r="B1011" t="s">
        <v>411</v>
      </c>
      <c r="C1011">
        <v>2</v>
      </c>
      <c r="D1011" s="84" t="s">
        <v>2</v>
      </c>
      <c r="E1011" s="87">
        <v>8</v>
      </c>
      <c r="F1011" s="85" t="s">
        <v>389</v>
      </c>
      <c r="G1011" s="85" t="s">
        <v>410</v>
      </c>
      <c r="H1011" s="86">
        <v>48.873779999999996</v>
      </c>
      <c r="I1011" s="86">
        <v>49.96996</v>
      </c>
      <c r="J1011" s="86">
        <v>47.7776</v>
      </c>
      <c r="K1011" s="86">
        <v>1.0961800000000039</v>
      </c>
      <c r="L1011" s="86">
        <v>1.0961799999999968</v>
      </c>
      <c r="M1011" s="85"/>
      <c r="N1011" s="85"/>
      <c r="O1011" s="86">
        <v>49.80556</v>
      </c>
      <c r="P1011" s="86">
        <v>49.699100000000001</v>
      </c>
      <c r="Q1011" s="86">
        <v>49.912030000000001</v>
      </c>
    </row>
    <row r="1012" spans="1:17" x14ac:dyDescent="0.2">
      <c r="A1012" s="85" t="s">
        <v>1614</v>
      </c>
      <c r="B1012" t="s">
        <v>395</v>
      </c>
      <c r="C1012">
        <v>3</v>
      </c>
      <c r="D1012" s="84" t="s">
        <v>2</v>
      </c>
      <c r="E1012" s="87">
        <v>1</v>
      </c>
      <c r="F1012" s="85" t="s">
        <v>389</v>
      </c>
      <c r="G1012" s="85" t="s">
        <v>394</v>
      </c>
      <c r="H1012" s="86">
        <v>47.216270000000002</v>
      </c>
      <c r="I1012" s="86">
        <v>48.16704</v>
      </c>
      <c r="J1012" s="86">
        <v>46.265500000000003</v>
      </c>
      <c r="K1012" s="86">
        <v>0.95076999999999856</v>
      </c>
      <c r="L1012" s="86">
        <v>0.95076999999999856</v>
      </c>
      <c r="M1012" s="85"/>
      <c r="N1012" s="85"/>
      <c r="O1012" s="86">
        <v>49.80556</v>
      </c>
      <c r="P1012" s="86">
        <v>49.699100000000001</v>
      </c>
      <c r="Q1012" s="86">
        <v>49.912030000000001</v>
      </c>
    </row>
    <row r="1013" spans="1:17" x14ac:dyDescent="0.2">
      <c r="A1013" s="85" t="s">
        <v>1615</v>
      </c>
      <c r="B1013" t="s">
        <v>399</v>
      </c>
      <c r="C1013">
        <v>4</v>
      </c>
      <c r="D1013" s="84" t="s">
        <v>2</v>
      </c>
      <c r="E1013" s="87">
        <v>6</v>
      </c>
      <c r="F1013" s="85" t="s">
        <v>389</v>
      </c>
      <c r="G1013" s="85" t="s">
        <v>398</v>
      </c>
      <c r="H1013" s="86">
        <v>47.926960000000001</v>
      </c>
      <c r="I1013" s="86">
        <v>48.987299999999998</v>
      </c>
      <c r="J1013" s="86">
        <v>46.866619999999998</v>
      </c>
      <c r="K1013" s="86">
        <v>1.0603399999999965</v>
      </c>
      <c r="L1013" s="86">
        <v>1.0603400000000036</v>
      </c>
      <c r="M1013" s="85"/>
      <c r="N1013" s="85"/>
      <c r="O1013" s="86">
        <v>49.80556</v>
      </c>
      <c r="P1013" s="86">
        <v>49.699100000000001</v>
      </c>
      <c r="Q1013" s="86">
        <v>49.912030000000001</v>
      </c>
    </row>
    <row r="1014" spans="1:17" x14ac:dyDescent="0.2">
      <c r="A1014" s="85" t="s">
        <v>1616</v>
      </c>
      <c r="B1014" t="s">
        <v>403</v>
      </c>
      <c r="C1014">
        <v>5</v>
      </c>
      <c r="D1014" s="84" t="s">
        <v>2</v>
      </c>
      <c r="E1014" s="87">
        <v>9</v>
      </c>
      <c r="F1014" s="85" t="s">
        <v>389</v>
      </c>
      <c r="G1014" s="85" t="s">
        <v>402</v>
      </c>
      <c r="H1014" s="86">
        <v>49.473190000000002</v>
      </c>
      <c r="I1014" s="86">
        <v>50.283790000000003</v>
      </c>
      <c r="J1014" s="86">
        <v>48.662590000000002</v>
      </c>
      <c r="K1014" s="86">
        <v>0.81060000000000088</v>
      </c>
      <c r="L1014" s="86">
        <v>0.81060000000000088</v>
      </c>
      <c r="M1014" s="85"/>
      <c r="N1014" s="85"/>
      <c r="O1014" s="86">
        <v>49.80556</v>
      </c>
      <c r="P1014" s="86">
        <v>49.699100000000001</v>
      </c>
      <c r="Q1014" s="86">
        <v>49.912030000000001</v>
      </c>
    </row>
    <row r="1015" spans="1:17" x14ac:dyDescent="0.2">
      <c r="A1015" s="85" t="s">
        <v>1617</v>
      </c>
      <c r="B1015" t="s">
        <v>415</v>
      </c>
      <c r="C1015">
        <v>6</v>
      </c>
      <c r="D1015" s="84" t="s">
        <v>2</v>
      </c>
      <c r="E1015" s="87">
        <v>5</v>
      </c>
      <c r="F1015" s="85" t="s">
        <v>389</v>
      </c>
      <c r="G1015" s="85" t="s">
        <v>414</v>
      </c>
      <c r="H1015" s="86">
        <v>47.90157</v>
      </c>
      <c r="I1015" s="86">
        <v>49.068219999999997</v>
      </c>
      <c r="J1015" s="86">
        <v>46.734920000000002</v>
      </c>
      <c r="K1015" s="86">
        <v>1.1666499999999971</v>
      </c>
      <c r="L1015" s="86">
        <v>1.1666499999999971</v>
      </c>
      <c r="M1015" s="85"/>
      <c r="N1015" s="85"/>
      <c r="O1015" s="86">
        <v>49.80556</v>
      </c>
      <c r="P1015" s="86">
        <v>49.699100000000001</v>
      </c>
      <c r="Q1015" s="86">
        <v>49.912030000000001</v>
      </c>
    </row>
    <row r="1016" spans="1:17" x14ac:dyDescent="0.2">
      <c r="A1016" s="85" t="s">
        <v>1618</v>
      </c>
      <c r="B1016" t="s">
        <v>407</v>
      </c>
      <c r="C1016">
        <v>7</v>
      </c>
      <c r="D1016" s="84" t="s">
        <v>2</v>
      </c>
      <c r="E1016" s="87">
        <v>7</v>
      </c>
      <c r="F1016" s="85" t="s">
        <v>389</v>
      </c>
      <c r="G1016" s="85" t="s">
        <v>406</v>
      </c>
      <c r="H1016" s="86">
        <v>48.634770000000003</v>
      </c>
      <c r="I1016" s="86">
        <v>49.674909999999997</v>
      </c>
      <c r="J1016" s="86">
        <v>47.594630000000002</v>
      </c>
      <c r="K1016" s="86">
        <v>1.0401399999999938</v>
      </c>
      <c r="L1016" s="86">
        <v>1.040140000000001</v>
      </c>
      <c r="M1016" s="85"/>
      <c r="N1016" s="85"/>
      <c r="O1016" s="86">
        <v>49.80556</v>
      </c>
      <c r="P1016" s="86">
        <v>49.699100000000001</v>
      </c>
      <c r="Q1016" s="86">
        <v>49.912030000000001</v>
      </c>
    </row>
    <row r="1017" spans="1:17" x14ac:dyDescent="0.2">
      <c r="A1017" s="85" t="s">
        <v>1619</v>
      </c>
      <c r="B1017" t="s">
        <v>300</v>
      </c>
      <c r="C1017">
        <v>8</v>
      </c>
      <c r="D1017" s="84" t="s">
        <v>2</v>
      </c>
      <c r="E1017" s="87">
        <v>2</v>
      </c>
      <c r="F1017" s="85" t="s">
        <v>298</v>
      </c>
      <c r="G1017" s="85" t="s">
        <v>299</v>
      </c>
      <c r="H1017" s="86">
        <v>47.407739999999997</v>
      </c>
      <c r="I1017" s="86">
        <v>48.208849999999998</v>
      </c>
      <c r="J1017" s="86">
        <v>46.606639999999999</v>
      </c>
      <c r="K1017" s="86">
        <v>0.80111000000000132</v>
      </c>
      <c r="L1017" s="86">
        <v>0.80109999999999815</v>
      </c>
      <c r="M1017" s="85"/>
      <c r="N1017" s="85"/>
      <c r="O1017" s="86">
        <v>49.80556</v>
      </c>
      <c r="P1017" s="86">
        <v>49.699100000000001</v>
      </c>
      <c r="Q1017" s="86">
        <v>49.912030000000001</v>
      </c>
    </row>
    <row r="1018" spans="1:17" x14ac:dyDescent="0.2">
      <c r="A1018" s="85" t="s">
        <v>1620</v>
      </c>
      <c r="B1018" t="s">
        <v>304</v>
      </c>
      <c r="C1018">
        <v>9</v>
      </c>
      <c r="D1018" s="84" t="s">
        <v>2</v>
      </c>
      <c r="E1018" s="87">
        <v>3</v>
      </c>
      <c r="F1018" s="85" t="s">
        <v>298</v>
      </c>
      <c r="G1018" s="85" t="s">
        <v>303</v>
      </c>
      <c r="H1018" s="86">
        <v>47.699240000000003</v>
      </c>
      <c r="I1018" s="86">
        <v>48.362690000000001</v>
      </c>
      <c r="J1018" s="86">
        <v>47.035789999999999</v>
      </c>
      <c r="K1018" s="86">
        <v>0.66344999999999743</v>
      </c>
      <c r="L1018" s="86">
        <v>0.66345000000000454</v>
      </c>
      <c r="M1018" s="85"/>
      <c r="N1018" s="85"/>
      <c r="O1018" s="86">
        <v>49.80556</v>
      </c>
      <c r="P1018" s="86">
        <v>49.699100000000001</v>
      </c>
      <c r="Q1018" s="86">
        <v>49.912030000000001</v>
      </c>
    </row>
    <row r="1019" spans="1:17" x14ac:dyDescent="0.2">
      <c r="A1019" s="85" t="s">
        <v>1621</v>
      </c>
      <c r="B1019" t="s">
        <v>124</v>
      </c>
      <c r="C1019">
        <v>1</v>
      </c>
      <c r="D1019" s="84" t="s">
        <v>3</v>
      </c>
      <c r="E1019" s="87">
        <v>2</v>
      </c>
      <c r="F1019" s="85" t="s">
        <v>122</v>
      </c>
      <c r="G1019" s="85" t="s">
        <v>123</v>
      </c>
      <c r="H1019" s="86">
        <v>47.585590000000003</v>
      </c>
      <c r="I1019" s="86">
        <v>48.754930000000002</v>
      </c>
      <c r="J1019" s="86">
        <v>46.416260000000001</v>
      </c>
      <c r="K1019" s="86">
        <v>1.1693399999999983</v>
      </c>
      <c r="L1019" s="86">
        <v>1.1693300000000022</v>
      </c>
      <c r="M1019" s="85"/>
      <c r="N1019" s="85"/>
      <c r="O1019" s="86">
        <v>49.80556</v>
      </c>
      <c r="P1019" s="86">
        <v>49.699100000000001</v>
      </c>
      <c r="Q1019" s="86">
        <v>49.912030000000001</v>
      </c>
    </row>
    <row r="1020" spans="1:17" x14ac:dyDescent="0.2">
      <c r="A1020" s="85" t="s">
        <v>1622</v>
      </c>
      <c r="B1020" t="s">
        <v>128</v>
      </c>
      <c r="C1020">
        <v>2</v>
      </c>
      <c r="D1020" s="84" t="s">
        <v>3</v>
      </c>
      <c r="E1020" s="87">
        <v>9</v>
      </c>
      <c r="F1020" s="85" t="s">
        <v>122</v>
      </c>
      <c r="G1020" s="85" t="s">
        <v>127</v>
      </c>
      <c r="H1020" s="86">
        <v>49.02563</v>
      </c>
      <c r="I1020" s="86">
        <v>50.029980000000002</v>
      </c>
      <c r="J1020" s="86">
        <v>48.021270000000001</v>
      </c>
      <c r="K1020" s="86">
        <v>1.0043500000000023</v>
      </c>
      <c r="L1020" s="86">
        <v>1.0043599999999984</v>
      </c>
      <c r="M1020" s="85"/>
      <c r="N1020" s="85"/>
      <c r="O1020" s="86">
        <v>49.80556</v>
      </c>
      <c r="P1020" s="86">
        <v>49.699100000000001</v>
      </c>
      <c r="Q1020" s="86">
        <v>49.912030000000001</v>
      </c>
    </row>
    <row r="1021" spans="1:17" x14ac:dyDescent="0.2">
      <c r="A1021" s="85" t="s">
        <v>1623</v>
      </c>
      <c r="B1021" t="s">
        <v>132</v>
      </c>
      <c r="C1021">
        <v>3</v>
      </c>
      <c r="D1021" s="84" t="s">
        <v>3</v>
      </c>
      <c r="E1021" s="87">
        <v>8</v>
      </c>
      <c r="F1021" s="85" t="s">
        <v>122</v>
      </c>
      <c r="G1021" s="85" t="s">
        <v>131</v>
      </c>
      <c r="H1021" s="86">
        <v>48.891120000000001</v>
      </c>
      <c r="I1021" s="86">
        <v>50.066780000000001</v>
      </c>
      <c r="J1021" s="86">
        <v>47.715449999999997</v>
      </c>
      <c r="K1021" s="86">
        <v>1.1756600000000006</v>
      </c>
      <c r="L1021" s="86">
        <v>1.1756700000000038</v>
      </c>
      <c r="M1021" s="85"/>
      <c r="N1021" s="85"/>
      <c r="O1021" s="86">
        <v>49.80556</v>
      </c>
      <c r="P1021" s="86">
        <v>49.699100000000001</v>
      </c>
      <c r="Q1021" s="86">
        <v>49.912030000000001</v>
      </c>
    </row>
    <row r="1022" spans="1:17" x14ac:dyDescent="0.2">
      <c r="A1022" s="85" t="s">
        <v>1624</v>
      </c>
      <c r="B1022" t="s">
        <v>136</v>
      </c>
      <c r="C1022">
        <v>4</v>
      </c>
      <c r="D1022" s="84" t="s">
        <v>3</v>
      </c>
      <c r="E1022" s="87">
        <v>1</v>
      </c>
      <c r="F1022" s="85" t="s">
        <v>122</v>
      </c>
      <c r="G1022" s="85" t="s">
        <v>135</v>
      </c>
      <c r="H1022" s="86">
        <v>47.428060000000002</v>
      </c>
      <c r="I1022" s="86">
        <v>48.952629999999999</v>
      </c>
      <c r="J1022" s="86">
        <v>45.903480000000002</v>
      </c>
      <c r="K1022" s="86">
        <v>1.5245699999999971</v>
      </c>
      <c r="L1022" s="86">
        <v>1.5245800000000003</v>
      </c>
      <c r="M1022" s="85"/>
      <c r="N1022" s="85"/>
      <c r="O1022" s="86">
        <v>49.80556</v>
      </c>
      <c r="P1022" s="86">
        <v>49.699100000000001</v>
      </c>
      <c r="Q1022" s="86">
        <v>49.912030000000001</v>
      </c>
    </row>
    <row r="1023" spans="1:17" x14ac:dyDescent="0.2">
      <c r="A1023" s="85" t="s">
        <v>1625</v>
      </c>
      <c r="B1023" t="s">
        <v>140</v>
      </c>
      <c r="C1023">
        <v>5</v>
      </c>
      <c r="D1023" s="84" t="s">
        <v>3</v>
      </c>
      <c r="E1023" s="87">
        <v>5</v>
      </c>
      <c r="F1023" s="85" t="s">
        <v>122</v>
      </c>
      <c r="G1023" s="85" t="s">
        <v>139</v>
      </c>
      <c r="H1023" s="86">
        <v>47.759770000000003</v>
      </c>
      <c r="I1023" s="86">
        <v>48.786290000000001</v>
      </c>
      <c r="J1023" s="86">
        <v>46.733249999999998</v>
      </c>
      <c r="K1023" s="86">
        <v>1.0265199999999979</v>
      </c>
      <c r="L1023" s="86">
        <v>1.026520000000005</v>
      </c>
      <c r="M1023" s="85"/>
      <c r="N1023" s="85"/>
      <c r="O1023" s="86">
        <v>49.80556</v>
      </c>
      <c r="P1023" s="86">
        <v>49.699100000000001</v>
      </c>
      <c r="Q1023" s="86">
        <v>49.912030000000001</v>
      </c>
    </row>
    <row r="1024" spans="1:17" x14ac:dyDescent="0.2">
      <c r="A1024" s="85" t="s">
        <v>1626</v>
      </c>
      <c r="B1024" t="s">
        <v>144</v>
      </c>
      <c r="C1024">
        <v>6</v>
      </c>
      <c r="D1024" s="84" t="s">
        <v>3</v>
      </c>
      <c r="E1024" s="87">
        <v>13</v>
      </c>
      <c r="F1024" s="85" t="s">
        <v>122</v>
      </c>
      <c r="G1024" s="85" t="s">
        <v>143</v>
      </c>
      <c r="H1024" s="86">
        <v>49.776049999999998</v>
      </c>
      <c r="I1024" s="86">
        <v>50.676279999999998</v>
      </c>
      <c r="J1024" s="86">
        <v>48.875819999999997</v>
      </c>
      <c r="K1024" s="86">
        <v>0.90023000000000053</v>
      </c>
      <c r="L1024" s="86">
        <v>0.90023000000000053</v>
      </c>
      <c r="M1024" s="85"/>
      <c r="N1024" s="85"/>
      <c r="O1024" s="86">
        <v>49.80556</v>
      </c>
      <c r="P1024" s="86">
        <v>49.699100000000001</v>
      </c>
      <c r="Q1024" s="86">
        <v>49.912030000000001</v>
      </c>
    </row>
    <row r="1025" spans="1:17" x14ac:dyDescent="0.2">
      <c r="A1025" s="85" t="s">
        <v>1627</v>
      </c>
      <c r="B1025" t="s">
        <v>96</v>
      </c>
      <c r="C1025">
        <v>7</v>
      </c>
      <c r="D1025" s="84" t="s">
        <v>3</v>
      </c>
      <c r="E1025" s="87">
        <v>6</v>
      </c>
      <c r="F1025" s="85" t="s">
        <v>94</v>
      </c>
      <c r="G1025" s="85" t="s">
        <v>95</v>
      </c>
      <c r="H1025" s="86">
        <v>48.124130000000001</v>
      </c>
      <c r="I1025" s="86">
        <v>48.846380000000003</v>
      </c>
      <c r="J1025" s="86">
        <v>47.401879999999998</v>
      </c>
      <c r="K1025" s="86">
        <v>0.7222500000000025</v>
      </c>
      <c r="L1025" s="86">
        <v>0.7222500000000025</v>
      </c>
      <c r="M1025" s="85"/>
      <c r="N1025" s="85"/>
      <c r="O1025" s="86">
        <v>49.80556</v>
      </c>
      <c r="P1025" s="86">
        <v>49.699100000000001</v>
      </c>
      <c r="Q1025" s="86">
        <v>49.912030000000001</v>
      </c>
    </row>
    <row r="1026" spans="1:17" x14ac:dyDescent="0.2">
      <c r="A1026" s="85" t="s">
        <v>1628</v>
      </c>
      <c r="B1026" t="s">
        <v>100</v>
      </c>
      <c r="C1026">
        <v>8</v>
      </c>
      <c r="D1026" s="84" t="s">
        <v>3</v>
      </c>
      <c r="E1026" s="87">
        <v>3</v>
      </c>
      <c r="F1026" s="85" t="s">
        <v>94</v>
      </c>
      <c r="G1026" s="85" t="s">
        <v>99</v>
      </c>
      <c r="H1026" s="86">
        <v>47.653060000000004</v>
      </c>
      <c r="I1026" s="86">
        <v>48.294469999999997</v>
      </c>
      <c r="J1026" s="86">
        <v>47.011650000000003</v>
      </c>
      <c r="K1026" s="86">
        <v>0.64140999999999337</v>
      </c>
      <c r="L1026" s="86">
        <v>0.64141000000000048</v>
      </c>
      <c r="M1026" s="85"/>
      <c r="N1026" s="85"/>
      <c r="O1026" s="86">
        <v>49.80556</v>
      </c>
      <c r="P1026" s="86">
        <v>49.699100000000001</v>
      </c>
      <c r="Q1026" s="86">
        <v>49.912030000000001</v>
      </c>
    </row>
    <row r="1027" spans="1:17" x14ac:dyDescent="0.2">
      <c r="A1027" s="85" t="s">
        <v>1629</v>
      </c>
      <c r="B1027" t="s">
        <v>455</v>
      </c>
      <c r="C1027">
        <v>9</v>
      </c>
      <c r="D1027" s="84" t="s">
        <v>3</v>
      </c>
      <c r="E1027" s="87">
        <v>4</v>
      </c>
      <c r="F1027" s="85" t="s">
        <v>453</v>
      </c>
      <c r="G1027" s="85" t="s">
        <v>454</v>
      </c>
      <c r="H1027" s="86">
        <v>47.713380000000001</v>
      </c>
      <c r="I1027" s="86">
        <v>48.519869999999997</v>
      </c>
      <c r="J1027" s="86">
        <v>46.906889999999997</v>
      </c>
      <c r="K1027" s="86">
        <v>0.8064899999999966</v>
      </c>
      <c r="L1027" s="86">
        <v>0.8064900000000037</v>
      </c>
      <c r="M1027" s="85"/>
      <c r="N1027" s="85"/>
      <c r="O1027" s="86">
        <v>49.80556</v>
      </c>
      <c r="P1027" s="86">
        <v>49.699100000000001</v>
      </c>
      <c r="Q1027" s="86">
        <v>49.912030000000001</v>
      </c>
    </row>
    <row r="1028" spans="1:17" x14ac:dyDescent="0.2">
      <c r="A1028" s="85" t="s">
        <v>1630</v>
      </c>
      <c r="B1028" t="s">
        <v>459</v>
      </c>
      <c r="C1028">
        <v>10</v>
      </c>
      <c r="D1028" s="84" t="s">
        <v>3</v>
      </c>
      <c r="E1028" s="87">
        <v>14</v>
      </c>
      <c r="F1028" s="85" t="s">
        <v>453</v>
      </c>
      <c r="G1028" s="85" t="s">
        <v>458</v>
      </c>
      <c r="H1028" s="86">
        <v>49.931789999999999</v>
      </c>
      <c r="I1028" s="86">
        <v>50.803730000000002</v>
      </c>
      <c r="J1028" s="86">
        <v>49.059840000000001</v>
      </c>
      <c r="K1028" s="86">
        <v>0.87194000000000216</v>
      </c>
      <c r="L1028" s="86">
        <v>0.87194999999999823</v>
      </c>
      <c r="M1028" s="85"/>
      <c r="N1028" s="85"/>
      <c r="O1028" s="86">
        <v>49.80556</v>
      </c>
      <c r="P1028" s="86">
        <v>49.699100000000001</v>
      </c>
      <c r="Q1028" s="86">
        <v>49.912030000000001</v>
      </c>
    </row>
    <row r="1029" spans="1:17" x14ac:dyDescent="0.2">
      <c r="A1029" s="85" t="s">
        <v>1631</v>
      </c>
      <c r="B1029" t="s">
        <v>463</v>
      </c>
      <c r="C1029">
        <v>11</v>
      </c>
      <c r="D1029" s="84" t="s">
        <v>3</v>
      </c>
      <c r="E1029" s="87">
        <v>7</v>
      </c>
      <c r="F1029" s="85" t="s">
        <v>453</v>
      </c>
      <c r="G1029" s="85" t="s">
        <v>462</v>
      </c>
      <c r="H1029" s="86">
        <v>48.467449999999999</v>
      </c>
      <c r="I1029" s="86">
        <v>49.41151</v>
      </c>
      <c r="J1029" s="86">
        <v>47.523389999999999</v>
      </c>
      <c r="K1029" s="86">
        <v>0.94406000000000034</v>
      </c>
      <c r="L1029" s="86">
        <v>0.94406000000000034</v>
      </c>
      <c r="M1029" s="85"/>
      <c r="N1029" s="85"/>
      <c r="O1029" s="86">
        <v>49.80556</v>
      </c>
      <c r="P1029" s="86">
        <v>49.699100000000001</v>
      </c>
      <c r="Q1029" s="86">
        <v>49.912030000000001</v>
      </c>
    </row>
    <row r="1030" spans="1:17" x14ac:dyDescent="0.2">
      <c r="A1030" s="85" t="s">
        <v>1632</v>
      </c>
      <c r="B1030" t="s">
        <v>310</v>
      </c>
      <c r="C1030">
        <v>12</v>
      </c>
      <c r="D1030" s="84" t="s">
        <v>3</v>
      </c>
      <c r="E1030" s="87">
        <v>17</v>
      </c>
      <c r="F1030" s="85" t="s">
        <v>308</v>
      </c>
      <c r="G1030" s="85" t="s">
        <v>309</v>
      </c>
      <c r="H1030" s="86">
        <v>51.159030000000001</v>
      </c>
      <c r="I1030" s="86">
        <v>51.698830000000001</v>
      </c>
      <c r="J1030" s="86">
        <v>50.619219999999999</v>
      </c>
      <c r="K1030" s="86">
        <v>0.53979999999999961</v>
      </c>
      <c r="L1030" s="86">
        <v>0.53981000000000279</v>
      </c>
      <c r="M1030" s="85"/>
      <c r="N1030" s="85"/>
      <c r="O1030" s="86">
        <v>49.80556</v>
      </c>
      <c r="P1030" s="86">
        <v>49.699100000000001</v>
      </c>
      <c r="Q1030" s="86">
        <v>49.912030000000001</v>
      </c>
    </row>
    <row r="1031" spans="1:17" x14ac:dyDescent="0.2">
      <c r="A1031" s="85" t="s">
        <v>1633</v>
      </c>
      <c r="B1031" t="s">
        <v>314</v>
      </c>
      <c r="C1031">
        <v>13</v>
      </c>
      <c r="D1031" s="84" t="s">
        <v>3</v>
      </c>
      <c r="E1031" s="87">
        <v>16</v>
      </c>
      <c r="F1031" s="85" t="s">
        <v>308</v>
      </c>
      <c r="G1031" s="85" t="s">
        <v>313</v>
      </c>
      <c r="H1031" s="86">
        <v>50.788699999999999</v>
      </c>
      <c r="I1031" s="86">
        <v>51.335749999999997</v>
      </c>
      <c r="J1031" s="86">
        <v>50.24165</v>
      </c>
      <c r="K1031" s="86">
        <v>0.5470499999999987</v>
      </c>
      <c r="L1031" s="86">
        <v>0.5470499999999987</v>
      </c>
      <c r="M1031" s="85"/>
      <c r="N1031" s="85"/>
      <c r="O1031" s="86">
        <v>49.80556</v>
      </c>
      <c r="P1031" s="86">
        <v>49.699100000000001</v>
      </c>
      <c r="Q1031" s="86">
        <v>49.912030000000001</v>
      </c>
    </row>
    <row r="1032" spans="1:17" x14ac:dyDescent="0.2">
      <c r="A1032" s="85" t="s">
        <v>1634</v>
      </c>
      <c r="B1032" t="s">
        <v>320</v>
      </c>
      <c r="C1032">
        <v>14</v>
      </c>
      <c r="D1032" s="84" t="s">
        <v>3</v>
      </c>
      <c r="E1032" s="87">
        <v>12</v>
      </c>
      <c r="F1032" s="85" t="s">
        <v>318</v>
      </c>
      <c r="G1032" s="85" t="s">
        <v>319</v>
      </c>
      <c r="H1032" s="86">
        <v>49.429290000000002</v>
      </c>
      <c r="I1032" s="86">
        <v>50.322499999999998</v>
      </c>
      <c r="J1032" s="86">
        <v>48.536079999999998</v>
      </c>
      <c r="K1032" s="86">
        <v>0.89320999999999628</v>
      </c>
      <c r="L1032" s="86">
        <v>0.89321000000000339</v>
      </c>
      <c r="M1032" s="85"/>
      <c r="N1032" s="85"/>
      <c r="O1032" s="86">
        <v>49.80556</v>
      </c>
      <c r="P1032" s="86">
        <v>49.699100000000001</v>
      </c>
      <c r="Q1032" s="86">
        <v>49.912030000000001</v>
      </c>
    </row>
    <row r="1033" spans="1:17" x14ac:dyDescent="0.2">
      <c r="A1033" s="85" t="s">
        <v>1635</v>
      </c>
      <c r="B1033" t="s">
        <v>324</v>
      </c>
      <c r="C1033">
        <v>15</v>
      </c>
      <c r="D1033" s="84" t="s">
        <v>3</v>
      </c>
      <c r="E1033" s="87">
        <v>10</v>
      </c>
      <c r="F1033" s="85" t="s">
        <v>318</v>
      </c>
      <c r="G1033" s="85" t="s">
        <v>323</v>
      </c>
      <c r="H1033" s="86">
        <v>49.163449999999997</v>
      </c>
      <c r="I1033" s="86">
        <v>49.983530000000002</v>
      </c>
      <c r="J1033" s="86">
        <v>48.343380000000003</v>
      </c>
      <c r="K1033" s="86">
        <v>0.82008000000000436</v>
      </c>
      <c r="L1033" s="86">
        <v>0.82006999999999408</v>
      </c>
      <c r="M1033" s="85"/>
      <c r="N1033" s="85"/>
      <c r="O1033" s="86">
        <v>49.80556</v>
      </c>
      <c r="P1033" s="86">
        <v>49.699100000000001</v>
      </c>
      <c r="Q1033" s="86">
        <v>49.912030000000001</v>
      </c>
    </row>
    <row r="1034" spans="1:17" x14ac:dyDescent="0.2">
      <c r="A1034" s="85" t="s">
        <v>1636</v>
      </c>
      <c r="B1034" t="s">
        <v>328</v>
      </c>
      <c r="C1034">
        <v>16</v>
      </c>
      <c r="D1034" s="84" t="s">
        <v>3</v>
      </c>
      <c r="E1034" s="87">
        <v>11</v>
      </c>
      <c r="F1034" s="85" t="s">
        <v>318</v>
      </c>
      <c r="G1034" s="85" t="s">
        <v>327</v>
      </c>
      <c r="H1034" s="86">
        <v>49.428249999999998</v>
      </c>
      <c r="I1034" s="86">
        <v>50.200150000000001</v>
      </c>
      <c r="J1034" s="86">
        <v>48.656350000000003</v>
      </c>
      <c r="K1034" s="86">
        <v>0.77190000000000225</v>
      </c>
      <c r="L1034" s="86">
        <v>0.77189999999999515</v>
      </c>
      <c r="M1034" s="85"/>
      <c r="N1034" s="85"/>
      <c r="O1034" s="86">
        <v>49.80556</v>
      </c>
      <c r="P1034" s="86">
        <v>49.699100000000001</v>
      </c>
      <c r="Q1034" s="86">
        <v>49.912030000000001</v>
      </c>
    </row>
    <row r="1035" spans="1:17" x14ac:dyDescent="0.2">
      <c r="A1035" s="85" t="s">
        <v>1637</v>
      </c>
      <c r="B1035" t="s">
        <v>332</v>
      </c>
      <c r="C1035">
        <v>17</v>
      </c>
      <c r="D1035" s="84" t="s">
        <v>3</v>
      </c>
      <c r="E1035" s="87">
        <v>15</v>
      </c>
      <c r="F1035" s="85" t="s">
        <v>318</v>
      </c>
      <c r="G1035" s="85" t="s">
        <v>331</v>
      </c>
      <c r="H1035" s="86">
        <v>50.658050000000003</v>
      </c>
      <c r="I1035" s="86">
        <v>51.532440000000001</v>
      </c>
      <c r="J1035" s="86">
        <v>49.783659999999998</v>
      </c>
      <c r="K1035" s="86">
        <v>0.87438999999999822</v>
      </c>
      <c r="L1035" s="86">
        <v>0.87439000000000533</v>
      </c>
      <c r="M1035" s="85"/>
      <c r="N1035" s="85"/>
      <c r="O1035" s="86">
        <v>49.80556</v>
      </c>
      <c r="P1035" s="86">
        <v>49.699100000000001</v>
      </c>
      <c r="Q1035" s="86">
        <v>49.912030000000001</v>
      </c>
    </row>
    <row r="1036" spans="1:17" x14ac:dyDescent="0.2">
      <c r="A1036" s="9" t="s">
        <v>1638</v>
      </c>
      <c r="B1036" t="s">
        <v>86</v>
      </c>
      <c r="C1036">
        <v>1</v>
      </c>
      <c r="D1036" s="92" t="s">
        <v>9</v>
      </c>
      <c r="E1036" s="88">
        <v>19</v>
      </c>
      <c r="F1036" s="9" t="s">
        <v>84</v>
      </c>
      <c r="G1036" s="9" t="s">
        <v>85</v>
      </c>
      <c r="H1036" s="22">
        <v>28.106379999999998</v>
      </c>
      <c r="I1036" s="22">
        <v>31.12107</v>
      </c>
      <c r="J1036" s="22">
        <v>25.09169</v>
      </c>
      <c r="K1036" s="22">
        <v>3.0146900000000016</v>
      </c>
      <c r="L1036" s="22">
        <v>3.0146899999999981</v>
      </c>
      <c r="M1036" s="9"/>
      <c r="N1036" s="9"/>
      <c r="O1036" s="22">
        <v>25.33128</v>
      </c>
      <c r="P1036" s="15">
        <v>24.891389999999998</v>
      </c>
      <c r="Q1036" s="15">
        <v>25.771179999999998</v>
      </c>
    </row>
    <row r="1037" spans="1:17" x14ac:dyDescent="0.2">
      <c r="A1037" s="9" t="s">
        <v>1639</v>
      </c>
      <c r="B1037" t="s">
        <v>90</v>
      </c>
      <c r="C1037">
        <v>2</v>
      </c>
      <c r="D1037" s="92" t="s">
        <v>9</v>
      </c>
      <c r="E1037" s="88">
        <v>2</v>
      </c>
      <c r="F1037" s="9" t="s">
        <v>84</v>
      </c>
      <c r="G1037" s="9" t="s">
        <v>89</v>
      </c>
      <c r="H1037" s="22">
        <v>21.807650000000002</v>
      </c>
      <c r="I1037" s="22">
        <v>24.217420000000001</v>
      </c>
      <c r="J1037" s="22">
        <v>19.397880000000001</v>
      </c>
      <c r="K1037" s="22">
        <v>2.4097699999999982</v>
      </c>
      <c r="L1037" s="22">
        <v>2.4097700000000017</v>
      </c>
      <c r="M1037" s="9"/>
      <c r="N1037" s="9"/>
      <c r="O1037" s="22">
        <v>25.33128</v>
      </c>
      <c r="P1037" s="15">
        <v>24.891389999999998</v>
      </c>
      <c r="Q1037" s="15">
        <v>25.771179999999998</v>
      </c>
    </row>
    <row r="1038" spans="1:17" x14ac:dyDescent="0.2">
      <c r="A1038" s="9" t="s">
        <v>1640</v>
      </c>
      <c r="B1038" t="s">
        <v>282</v>
      </c>
      <c r="C1038">
        <v>3</v>
      </c>
      <c r="D1038" s="92" t="s">
        <v>9</v>
      </c>
      <c r="E1038" s="88">
        <v>16</v>
      </c>
      <c r="F1038" s="9" t="s">
        <v>280</v>
      </c>
      <c r="G1038" s="9" t="s">
        <v>281</v>
      </c>
      <c r="H1038" s="22">
        <v>27.352209999999999</v>
      </c>
      <c r="I1038" s="22">
        <v>31.683230000000002</v>
      </c>
      <c r="J1038" s="22">
        <v>23.021180000000001</v>
      </c>
      <c r="K1038" s="22">
        <v>4.3310200000000023</v>
      </c>
      <c r="L1038" s="22">
        <v>4.3310299999999984</v>
      </c>
      <c r="M1038" s="9"/>
      <c r="N1038" s="9"/>
      <c r="O1038" s="22">
        <v>25.33128</v>
      </c>
      <c r="P1038" s="15">
        <v>24.891389999999998</v>
      </c>
      <c r="Q1038" s="15">
        <v>25.771179999999998</v>
      </c>
    </row>
    <row r="1039" spans="1:17" x14ac:dyDescent="0.2">
      <c r="A1039" s="9" t="s">
        <v>1641</v>
      </c>
      <c r="B1039" t="s">
        <v>286</v>
      </c>
      <c r="C1039">
        <v>4</v>
      </c>
      <c r="D1039" s="92" t="s">
        <v>9</v>
      </c>
      <c r="E1039" s="88">
        <v>17</v>
      </c>
      <c r="F1039" s="9" t="s">
        <v>280</v>
      </c>
      <c r="G1039" s="9" t="s">
        <v>285</v>
      </c>
      <c r="H1039" s="22">
        <v>27.536909999999999</v>
      </c>
      <c r="I1039" s="22">
        <v>31.079250000000002</v>
      </c>
      <c r="J1039" s="22">
        <v>23.994579999999999</v>
      </c>
      <c r="K1039" s="22">
        <v>3.5423400000000029</v>
      </c>
      <c r="L1039" s="22">
        <v>3.5423299999999998</v>
      </c>
      <c r="M1039" s="9"/>
      <c r="N1039" s="9"/>
      <c r="O1039" s="22">
        <v>25.33128</v>
      </c>
      <c r="P1039" s="15">
        <v>24.891389999999998</v>
      </c>
      <c r="Q1039" s="15">
        <v>25.771179999999998</v>
      </c>
    </row>
    <row r="1040" spans="1:17" x14ac:dyDescent="0.2">
      <c r="A1040" s="9" t="s">
        <v>1642</v>
      </c>
      <c r="B1040" t="s">
        <v>290</v>
      </c>
      <c r="C1040">
        <v>5</v>
      </c>
      <c r="D1040" s="92" t="s">
        <v>9</v>
      </c>
      <c r="E1040" s="88">
        <v>18</v>
      </c>
      <c r="F1040" s="9" t="s">
        <v>280</v>
      </c>
      <c r="G1040" s="9" t="s">
        <v>289</v>
      </c>
      <c r="H1040" s="22">
        <v>27.705570000000002</v>
      </c>
      <c r="I1040" s="22">
        <v>31.327310000000004</v>
      </c>
      <c r="J1040" s="22">
        <v>24.083819999999999</v>
      </c>
      <c r="K1040" s="22">
        <v>3.6217400000000026</v>
      </c>
      <c r="L1040" s="22">
        <v>3.6217500000000022</v>
      </c>
      <c r="M1040" s="9"/>
      <c r="N1040" s="9"/>
      <c r="O1040" s="22">
        <v>25.33128</v>
      </c>
      <c r="P1040" s="15">
        <v>24.891389999999998</v>
      </c>
      <c r="Q1040" s="15">
        <v>25.771179999999998</v>
      </c>
    </row>
    <row r="1041" spans="1:17" x14ac:dyDescent="0.2">
      <c r="A1041" s="9" t="s">
        <v>1643</v>
      </c>
      <c r="B1041" t="s">
        <v>294</v>
      </c>
      <c r="C1041">
        <v>6</v>
      </c>
      <c r="D1041" s="92" t="s">
        <v>9</v>
      </c>
      <c r="E1041" s="88">
        <v>10</v>
      </c>
      <c r="F1041" s="9" t="s">
        <v>280</v>
      </c>
      <c r="G1041" s="9" t="s">
        <v>293</v>
      </c>
      <c r="H1041" s="22">
        <v>24.697209999999998</v>
      </c>
      <c r="I1041" s="22">
        <v>28.776250000000001</v>
      </c>
      <c r="J1041" s="22">
        <v>20.61816</v>
      </c>
      <c r="K1041" s="22">
        <v>4.0790400000000027</v>
      </c>
      <c r="L1041" s="22">
        <v>4.0790499999999987</v>
      </c>
      <c r="M1041" s="9"/>
      <c r="N1041" s="9"/>
      <c r="O1041" s="22">
        <v>25.33128</v>
      </c>
      <c r="P1041" s="15">
        <v>24.891389999999998</v>
      </c>
      <c r="Q1041" s="15">
        <v>25.771179999999998</v>
      </c>
    </row>
    <row r="1042" spans="1:17" x14ac:dyDescent="0.2">
      <c r="A1042" s="9" t="s">
        <v>1644</v>
      </c>
      <c r="B1042" t="s">
        <v>228</v>
      </c>
      <c r="C1042">
        <v>7</v>
      </c>
      <c r="D1042" s="92" t="s">
        <v>9</v>
      </c>
      <c r="E1042" s="88">
        <v>12</v>
      </c>
      <c r="F1042" s="9" t="s">
        <v>226</v>
      </c>
      <c r="G1042" s="9" t="s">
        <v>227</v>
      </c>
      <c r="H1042" s="22">
        <v>25.323519999999998</v>
      </c>
      <c r="I1042" s="22">
        <v>30.298079999999999</v>
      </c>
      <c r="J1042" s="22">
        <v>20.348959999999998</v>
      </c>
      <c r="K1042" s="22">
        <v>4.9745600000000003</v>
      </c>
      <c r="L1042" s="22">
        <v>4.9745600000000003</v>
      </c>
      <c r="M1042" s="9"/>
      <c r="N1042" s="9"/>
      <c r="O1042" s="22">
        <v>25.33128</v>
      </c>
      <c r="P1042" s="15">
        <v>24.891389999999998</v>
      </c>
      <c r="Q1042" s="15">
        <v>25.771179999999998</v>
      </c>
    </row>
    <row r="1043" spans="1:17" x14ac:dyDescent="0.2">
      <c r="A1043" s="9" t="s">
        <v>1645</v>
      </c>
      <c r="B1043" t="s">
        <v>232</v>
      </c>
      <c r="C1043">
        <v>8</v>
      </c>
      <c r="D1043" s="92" t="s">
        <v>9</v>
      </c>
      <c r="E1043" s="88">
        <v>13</v>
      </c>
      <c r="F1043" s="9" t="s">
        <v>226</v>
      </c>
      <c r="G1043" s="9" t="s">
        <v>231</v>
      </c>
      <c r="H1043" s="22">
        <v>25.50423</v>
      </c>
      <c r="I1043" s="22">
        <v>29.89425</v>
      </c>
      <c r="J1043" s="22">
        <v>21.11422</v>
      </c>
      <c r="K1043" s="22">
        <v>4.3900199999999998</v>
      </c>
      <c r="L1043" s="22">
        <v>4.3900100000000002</v>
      </c>
      <c r="M1043" s="9"/>
      <c r="N1043" s="9"/>
      <c r="O1043" s="22">
        <v>25.33128</v>
      </c>
      <c r="P1043" s="15">
        <v>24.891389999999998</v>
      </c>
      <c r="Q1043" s="15">
        <v>25.771179999999998</v>
      </c>
    </row>
    <row r="1044" spans="1:17" x14ac:dyDescent="0.2">
      <c r="A1044" s="9" t="s">
        <v>1646</v>
      </c>
      <c r="B1044" t="s">
        <v>236</v>
      </c>
      <c r="C1044">
        <v>9</v>
      </c>
      <c r="D1044" s="92" t="s">
        <v>9</v>
      </c>
      <c r="E1044" s="88">
        <v>7</v>
      </c>
      <c r="F1044" s="9" t="s">
        <v>226</v>
      </c>
      <c r="G1044" s="9" t="s">
        <v>235</v>
      </c>
      <c r="H1044" s="22">
        <v>23.836739999999999</v>
      </c>
      <c r="I1044" s="22">
        <v>28.388449999999999</v>
      </c>
      <c r="J1044" s="22">
        <v>19.285029999999999</v>
      </c>
      <c r="K1044" s="22">
        <v>4.5517099999999999</v>
      </c>
      <c r="L1044" s="22">
        <v>4.5517099999999999</v>
      </c>
      <c r="M1044" s="9"/>
      <c r="N1044" s="9"/>
      <c r="O1044" s="22">
        <v>25.33128</v>
      </c>
      <c r="P1044" s="15">
        <v>24.891389999999998</v>
      </c>
      <c r="Q1044" s="15">
        <v>25.771179999999998</v>
      </c>
    </row>
    <row r="1045" spans="1:17" x14ac:dyDescent="0.2">
      <c r="A1045" s="9" t="s">
        <v>1647</v>
      </c>
      <c r="B1045" t="s">
        <v>240</v>
      </c>
      <c r="C1045">
        <v>10</v>
      </c>
      <c r="D1045" s="92" t="s">
        <v>9</v>
      </c>
      <c r="E1045" s="88">
        <v>8</v>
      </c>
      <c r="F1045" s="9" t="s">
        <v>226</v>
      </c>
      <c r="G1045" s="9" t="s">
        <v>239</v>
      </c>
      <c r="H1045" s="22">
        <v>24.679960000000001</v>
      </c>
      <c r="I1045" s="22">
        <v>29.210140000000003</v>
      </c>
      <c r="J1045" s="22">
        <v>20.149789999999999</v>
      </c>
      <c r="K1045" s="22">
        <v>4.5301800000000014</v>
      </c>
      <c r="L1045" s="22">
        <v>4.5301700000000018</v>
      </c>
      <c r="M1045" s="9"/>
      <c r="N1045" s="9"/>
      <c r="O1045" s="22">
        <v>25.33128</v>
      </c>
      <c r="P1045" s="15">
        <v>24.891389999999998</v>
      </c>
      <c r="Q1045" s="15">
        <v>25.771179999999998</v>
      </c>
    </row>
    <row r="1046" spans="1:17" x14ac:dyDescent="0.2">
      <c r="A1046" s="9" t="s">
        <v>1648</v>
      </c>
      <c r="B1046" t="s">
        <v>246</v>
      </c>
      <c r="C1046">
        <v>11</v>
      </c>
      <c r="D1046" s="92" t="s">
        <v>9</v>
      </c>
      <c r="E1046" s="88">
        <v>11</v>
      </c>
      <c r="F1046" s="9" t="s">
        <v>244</v>
      </c>
      <c r="G1046" s="9" t="s">
        <v>245</v>
      </c>
      <c r="H1046" s="22">
        <v>24.794939999999997</v>
      </c>
      <c r="I1046" s="22">
        <v>28.728939999999998</v>
      </c>
      <c r="J1046" s="22">
        <v>20.860949999999999</v>
      </c>
      <c r="K1046" s="22">
        <v>3.9340000000000011</v>
      </c>
      <c r="L1046" s="22">
        <v>3.9339899999999979</v>
      </c>
      <c r="M1046" s="9"/>
      <c r="N1046" s="9"/>
      <c r="O1046" s="22">
        <v>25.33128</v>
      </c>
      <c r="P1046" s="15">
        <v>24.891389999999998</v>
      </c>
      <c r="Q1046" s="15">
        <v>25.771179999999998</v>
      </c>
    </row>
    <row r="1047" spans="1:17" x14ac:dyDescent="0.2">
      <c r="A1047" s="9" t="s">
        <v>1649</v>
      </c>
      <c r="B1047" t="s">
        <v>250</v>
      </c>
      <c r="C1047">
        <v>12</v>
      </c>
      <c r="D1047" s="92" t="s">
        <v>9</v>
      </c>
      <c r="E1047" s="88">
        <v>22</v>
      </c>
      <c r="F1047" s="9" t="s">
        <v>244</v>
      </c>
      <c r="G1047" s="9" t="s">
        <v>249</v>
      </c>
      <c r="H1047" s="22">
        <v>31.208449999999999</v>
      </c>
      <c r="I1047" s="22">
        <v>35.02478</v>
      </c>
      <c r="J1047" s="22">
        <v>27.392119999999998</v>
      </c>
      <c r="K1047" s="22">
        <v>3.8163300000000007</v>
      </c>
      <c r="L1047" s="22">
        <v>3.8163300000000007</v>
      </c>
      <c r="M1047" s="9"/>
      <c r="N1047" s="9"/>
      <c r="O1047" s="22">
        <v>25.33128</v>
      </c>
      <c r="P1047" s="15">
        <v>24.891389999999998</v>
      </c>
      <c r="Q1047" s="15">
        <v>25.771179999999998</v>
      </c>
    </row>
    <row r="1048" spans="1:17" x14ac:dyDescent="0.2">
      <c r="A1048" s="9" t="s">
        <v>1650</v>
      </c>
      <c r="B1048" t="s">
        <v>254</v>
      </c>
      <c r="C1048">
        <v>13</v>
      </c>
      <c r="D1048" s="92" t="s">
        <v>9</v>
      </c>
      <c r="E1048" s="88">
        <v>6</v>
      </c>
      <c r="F1048" s="9" t="s">
        <v>244</v>
      </c>
      <c r="G1048" s="9" t="s">
        <v>253</v>
      </c>
      <c r="H1048" s="22">
        <v>23.81972</v>
      </c>
      <c r="I1048" s="22">
        <v>27.803919999999998</v>
      </c>
      <c r="J1048" s="22">
        <v>19.835520000000002</v>
      </c>
      <c r="K1048" s="22">
        <v>3.9841999999999977</v>
      </c>
      <c r="L1048" s="22">
        <v>3.9841999999999977</v>
      </c>
      <c r="M1048" s="9"/>
      <c r="N1048" s="9"/>
      <c r="O1048" s="22">
        <v>25.33128</v>
      </c>
      <c r="P1048" s="15">
        <v>24.891389999999998</v>
      </c>
      <c r="Q1048" s="15">
        <v>25.771179999999998</v>
      </c>
    </row>
    <row r="1049" spans="1:17" x14ac:dyDescent="0.2">
      <c r="A1049" s="9" t="s">
        <v>1651</v>
      </c>
      <c r="B1049" t="s">
        <v>260</v>
      </c>
      <c r="C1049">
        <v>14</v>
      </c>
      <c r="D1049" s="92" t="s">
        <v>9</v>
      </c>
      <c r="E1049" s="88">
        <v>4</v>
      </c>
      <c r="F1049" s="9" t="s">
        <v>258</v>
      </c>
      <c r="G1049" s="9" t="s">
        <v>259</v>
      </c>
      <c r="H1049" s="22">
        <v>22.713660000000001</v>
      </c>
      <c r="I1049" s="22">
        <v>26.690750000000001</v>
      </c>
      <c r="J1049" s="22">
        <v>18.73658</v>
      </c>
      <c r="K1049" s="22">
        <v>3.9770900000000005</v>
      </c>
      <c r="L1049" s="22">
        <v>3.9770800000000008</v>
      </c>
      <c r="M1049" s="9"/>
      <c r="N1049" s="9"/>
      <c r="O1049" s="22">
        <v>25.33128</v>
      </c>
      <c r="P1049" s="15">
        <v>24.891389999999998</v>
      </c>
      <c r="Q1049" s="15">
        <v>25.771179999999998</v>
      </c>
    </row>
    <row r="1050" spans="1:17" x14ac:dyDescent="0.2">
      <c r="A1050" s="9" t="s">
        <v>1652</v>
      </c>
      <c r="B1050" t="s">
        <v>264</v>
      </c>
      <c r="C1050">
        <v>15</v>
      </c>
      <c r="D1050" s="92" t="s">
        <v>9</v>
      </c>
      <c r="E1050" s="88">
        <v>9</v>
      </c>
      <c r="F1050" s="9" t="s">
        <v>258</v>
      </c>
      <c r="G1050" s="9" t="s">
        <v>263</v>
      </c>
      <c r="H1050" s="22">
        <v>24.685960000000001</v>
      </c>
      <c r="I1050" s="22">
        <v>28.526350000000001</v>
      </c>
      <c r="J1050" s="22">
        <v>20.845559999999999</v>
      </c>
      <c r="K1050" s="22">
        <v>3.8403899999999993</v>
      </c>
      <c r="L1050" s="22">
        <v>3.8404000000000025</v>
      </c>
      <c r="M1050" s="9"/>
      <c r="N1050" s="9"/>
      <c r="O1050" s="22">
        <v>25.33128</v>
      </c>
      <c r="P1050" s="15">
        <v>24.891389999999998</v>
      </c>
      <c r="Q1050" s="15">
        <v>25.771179999999998</v>
      </c>
    </row>
    <row r="1051" spans="1:17" x14ac:dyDescent="0.2">
      <c r="A1051" s="9" t="s">
        <v>1653</v>
      </c>
      <c r="B1051" t="s">
        <v>268</v>
      </c>
      <c r="C1051">
        <v>16</v>
      </c>
      <c r="D1051" s="92" t="s">
        <v>9</v>
      </c>
      <c r="E1051" s="88">
        <v>21</v>
      </c>
      <c r="F1051" s="9" t="s">
        <v>258</v>
      </c>
      <c r="G1051" s="9" t="s">
        <v>267</v>
      </c>
      <c r="H1051" s="22">
        <v>29.962889999999998</v>
      </c>
      <c r="I1051" s="22">
        <v>34.267470000000003</v>
      </c>
      <c r="J1051" s="22">
        <v>25.658300000000001</v>
      </c>
      <c r="K1051" s="22">
        <v>4.304580000000005</v>
      </c>
      <c r="L1051" s="22">
        <v>4.3045899999999975</v>
      </c>
      <c r="M1051" s="9"/>
      <c r="N1051" s="9"/>
      <c r="O1051" s="22">
        <v>25.33128</v>
      </c>
      <c r="P1051" s="15">
        <v>24.891389999999998</v>
      </c>
      <c r="Q1051" s="15">
        <v>25.771179999999998</v>
      </c>
    </row>
    <row r="1052" spans="1:17" x14ac:dyDescent="0.2">
      <c r="A1052" s="9" t="s">
        <v>1654</v>
      </c>
      <c r="B1052" t="s">
        <v>272</v>
      </c>
      <c r="C1052">
        <v>17</v>
      </c>
      <c r="D1052" s="92" t="s">
        <v>9</v>
      </c>
      <c r="E1052" s="88">
        <v>5</v>
      </c>
      <c r="F1052" s="9" t="s">
        <v>258</v>
      </c>
      <c r="G1052" s="9" t="s">
        <v>271</v>
      </c>
      <c r="H1052" s="22">
        <v>22.92615</v>
      </c>
      <c r="I1052" s="22">
        <v>27.098970000000001</v>
      </c>
      <c r="J1052" s="22">
        <v>18.753320000000002</v>
      </c>
      <c r="K1052" s="22">
        <v>4.1728200000000015</v>
      </c>
      <c r="L1052" s="22">
        <v>4.1728299999999976</v>
      </c>
      <c r="M1052" s="9"/>
      <c r="N1052" s="9"/>
      <c r="O1052" s="22">
        <v>25.33128</v>
      </c>
      <c r="P1052" s="15">
        <v>24.891389999999998</v>
      </c>
      <c r="Q1052" s="15">
        <v>25.771179999999998</v>
      </c>
    </row>
    <row r="1053" spans="1:17" x14ac:dyDescent="0.2">
      <c r="A1053" s="9" t="s">
        <v>1655</v>
      </c>
      <c r="B1053" t="s">
        <v>276</v>
      </c>
      <c r="C1053">
        <v>18</v>
      </c>
      <c r="D1053" s="92" t="s">
        <v>9</v>
      </c>
      <c r="E1053" s="88">
        <v>3</v>
      </c>
      <c r="F1053" s="9" t="s">
        <v>258</v>
      </c>
      <c r="G1053" s="9" t="s">
        <v>275</v>
      </c>
      <c r="H1053" s="22">
        <v>21.93824</v>
      </c>
      <c r="I1053" s="22">
        <v>25.316210000000002</v>
      </c>
      <c r="J1053" s="22">
        <v>18.560270000000003</v>
      </c>
      <c r="K1053" s="22">
        <v>3.3779700000000012</v>
      </c>
      <c r="L1053" s="22">
        <v>3.3779699999999977</v>
      </c>
      <c r="M1053" s="9"/>
      <c r="N1053" s="9"/>
      <c r="O1053" s="22">
        <v>25.33128</v>
      </c>
      <c r="P1053" s="15">
        <v>24.891389999999998</v>
      </c>
      <c r="Q1053" s="15">
        <v>25.771179999999998</v>
      </c>
    </row>
    <row r="1054" spans="1:17" x14ac:dyDescent="0.2">
      <c r="A1054" s="9" t="s">
        <v>1656</v>
      </c>
      <c r="B1054" t="s">
        <v>487</v>
      </c>
      <c r="C1054">
        <v>19</v>
      </c>
      <c r="D1054" s="92" t="s">
        <v>9</v>
      </c>
      <c r="E1054" s="88">
        <v>1</v>
      </c>
      <c r="F1054" s="9" t="s">
        <v>485</v>
      </c>
      <c r="G1054" s="9" t="s">
        <v>486</v>
      </c>
      <c r="H1054" s="22">
        <v>21.621940000000002</v>
      </c>
      <c r="I1054" s="22">
        <v>25.298359999999999</v>
      </c>
      <c r="J1054" s="22">
        <v>17.945530000000002</v>
      </c>
      <c r="K1054" s="22">
        <v>3.6764199999999967</v>
      </c>
      <c r="L1054" s="22">
        <v>3.6764100000000006</v>
      </c>
      <c r="M1054" s="9"/>
      <c r="N1054" s="9"/>
      <c r="O1054" s="22">
        <v>25.33128</v>
      </c>
      <c r="P1054" s="15">
        <v>24.891389999999998</v>
      </c>
      <c r="Q1054" s="15">
        <v>25.771179999999998</v>
      </c>
    </row>
    <row r="1055" spans="1:17" x14ac:dyDescent="0.2">
      <c r="A1055" s="9" t="s">
        <v>1657</v>
      </c>
      <c r="B1055" t="s">
        <v>491</v>
      </c>
      <c r="C1055">
        <v>20</v>
      </c>
      <c r="D1055" s="92" t="s">
        <v>9</v>
      </c>
      <c r="E1055" s="88">
        <v>20</v>
      </c>
      <c r="F1055" s="9" t="s">
        <v>485</v>
      </c>
      <c r="G1055" s="9" t="s">
        <v>490</v>
      </c>
      <c r="H1055" s="22">
        <v>28.875869999999999</v>
      </c>
      <c r="I1055" s="22">
        <v>33.41581</v>
      </c>
      <c r="J1055" s="22">
        <v>24.335920000000002</v>
      </c>
      <c r="K1055" s="22">
        <v>4.5399400000000014</v>
      </c>
      <c r="L1055" s="22">
        <v>4.5399499999999975</v>
      </c>
      <c r="M1055" s="9"/>
      <c r="N1055" s="9"/>
      <c r="O1055" s="22">
        <v>25.33128</v>
      </c>
      <c r="P1055" s="15">
        <v>24.891389999999998</v>
      </c>
      <c r="Q1055" s="15">
        <v>25.771179999999998</v>
      </c>
    </row>
    <row r="1056" spans="1:17" x14ac:dyDescent="0.2">
      <c r="A1056" s="9" t="s">
        <v>1658</v>
      </c>
      <c r="B1056" t="s">
        <v>495</v>
      </c>
      <c r="C1056">
        <v>21</v>
      </c>
      <c r="D1056" s="92" t="s">
        <v>9</v>
      </c>
      <c r="E1056" s="88">
        <v>14</v>
      </c>
      <c r="F1056" s="9" t="s">
        <v>485</v>
      </c>
      <c r="G1056" s="9" t="s">
        <v>494</v>
      </c>
      <c r="H1056" s="22">
        <v>25.945049999999998</v>
      </c>
      <c r="I1056" s="22">
        <v>29.847709999999999</v>
      </c>
      <c r="J1056" s="22">
        <v>22.042390000000001</v>
      </c>
      <c r="K1056" s="22">
        <v>3.9026600000000009</v>
      </c>
      <c r="L1056" s="22">
        <v>3.9026599999999974</v>
      </c>
      <c r="M1056" s="9"/>
      <c r="N1056" s="9"/>
      <c r="O1056" s="22">
        <v>25.33128</v>
      </c>
      <c r="P1056" s="15">
        <v>24.891389999999998</v>
      </c>
      <c r="Q1056" s="15">
        <v>25.771179999999998</v>
      </c>
    </row>
    <row r="1057" spans="1:17" x14ac:dyDescent="0.2">
      <c r="A1057" s="9" t="s">
        <v>1659</v>
      </c>
      <c r="B1057" t="s">
        <v>499</v>
      </c>
      <c r="C1057">
        <v>22</v>
      </c>
      <c r="D1057" s="92" t="s">
        <v>9</v>
      </c>
      <c r="E1057" s="88">
        <v>15</v>
      </c>
      <c r="F1057" s="9" t="s">
        <v>485</v>
      </c>
      <c r="G1057" s="9" t="s">
        <v>498</v>
      </c>
      <c r="H1057" s="22">
        <v>26.658639999999998</v>
      </c>
      <c r="I1057" s="22">
        <v>31.1021</v>
      </c>
      <c r="J1057" s="22">
        <v>22.21518</v>
      </c>
      <c r="K1057" s="22">
        <v>4.4434600000000017</v>
      </c>
      <c r="L1057" s="22">
        <v>4.4434599999999982</v>
      </c>
      <c r="M1057" s="9"/>
      <c r="N1057" s="9"/>
      <c r="O1057" s="22">
        <v>25.33128</v>
      </c>
      <c r="P1057" s="15">
        <v>24.891389999999998</v>
      </c>
      <c r="Q1057" s="15">
        <v>25.771179999999998</v>
      </c>
    </row>
    <row r="1058" spans="1:17" x14ac:dyDescent="0.2">
      <c r="A1058" s="9" t="s">
        <v>1660</v>
      </c>
      <c r="B1058" t="s">
        <v>373</v>
      </c>
      <c r="C1058">
        <v>1</v>
      </c>
      <c r="D1058" s="92" t="s">
        <v>0</v>
      </c>
      <c r="E1058" s="88">
        <v>2</v>
      </c>
      <c r="F1058" s="9" t="s">
        <v>0</v>
      </c>
      <c r="G1058" s="9" t="s">
        <v>372</v>
      </c>
      <c r="H1058" s="22">
        <v>20.834130000000002</v>
      </c>
      <c r="I1058" s="22">
        <v>24.14969</v>
      </c>
      <c r="J1058" s="22">
        <v>17.51857</v>
      </c>
      <c r="K1058" s="22">
        <v>3.3155599999999978</v>
      </c>
      <c r="L1058" s="22">
        <v>3.3155600000000014</v>
      </c>
      <c r="M1058" s="9"/>
      <c r="N1058" s="9"/>
      <c r="O1058" s="22">
        <v>25.33128</v>
      </c>
      <c r="P1058" s="15">
        <v>24.891389999999998</v>
      </c>
      <c r="Q1058" s="15">
        <v>25.771179999999998</v>
      </c>
    </row>
    <row r="1059" spans="1:17" x14ac:dyDescent="0.2">
      <c r="A1059" s="9" t="s">
        <v>1661</v>
      </c>
      <c r="B1059" t="s">
        <v>377</v>
      </c>
      <c r="C1059">
        <v>2</v>
      </c>
      <c r="D1059" s="92" t="s">
        <v>0</v>
      </c>
      <c r="E1059" s="88">
        <v>4</v>
      </c>
      <c r="F1059" s="9" t="s">
        <v>0</v>
      </c>
      <c r="G1059" s="9" t="s">
        <v>376</v>
      </c>
      <c r="H1059" s="22">
        <v>24.757210000000001</v>
      </c>
      <c r="I1059" s="22">
        <v>28.5381</v>
      </c>
      <c r="J1059" s="22">
        <v>20.976310000000002</v>
      </c>
      <c r="K1059" s="22">
        <v>3.7808899999999994</v>
      </c>
      <c r="L1059" s="22">
        <v>3.780899999999999</v>
      </c>
      <c r="M1059" s="9"/>
      <c r="N1059" s="9"/>
      <c r="O1059" s="22">
        <v>25.33128</v>
      </c>
      <c r="P1059" s="15">
        <v>24.891389999999998</v>
      </c>
      <c r="Q1059" s="15">
        <v>25.771179999999998</v>
      </c>
    </row>
    <row r="1060" spans="1:17" x14ac:dyDescent="0.2">
      <c r="A1060" s="9" t="s">
        <v>1662</v>
      </c>
      <c r="B1060" t="s">
        <v>381</v>
      </c>
      <c r="C1060">
        <v>3</v>
      </c>
      <c r="D1060" s="92" t="s">
        <v>0</v>
      </c>
      <c r="E1060" s="88">
        <v>3</v>
      </c>
      <c r="F1060" s="9" t="s">
        <v>0</v>
      </c>
      <c r="G1060" s="9" t="s">
        <v>380</v>
      </c>
      <c r="H1060" s="22">
        <v>24.012510000000002</v>
      </c>
      <c r="I1060" s="22">
        <v>28.20722</v>
      </c>
      <c r="J1060" s="22">
        <v>19.817809999999998</v>
      </c>
      <c r="K1060" s="22">
        <v>4.1947099999999971</v>
      </c>
      <c r="L1060" s="22">
        <v>4.1947000000000045</v>
      </c>
      <c r="M1060" s="9"/>
      <c r="N1060" s="9"/>
      <c r="O1060" s="22">
        <v>25.33128</v>
      </c>
      <c r="P1060" s="15">
        <v>24.891389999999998</v>
      </c>
      <c r="Q1060" s="15">
        <v>25.771179999999998</v>
      </c>
    </row>
    <row r="1061" spans="1:17" x14ac:dyDescent="0.2">
      <c r="A1061" s="9" t="s">
        <v>1663</v>
      </c>
      <c r="B1061" t="s">
        <v>385</v>
      </c>
      <c r="C1061">
        <v>4</v>
      </c>
      <c r="D1061" s="92" t="s">
        <v>0</v>
      </c>
      <c r="E1061" s="88">
        <v>1</v>
      </c>
      <c r="F1061" s="9" t="s">
        <v>0</v>
      </c>
      <c r="G1061" s="9" t="s">
        <v>384</v>
      </c>
      <c r="H1061" s="22">
        <v>20.51239</v>
      </c>
      <c r="I1061" s="22">
        <v>24.34676</v>
      </c>
      <c r="J1061" s="22">
        <v>16.67802</v>
      </c>
      <c r="K1061" s="22">
        <v>3.8343699999999998</v>
      </c>
      <c r="L1061" s="22">
        <v>3.8343699999999998</v>
      </c>
      <c r="M1061" s="9"/>
      <c r="N1061" s="9"/>
      <c r="O1061" s="22">
        <v>25.33128</v>
      </c>
      <c r="P1061" s="15">
        <v>24.891389999999998</v>
      </c>
      <c r="Q1061" s="15">
        <v>25.771179999999998</v>
      </c>
    </row>
    <row r="1062" spans="1:17" x14ac:dyDescent="0.2">
      <c r="A1062" s="9" t="s">
        <v>1664</v>
      </c>
      <c r="B1062" t="s">
        <v>218</v>
      </c>
      <c r="C1062">
        <v>1</v>
      </c>
      <c r="D1062" s="92" t="s">
        <v>1</v>
      </c>
      <c r="E1062" s="88">
        <v>3</v>
      </c>
      <c r="F1062" s="9" t="s">
        <v>216</v>
      </c>
      <c r="G1062" s="9" t="s">
        <v>217</v>
      </c>
      <c r="H1062" s="22">
        <v>22.309180000000001</v>
      </c>
      <c r="I1062" s="22">
        <v>24.633650000000003</v>
      </c>
      <c r="J1062" s="22">
        <v>19.98471</v>
      </c>
      <c r="K1062" s="22">
        <v>2.3244700000000016</v>
      </c>
      <c r="L1062" s="22">
        <v>2.3244700000000016</v>
      </c>
      <c r="M1062" s="9"/>
      <c r="N1062" s="9"/>
      <c r="O1062" s="22">
        <v>25.33128</v>
      </c>
      <c r="P1062" s="15">
        <v>24.891389999999998</v>
      </c>
      <c r="Q1062" s="15">
        <v>25.771179999999998</v>
      </c>
    </row>
    <row r="1063" spans="1:17" x14ac:dyDescent="0.2">
      <c r="A1063" s="9" t="s">
        <v>1665</v>
      </c>
      <c r="B1063" t="s">
        <v>222</v>
      </c>
      <c r="C1063">
        <v>2</v>
      </c>
      <c r="D1063" s="92" t="s">
        <v>1</v>
      </c>
      <c r="E1063" s="88">
        <v>7</v>
      </c>
      <c r="F1063" s="9" t="s">
        <v>216</v>
      </c>
      <c r="G1063" s="9" t="s">
        <v>221</v>
      </c>
      <c r="H1063" s="22">
        <v>24.938230000000001</v>
      </c>
      <c r="I1063" s="22">
        <v>28.022380000000002</v>
      </c>
      <c r="J1063" s="22">
        <v>21.854089999999999</v>
      </c>
      <c r="K1063" s="22">
        <v>3.0841500000000011</v>
      </c>
      <c r="L1063" s="22">
        <v>3.0841400000000014</v>
      </c>
      <c r="M1063" s="9"/>
      <c r="N1063" s="9"/>
      <c r="O1063" s="22">
        <v>25.33128</v>
      </c>
      <c r="P1063" s="15">
        <v>24.891389999999998</v>
      </c>
      <c r="Q1063" s="15">
        <v>25.771179999999998</v>
      </c>
    </row>
    <row r="1064" spans="1:17" x14ac:dyDescent="0.2">
      <c r="A1064" s="9" t="s">
        <v>1666</v>
      </c>
      <c r="B1064" t="s">
        <v>360</v>
      </c>
      <c r="C1064">
        <v>3</v>
      </c>
      <c r="D1064" s="92" t="s">
        <v>1</v>
      </c>
      <c r="E1064" s="88">
        <v>1</v>
      </c>
      <c r="F1064" s="9" t="s">
        <v>358</v>
      </c>
      <c r="G1064" s="9" t="s">
        <v>359</v>
      </c>
      <c r="H1064" s="22">
        <v>20.13466</v>
      </c>
      <c r="I1064" s="22">
        <v>23.89537</v>
      </c>
      <c r="J1064" s="22">
        <v>16.373950000000001</v>
      </c>
      <c r="K1064" s="22">
        <v>3.7607099999999996</v>
      </c>
      <c r="L1064" s="22">
        <v>3.7607099999999996</v>
      </c>
      <c r="M1064" s="9"/>
      <c r="N1064" s="9"/>
      <c r="O1064" s="22">
        <v>25.33128</v>
      </c>
      <c r="P1064" s="15">
        <v>24.891389999999998</v>
      </c>
      <c r="Q1064" s="15">
        <v>25.771179999999998</v>
      </c>
    </row>
    <row r="1065" spans="1:17" x14ac:dyDescent="0.2">
      <c r="A1065" s="9" t="s">
        <v>1667</v>
      </c>
      <c r="B1065" t="s">
        <v>364</v>
      </c>
      <c r="C1065">
        <v>4</v>
      </c>
      <c r="D1065" s="92" t="s">
        <v>1</v>
      </c>
      <c r="E1065" s="88">
        <v>6</v>
      </c>
      <c r="F1065" s="9" t="s">
        <v>358</v>
      </c>
      <c r="G1065" s="9" t="s">
        <v>363</v>
      </c>
      <c r="H1065" s="22">
        <v>24.64142</v>
      </c>
      <c r="I1065" s="22">
        <v>27.906730000000003</v>
      </c>
      <c r="J1065" s="22">
        <v>21.376100000000001</v>
      </c>
      <c r="K1065" s="22">
        <v>3.265310000000003</v>
      </c>
      <c r="L1065" s="22">
        <v>3.2653199999999991</v>
      </c>
      <c r="M1065" s="9"/>
      <c r="N1065" s="9"/>
      <c r="O1065" s="22">
        <v>25.33128</v>
      </c>
      <c r="P1065" s="15">
        <v>24.891389999999998</v>
      </c>
      <c r="Q1065" s="15">
        <v>25.771179999999998</v>
      </c>
    </row>
    <row r="1066" spans="1:17" x14ac:dyDescent="0.2">
      <c r="A1066" s="9" t="s">
        <v>1668</v>
      </c>
      <c r="B1066" t="s">
        <v>368</v>
      </c>
      <c r="C1066">
        <v>5</v>
      </c>
      <c r="D1066" s="92" t="s">
        <v>1</v>
      </c>
      <c r="E1066" s="88">
        <v>10</v>
      </c>
      <c r="F1066" s="9" t="s">
        <v>358</v>
      </c>
      <c r="G1066" s="9" t="s">
        <v>367</v>
      </c>
      <c r="H1066" s="22">
        <v>26.947409999999998</v>
      </c>
      <c r="I1066" s="22">
        <v>30.250890000000002</v>
      </c>
      <c r="J1066" s="22">
        <v>23.643929999999997</v>
      </c>
      <c r="K1066" s="22">
        <v>3.303480000000004</v>
      </c>
      <c r="L1066" s="22">
        <v>3.3034800000000004</v>
      </c>
      <c r="M1066" s="9"/>
      <c r="N1066" s="9"/>
      <c r="O1066" s="22">
        <v>25.33128</v>
      </c>
      <c r="P1066" s="15">
        <v>24.891389999999998</v>
      </c>
      <c r="Q1066" s="15">
        <v>25.771179999999998</v>
      </c>
    </row>
    <row r="1067" spans="1:17" x14ac:dyDescent="0.2">
      <c r="A1067" s="9" t="s">
        <v>1669</v>
      </c>
      <c r="B1067" t="s">
        <v>192</v>
      </c>
      <c r="C1067">
        <v>6</v>
      </c>
      <c r="D1067" s="92" t="s">
        <v>1</v>
      </c>
      <c r="E1067" s="88">
        <v>8</v>
      </c>
      <c r="F1067" s="9" t="s">
        <v>190</v>
      </c>
      <c r="G1067" s="9" t="s">
        <v>191</v>
      </c>
      <c r="H1067" s="22">
        <v>25.921759999999999</v>
      </c>
      <c r="I1067" s="22">
        <v>30.984299999999998</v>
      </c>
      <c r="J1067" s="22">
        <v>20.859210000000001</v>
      </c>
      <c r="K1067" s="22">
        <v>5.0625399999999985</v>
      </c>
      <c r="L1067" s="22">
        <v>5.0625499999999981</v>
      </c>
      <c r="M1067" s="9"/>
      <c r="N1067" s="9"/>
      <c r="O1067" s="22">
        <v>25.33128</v>
      </c>
      <c r="P1067" s="15">
        <v>24.891389999999998</v>
      </c>
      <c r="Q1067" s="15">
        <v>25.771179999999998</v>
      </c>
    </row>
    <row r="1068" spans="1:17" x14ac:dyDescent="0.2">
      <c r="A1068" s="9" t="s">
        <v>1670</v>
      </c>
      <c r="B1068" t="s">
        <v>196</v>
      </c>
      <c r="C1068">
        <v>7</v>
      </c>
      <c r="D1068" s="92" t="s">
        <v>1</v>
      </c>
      <c r="E1068" s="88">
        <v>2</v>
      </c>
      <c r="F1068" s="9" t="s">
        <v>190</v>
      </c>
      <c r="G1068" s="9" t="s">
        <v>195</v>
      </c>
      <c r="H1068" s="22">
        <v>20.153230000000001</v>
      </c>
      <c r="I1068" s="22">
        <v>23.539370000000002</v>
      </c>
      <c r="J1068" s="22">
        <v>16.76709</v>
      </c>
      <c r="K1068" s="22">
        <v>3.386140000000001</v>
      </c>
      <c r="L1068" s="22">
        <v>3.386140000000001</v>
      </c>
      <c r="M1068" s="9"/>
      <c r="N1068" s="9"/>
      <c r="O1068" s="22">
        <v>25.33128</v>
      </c>
      <c r="P1068" s="15">
        <v>24.891389999999998</v>
      </c>
      <c r="Q1068" s="15">
        <v>25.771179999999998</v>
      </c>
    </row>
    <row r="1069" spans="1:17" x14ac:dyDescent="0.2">
      <c r="A1069" s="9" t="s">
        <v>1671</v>
      </c>
      <c r="B1069" t="s">
        <v>200</v>
      </c>
      <c r="C1069">
        <v>8</v>
      </c>
      <c r="D1069" s="92" t="s">
        <v>1</v>
      </c>
      <c r="E1069" s="88">
        <v>11</v>
      </c>
      <c r="F1069" s="9" t="s">
        <v>190</v>
      </c>
      <c r="G1069" s="9" t="s">
        <v>199</v>
      </c>
      <c r="H1069" s="22">
        <v>27.185179999999999</v>
      </c>
      <c r="I1069" s="22">
        <v>31.73517</v>
      </c>
      <c r="J1069" s="22">
        <v>22.635189999999998</v>
      </c>
      <c r="K1069" s="22">
        <v>4.5499900000000011</v>
      </c>
      <c r="L1069" s="22">
        <v>4.5499900000000011</v>
      </c>
      <c r="M1069" s="9"/>
      <c r="N1069" s="9"/>
      <c r="O1069" s="22">
        <v>25.33128</v>
      </c>
      <c r="P1069" s="15">
        <v>24.891389999999998</v>
      </c>
      <c r="Q1069" s="15">
        <v>25.771179999999998</v>
      </c>
    </row>
    <row r="1070" spans="1:17" x14ac:dyDescent="0.2">
      <c r="A1070" s="9" t="s">
        <v>1672</v>
      </c>
      <c r="B1070" t="s">
        <v>204</v>
      </c>
      <c r="C1070">
        <v>9</v>
      </c>
      <c r="D1070" s="92" t="s">
        <v>1</v>
      </c>
      <c r="E1070" s="88">
        <v>4</v>
      </c>
      <c r="F1070" s="9" t="s">
        <v>190</v>
      </c>
      <c r="G1070" s="9" t="s">
        <v>203</v>
      </c>
      <c r="H1070" s="22">
        <v>23.27608</v>
      </c>
      <c r="I1070" s="22">
        <v>26.751750000000001</v>
      </c>
      <c r="J1070" s="22">
        <v>19.800419999999999</v>
      </c>
      <c r="K1070" s="22">
        <v>3.4756700000000009</v>
      </c>
      <c r="L1070" s="22">
        <v>3.4756600000000013</v>
      </c>
      <c r="M1070" s="9"/>
      <c r="N1070" s="9"/>
      <c r="O1070" s="22">
        <v>25.33128</v>
      </c>
      <c r="P1070" s="15">
        <v>24.891389999999998</v>
      </c>
      <c r="Q1070" s="15">
        <v>25.771179999999998</v>
      </c>
    </row>
    <row r="1071" spans="1:17" x14ac:dyDescent="0.2">
      <c r="A1071" s="9" t="s">
        <v>1673</v>
      </c>
      <c r="B1071" t="s">
        <v>208</v>
      </c>
      <c r="C1071">
        <v>10</v>
      </c>
      <c r="D1071" s="92" t="s">
        <v>1</v>
      </c>
      <c r="E1071" s="88">
        <v>5</v>
      </c>
      <c r="F1071" s="9" t="s">
        <v>190</v>
      </c>
      <c r="G1071" s="9" t="s">
        <v>207</v>
      </c>
      <c r="H1071" s="22">
        <v>23.555150000000001</v>
      </c>
      <c r="I1071" s="22">
        <v>28.038499999999999</v>
      </c>
      <c r="J1071" s="22">
        <v>19.07179</v>
      </c>
      <c r="K1071" s="22">
        <v>4.4833499999999979</v>
      </c>
      <c r="L1071" s="22">
        <v>4.4833600000000011</v>
      </c>
      <c r="M1071" s="9"/>
      <c r="N1071" s="9"/>
      <c r="O1071" s="22">
        <v>25.33128</v>
      </c>
      <c r="P1071" s="15">
        <v>24.891389999999998</v>
      </c>
      <c r="Q1071" s="15">
        <v>25.771179999999998</v>
      </c>
    </row>
    <row r="1072" spans="1:17" x14ac:dyDescent="0.2">
      <c r="A1072" s="9" t="s">
        <v>1674</v>
      </c>
      <c r="B1072" t="s">
        <v>212</v>
      </c>
      <c r="C1072">
        <v>11</v>
      </c>
      <c r="D1072" s="92" t="s">
        <v>1</v>
      </c>
      <c r="E1072" s="88">
        <v>9</v>
      </c>
      <c r="F1072" s="9" t="s">
        <v>190</v>
      </c>
      <c r="G1072" s="9" t="s">
        <v>211</v>
      </c>
      <c r="H1072" s="22">
        <v>26.365899999999996</v>
      </c>
      <c r="I1072" s="22">
        <v>31.61317</v>
      </c>
      <c r="J1072" s="22">
        <v>21.11863</v>
      </c>
      <c r="K1072" s="22">
        <v>5.2472700000000039</v>
      </c>
      <c r="L1072" s="22">
        <v>5.2472699999999968</v>
      </c>
      <c r="M1072" s="9"/>
      <c r="N1072" s="9"/>
      <c r="O1072" s="22">
        <v>25.33128</v>
      </c>
      <c r="P1072" s="15">
        <v>24.891389999999998</v>
      </c>
      <c r="Q1072" s="15">
        <v>25.771179999999998</v>
      </c>
    </row>
    <row r="1073" spans="1:17" x14ac:dyDescent="0.2">
      <c r="A1073" s="9" t="s">
        <v>1675</v>
      </c>
      <c r="B1073" t="s">
        <v>421</v>
      </c>
      <c r="C1073">
        <v>1</v>
      </c>
      <c r="D1073" s="92" t="s">
        <v>10</v>
      </c>
      <c r="E1073" s="88">
        <v>5</v>
      </c>
      <c r="F1073" s="9" t="s">
        <v>419</v>
      </c>
      <c r="G1073" s="9" t="s">
        <v>420</v>
      </c>
      <c r="H1073" s="22">
        <v>23.212250000000001</v>
      </c>
      <c r="I1073" s="22">
        <v>27.511219999999998</v>
      </c>
      <c r="J1073" s="22">
        <v>18.91328</v>
      </c>
      <c r="K1073" s="22">
        <v>4.2989699999999971</v>
      </c>
      <c r="L1073" s="22">
        <v>4.2989700000000006</v>
      </c>
      <c r="M1073" s="9"/>
      <c r="N1073" s="9"/>
      <c r="O1073" s="22">
        <v>25.33128</v>
      </c>
      <c r="P1073" s="15">
        <v>24.891389999999998</v>
      </c>
      <c r="Q1073" s="15">
        <v>25.771179999999998</v>
      </c>
    </row>
    <row r="1074" spans="1:17" x14ac:dyDescent="0.2">
      <c r="A1074" s="9" t="s">
        <v>1676</v>
      </c>
      <c r="B1074" t="s">
        <v>425</v>
      </c>
      <c r="C1074">
        <v>2</v>
      </c>
      <c r="D1074" s="92" t="s">
        <v>10</v>
      </c>
      <c r="E1074" s="88">
        <v>6</v>
      </c>
      <c r="F1074" s="9" t="s">
        <v>419</v>
      </c>
      <c r="G1074" s="9" t="s">
        <v>424</v>
      </c>
      <c r="H1074" s="22">
        <v>24.153680000000001</v>
      </c>
      <c r="I1074" s="22">
        <v>28.392099999999999</v>
      </c>
      <c r="J1074" s="22">
        <v>19.91526</v>
      </c>
      <c r="K1074" s="22">
        <v>4.2384199999999979</v>
      </c>
      <c r="L1074" s="22">
        <v>4.2384200000000014</v>
      </c>
      <c r="M1074" s="9"/>
      <c r="N1074" s="9"/>
      <c r="O1074" s="22">
        <v>25.33128</v>
      </c>
      <c r="P1074" s="15">
        <v>24.891389999999998</v>
      </c>
      <c r="Q1074" s="15">
        <v>25.771179999999998</v>
      </c>
    </row>
    <row r="1075" spans="1:17" x14ac:dyDescent="0.2">
      <c r="A1075" s="9" t="s">
        <v>1677</v>
      </c>
      <c r="B1075" t="s">
        <v>429</v>
      </c>
      <c r="C1075">
        <v>3</v>
      </c>
      <c r="D1075" s="92" t="s">
        <v>10</v>
      </c>
      <c r="E1075" s="88">
        <v>11</v>
      </c>
      <c r="F1075" s="9" t="s">
        <v>419</v>
      </c>
      <c r="G1075" s="9" t="s">
        <v>428</v>
      </c>
      <c r="H1075" s="22">
        <v>28.162769999999998</v>
      </c>
      <c r="I1075" s="22">
        <v>33.043610000000001</v>
      </c>
      <c r="J1075" s="22">
        <v>23.281929999999999</v>
      </c>
      <c r="K1075" s="22">
        <v>4.8808400000000027</v>
      </c>
      <c r="L1075" s="22">
        <v>4.8808399999999992</v>
      </c>
      <c r="M1075" s="9"/>
      <c r="N1075" s="9"/>
      <c r="O1075" s="22">
        <v>25.33128</v>
      </c>
      <c r="P1075" s="15">
        <v>24.891389999999998</v>
      </c>
      <c r="Q1075" s="15">
        <v>25.771179999999998</v>
      </c>
    </row>
    <row r="1076" spans="1:17" x14ac:dyDescent="0.2">
      <c r="A1076" s="9" t="s">
        <v>1678</v>
      </c>
      <c r="B1076" t="s">
        <v>433</v>
      </c>
      <c r="C1076">
        <v>4</v>
      </c>
      <c r="D1076" s="92" t="s">
        <v>10</v>
      </c>
      <c r="E1076" s="88">
        <v>17</v>
      </c>
      <c r="F1076" s="9" t="s">
        <v>419</v>
      </c>
      <c r="G1076" s="9" t="s">
        <v>432</v>
      </c>
      <c r="H1076" s="22">
        <v>31.378909999999998</v>
      </c>
      <c r="I1076" s="22">
        <v>36.398360000000004</v>
      </c>
      <c r="J1076" s="22">
        <v>26.359460000000002</v>
      </c>
      <c r="K1076" s="22">
        <v>5.0194500000000062</v>
      </c>
      <c r="L1076" s="22">
        <v>5.0194499999999955</v>
      </c>
      <c r="M1076" s="9"/>
      <c r="N1076" s="9"/>
      <c r="O1076" s="22">
        <v>25.33128</v>
      </c>
      <c r="P1076" s="15">
        <v>24.891389999999998</v>
      </c>
      <c r="Q1076" s="15">
        <v>25.771179999999998</v>
      </c>
    </row>
    <row r="1077" spans="1:17" x14ac:dyDescent="0.2">
      <c r="A1077" s="9" t="s">
        <v>1679</v>
      </c>
      <c r="B1077" t="s">
        <v>437</v>
      </c>
      <c r="C1077">
        <v>5</v>
      </c>
      <c r="D1077" s="92" t="s">
        <v>10</v>
      </c>
      <c r="E1077" s="88">
        <v>12</v>
      </c>
      <c r="F1077" s="9" t="s">
        <v>419</v>
      </c>
      <c r="G1077" s="9" t="s">
        <v>436</v>
      </c>
      <c r="H1077" s="22">
        <v>29.12</v>
      </c>
      <c r="I1077" s="22">
        <v>35.233060000000002</v>
      </c>
      <c r="J1077" s="22">
        <v>23.00695</v>
      </c>
      <c r="K1077" s="22">
        <v>6.1130600000000008</v>
      </c>
      <c r="L1077" s="22">
        <v>6.1130500000000012</v>
      </c>
      <c r="M1077" s="9"/>
      <c r="N1077" s="9"/>
      <c r="O1077" s="22">
        <v>25.33128</v>
      </c>
      <c r="P1077" s="15">
        <v>24.891389999999998</v>
      </c>
      <c r="Q1077" s="15">
        <v>25.771179999999998</v>
      </c>
    </row>
    <row r="1078" spans="1:17" x14ac:dyDescent="0.2">
      <c r="A1078" s="9" t="s">
        <v>1680</v>
      </c>
      <c r="B1078" t="s">
        <v>441</v>
      </c>
      <c r="C1078">
        <v>6</v>
      </c>
      <c r="D1078" s="92" t="s">
        <v>10</v>
      </c>
      <c r="E1078" s="88">
        <v>2</v>
      </c>
      <c r="F1078" s="9" t="s">
        <v>419</v>
      </c>
      <c r="G1078" s="9" t="s">
        <v>440</v>
      </c>
      <c r="H1078" s="22">
        <v>17.04832</v>
      </c>
      <c r="I1078" s="22">
        <v>20.31277</v>
      </c>
      <c r="J1078" s="22">
        <v>13.783880000000002</v>
      </c>
      <c r="K1078" s="22">
        <v>3.2644500000000001</v>
      </c>
      <c r="L1078" s="22">
        <v>3.2644399999999987</v>
      </c>
      <c r="M1078" s="9"/>
      <c r="N1078" s="9"/>
      <c r="O1078" s="22">
        <v>25.33128</v>
      </c>
      <c r="P1078" s="15">
        <v>24.891389999999998</v>
      </c>
      <c r="Q1078" s="15">
        <v>25.771179999999998</v>
      </c>
    </row>
    <row r="1079" spans="1:17" x14ac:dyDescent="0.2">
      <c r="A1079" s="9" t="s">
        <v>1681</v>
      </c>
      <c r="B1079" t="s">
        <v>445</v>
      </c>
      <c r="C1079">
        <v>7</v>
      </c>
      <c r="D1079" s="92" t="s">
        <v>10</v>
      </c>
      <c r="E1079" s="88">
        <v>15</v>
      </c>
      <c r="F1079" s="9" t="s">
        <v>419</v>
      </c>
      <c r="G1079" s="9" t="s">
        <v>444</v>
      </c>
      <c r="H1079" s="22">
        <v>30.703989999999997</v>
      </c>
      <c r="I1079" s="22">
        <v>36.904170000000001</v>
      </c>
      <c r="J1079" s="22">
        <v>24.503810000000001</v>
      </c>
      <c r="K1079" s="22">
        <v>6.2001800000000031</v>
      </c>
      <c r="L1079" s="22">
        <v>6.200179999999996</v>
      </c>
      <c r="M1079" s="9"/>
      <c r="N1079" s="9"/>
      <c r="O1079" s="22">
        <v>25.33128</v>
      </c>
      <c r="P1079" s="15">
        <v>24.891389999999998</v>
      </c>
      <c r="Q1079" s="15">
        <v>25.771179999999998</v>
      </c>
    </row>
    <row r="1080" spans="1:17" x14ac:dyDescent="0.2">
      <c r="A1080" s="9" t="s">
        <v>1682</v>
      </c>
      <c r="B1080" t="s">
        <v>449</v>
      </c>
      <c r="C1080">
        <v>8</v>
      </c>
      <c r="D1080" s="92" t="s">
        <v>10</v>
      </c>
      <c r="E1080" s="88">
        <v>1</v>
      </c>
      <c r="F1080" s="9" t="s">
        <v>419</v>
      </c>
      <c r="G1080" s="9" t="s">
        <v>448</v>
      </c>
      <c r="H1080" s="22">
        <v>13.974020000000001</v>
      </c>
      <c r="I1080" s="22">
        <v>17.75263</v>
      </c>
      <c r="J1080" s="22">
        <v>10.195400000000001</v>
      </c>
      <c r="K1080" s="22">
        <v>3.7786099999999987</v>
      </c>
      <c r="L1080" s="22">
        <v>3.7786200000000001</v>
      </c>
      <c r="M1080" s="9"/>
      <c r="N1080" s="9"/>
      <c r="O1080" s="22">
        <v>25.33128</v>
      </c>
      <c r="P1080" s="15">
        <v>24.891389999999998</v>
      </c>
      <c r="Q1080" s="15">
        <v>25.771179999999998</v>
      </c>
    </row>
    <row r="1081" spans="1:17" x14ac:dyDescent="0.2">
      <c r="A1081" s="9" t="s">
        <v>1683</v>
      </c>
      <c r="B1081" t="s">
        <v>338</v>
      </c>
      <c r="C1081">
        <v>9</v>
      </c>
      <c r="D1081" s="92" t="s">
        <v>10</v>
      </c>
      <c r="E1081" s="88">
        <v>10</v>
      </c>
      <c r="F1081" s="9" t="s">
        <v>336</v>
      </c>
      <c r="G1081" s="9" t="s">
        <v>337</v>
      </c>
      <c r="H1081" s="22">
        <v>27.00723</v>
      </c>
      <c r="I1081" s="22">
        <v>31.145089999999996</v>
      </c>
      <c r="J1081" s="22">
        <v>22.86936</v>
      </c>
      <c r="K1081" s="22">
        <v>4.1378599999999963</v>
      </c>
      <c r="L1081" s="22">
        <v>4.1378699999999995</v>
      </c>
      <c r="M1081" s="9"/>
      <c r="N1081" s="9"/>
      <c r="O1081" s="22">
        <v>25.33128</v>
      </c>
      <c r="P1081" s="15">
        <v>24.891389999999998</v>
      </c>
      <c r="Q1081" s="15">
        <v>25.771179999999998</v>
      </c>
    </row>
    <row r="1082" spans="1:17" x14ac:dyDescent="0.2">
      <c r="A1082" s="9" t="s">
        <v>1684</v>
      </c>
      <c r="B1082" t="s">
        <v>342</v>
      </c>
      <c r="C1082">
        <v>10</v>
      </c>
      <c r="D1082" s="92" t="s">
        <v>10</v>
      </c>
      <c r="E1082" s="88">
        <v>4</v>
      </c>
      <c r="F1082" s="9" t="s">
        <v>336</v>
      </c>
      <c r="G1082" s="9" t="s">
        <v>341</v>
      </c>
      <c r="H1082" s="22">
        <v>22.085049999999999</v>
      </c>
      <c r="I1082" s="22">
        <v>25.612869999999997</v>
      </c>
      <c r="J1082" s="22">
        <v>18.557230000000001</v>
      </c>
      <c r="K1082" s="22">
        <v>3.5278199999999984</v>
      </c>
      <c r="L1082" s="22">
        <v>3.5278199999999984</v>
      </c>
      <c r="M1082" s="9"/>
      <c r="N1082" s="9"/>
      <c r="O1082" s="22">
        <v>25.33128</v>
      </c>
      <c r="P1082" s="15">
        <v>24.891389999999998</v>
      </c>
      <c r="Q1082" s="15">
        <v>25.771179999999998</v>
      </c>
    </row>
    <row r="1083" spans="1:17" x14ac:dyDescent="0.2">
      <c r="A1083" s="9" t="s">
        <v>1685</v>
      </c>
      <c r="B1083" t="s">
        <v>346</v>
      </c>
      <c r="C1083">
        <v>11</v>
      </c>
      <c r="D1083" s="92" t="s">
        <v>10</v>
      </c>
      <c r="E1083" s="88">
        <v>13</v>
      </c>
      <c r="F1083" s="9" t="s">
        <v>336</v>
      </c>
      <c r="G1083" s="9" t="s">
        <v>345</v>
      </c>
      <c r="H1083" s="22">
        <v>29.87304</v>
      </c>
      <c r="I1083" s="22">
        <v>33.820260000000005</v>
      </c>
      <c r="J1083" s="22">
        <v>25.925819999999998</v>
      </c>
      <c r="K1083" s="22">
        <v>3.9472200000000051</v>
      </c>
      <c r="L1083" s="22">
        <v>3.9472200000000015</v>
      </c>
      <c r="M1083" s="9"/>
      <c r="N1083" s="9"/>
      <c r="O1083" s="22">
        <v>25.33128</v>
      </c>
      <c r="P1083" s="15">
        <v>24.891389999999998</v>
      </c>
      <c r="Q1083" s="15">
        <v>25.771179999999998</v>
      </c>
    </row>
    <row r="1084" spans="1:17" x14ac:dyDescent="0.2">
      <c r="A1084" s="9" t="s">
        <v>1686</v>
      </c>
      <c r="B1084" t="s">
        <v>350</v>
      </c>
      <c r="C1084">
        <v>12</v>
      </c>
      <c r="D1084" s="92" t="s">
        <v>10</v>
      </c>
      <c r="E1084" s="88">
        <v>14</v>
      </c>
      <c r="F1084" s="9" t="s">
        <v>336</v>
      </c>
      <c r="G1084" s="9" t="s">
        <v>349</v>
      </c>
      <c r="H1084" s="22">
        <v>30.568010000000001</v>
      </c>
      <c r="I1084" s="22">
        <v>34.030050000000003</v>
      </c>
      <c r="J1084" s="22">
        <v>27.105970000000003</v>
      </c>
      <c r="K1084" s="22">
        <v>3.4620400000000018</v>
      </c>
      <c r="L1084" s="22">
        <v>3.4620399999999982</v>
      </c>
      <c r="M1084" s="9"/>
      <c r="N1084" s="9"/>
      <c r="O1084" s="22">
        <v>25.33128</v>
      </c>
      <c r="P1084" s="15">
        <v>24.891389999999998</v>
      </c>
      <c r="Q1084" s="15">
        <v>25.771179999999998</v>
      </c>
    </row>
    <row r="1085" spans="1:17" x14ac:dyDescent="0.2">
      <c r="A1085" s="9" t="s">
        <v>1687</v>
      </c>
      <c r="B1085" t="s">
        <v>354</v>
      </c>
      <c r="C1085">
        <v>13</v>
      </c>
      <c r="D1085" s="92" t="s">
        <v>10</v>
      </c>
      <c r="E1085" s="88">
        <v>7</v>
      </c>
      <c r="F1085" s="9" t="s">
        <v>336</v>
      </c>
      <c r="G1085" s="9" t="s">
        <v>353</v>
      </c>
      <c r="H1085" s="22">
        <v>25.180390000000003</v>
      </c>
      <c r="I1085" s="22">
        <v>29.494289999999999</v>
      </c>
      <c r="J1085" s="22">
        <v>20.866480000000003</v>
      </c>
      <c r="K1085" s="22">
        <v>4.3138999999999967</v>
      </c>
      <c r="L1085" s="22">
        <v>4.3139099999999999</v>
      </c>
      <c r="M1085" s="9"/>
      <c r="N1085" s="9"/>
      <c r="O1085" s="22">
        <v>25.33128</v>
      </c>
      <c r="P1085" s="15">
        <v>24.891389999999998</v>
      </c>
      <c r="Q1085" s="15">
        <v>25.771179999999998</v>
      </c>
    </row>
    <row r="1086" spans="1:17" x14ac:dyDescent="0.2">
      <c r="A1086" s="9" t="s">
        <v>1688</v>
      </c>
      <c r="B1086" t="s">
        <v>106</v>
      </c>
      <c r="C1086">
        <v>14</v>
      </c>
      <c r="D1086" s="92" t="s">
        <v>10</v>
      </c>
      <c r="E1086" s="88">
        <v>16</v>
      </c>
      <c r="F1086" s="9" t="s">
        <v>104</v>
      </c>
      <c r="G1086" s="9" t="s">
        <v>105</v>
      </c>
      <c r="H1086" s="22">
        <v>31.13307</v>
      </c>
      <c r="I1086" s="22">
        <v>34.889829999999996</v>
      </c>
      <c r="J1086" s="22">
        <v>27.376309999999997</v>
      </c>
      <c r="K1086" s="22">
        <v>3.7567599999999963</v>
      </c>
      <c r="L1086" s="22">
        <v>3.7567600000000034</v>
      </c>
      <c r="M1086" s="9"/>
      <c r="N1086" s="9"/>
      <c r="O1086" s="22">
        <v>25.33128</v>
      </c>
      <c r="P1086" s="15">
        <v>24.891389999999998</v>
      </c>
      <c r="Q1086" s="15">
        <v>25.771179999999998</v>
      </c>
    </row>
    <row r="1087" spans="1:17" x14ac:dyDescent="0.2">
      <c r="A1087" s="9" t="s">
        <v>1689</v>
      </c>
      <c r="B1087" t="s">
        <v>110</v>
      </c>
      <c r="C1087">
        <v>15</v>
      </c>
      <c r="D1087" s="92" t="s">
        <v>10</v>
      </c>
      <c r="E1087" s="88">
        <v>9</v>
      </c>
      <c r="F1087" s="9" t="s">
        <v>104</v>
      </c>
      <c r="G1087" s="9" t="s">
        <v>109</v>
      </c>
      <c r="H1087" s="22">
        <v>26.144450000000003</v>
      </c>
      <c r="I1087" s="22">
        <v>30.705590000000001</v>
      </c>
      <c r="J1087" s="22">
        <v>21.583300000000001</v>
      </c>
      <c r="K1087" s="22">
        <v>4.5611399999999982</v>
      </c>
      <c r="L1087" s="22">
        <v>4.5611500000000014</v>
      </c>
      <c r="M1087" s="9"/>
      <c r="N1087" s="9"/>
      <c r="O1087" s="22">
        <v>25.33128</v>
      </c>
      <c r="P1087" s="15">
        <v>24.891389999999998</v>
      </c>
      <c r="Q1087" s="15">
        <v>25.771179999999998</v>
      </c>
    </row>
    <row r="1088" spans="1:17" x14ac:dyDescent="0.2">
      <c r="A1088" s="9" t="s">
        <v>1690</v>
      </c>
      <c r="B1088" t="s">
        <v>114</v>
      </c>
      <c r="C1088">
        <v>16</v>
      </c>
      <c r="D1088" s="92" t="s">
        <v>10</v>
      </c>
      <c r="E1088" s="88">
        <v>3</v>
      </c>
      <c r="F1088" s="9" t="s">
        <v>104</v>
      </c>
      <c r="G1088" s="9" t="s">
        <v>113</v>
      </c>
      <c r="H1088" s="22">
        <v>21.882560000000002</v>
      </c>
      <c r="I1088" s="22">
        <v>25.090390000000003</v>
      </c>
      <c r="J1088" s="22">
        <v>18.67473</v>
      </c>
      <c r="K1088" s="22">
        <v>3.2078300000000013</v>
      </c>
      <c r="L1088" s="22">
        <v>3.2078300000000013</v>
      </c>
      <c r="M1088" s="9"/>
      <c r="N1088" s="9"/>
      <c r="O1088" s="22">
        <v>25.33128</v>
      </c>
      <c r="P1088" s="15">
        <v>24.891389999999998</v>
      </c>
      <c r="Q1088" s="15">
        <v>25.771179999999998</v>
      </c>
    </row>
    <row r="1089" spans="1:17" x14ac:dyDescent="0.2">
      <c r="A1089" s="9" t="s">
        <v>1691</v>
      </c>
      <c r="B1089" t="s">
        <v>118</v>
      </c>
      <c r="C1089">
        <v>17</v>
      </c>
      <c r="D1089" s="92" t="s">
        <v>10</v>
      </c>
      <c r="E1089" s="88">
        <v>8</v>
      </c>
      <c r="F1089" s="9" t="s">
        <v>104</v>
      </c>
      <c r="G1089" s="9" t="s">
        <v>117</v>
      </c>
      <c r="H1089" s="22">
        <v>25.532209999999999</v>
      </c>
      <c r="I1089" s="22">
        <v>29.076059999999998</v>
      </c>
      <c r="J1089" s="22">
        <v>21.98836</v>
      </c>
      <c r="K1089" s="22">
        <v>3.5438499999999991</v>
      </c>
      <c r="L1089" s="22">
        <v>3.5438499999999991</v>
      </c>
      <c r="M1089" s="9"/>
      <c r="N1089" s="9"/>
      <c r="O1089" s="22">
        <v>25.33128</v>
      </c>
      <c r="P1089" s="15">
        <v>24.891389999999998</v>
      </c>
      <c r="Q1089" s="15">
        <v>25.771179999999998</v>
      </c>
    </row>
    <row r="1090" spans="1:17" x14ac:dyDescent="0.2">
      <c r="A1090" s="9" t="s">
        <v>1692</v>
      </c>
      <c r="B1090" t="s">
        <v>469</v>
      </c>
      <c r="C1090">
        <v>1</v>
      </c>
      <c r="D1090" s="92" t="s">
        <v>11</v>
      </c>
      <c r="E1090" s="88">
        <v>5</v>
      </c>
      <c r="F1090" s="9" t="s">
        <v>467</v>
      </c>
      <c r="G1090" s="9" t="s">
        <v>468</v>
      </c>
      <c r="H1090" s="22">
        <v>20.29194</v>
      </c>
      <c r="I1090" s="22">
        <v>23.535529999999998</v>
      </c>
      <c r="J1090" s="22">
        <v>17.048349999999999</v>
      </c>
      <c r="K1090" s="22">
        <v>3.2435899999999975</v>
      </c>
      <c r="L1090" s="22">
        <v>3.2435900000000011</v>
      </c>
      <c r="M1090" s="9"/>
      <c r="N1090" s="9"/>
      <c r="O1090" s="22">
        <v>25.33128</v>
      </c>
      <c r="P1090" s="15">
        <v>24.891389999999998</v>
      </c>
      <c r="Q1090" s="15">
        <v>25.771179999999998</v>
      </c>
    </row>
    <row r="1091" spans="1:17" x14ac:dyDescent="0.2">
      <c r="A1091" s="9" t="s">
        <v>1693</v>
      </c>
      <c r="B1091" t="s">
        <v>473</v>
      </c>
      <c r="C1091">
        <v>2</v>
      </c>
      <c r="D1091" s="92" t="s">
        <v>11</v>
      </c>
      <c r="E1091" s="88">
        <v>8</v>
      </c>
      <c r="F1091" s="9" t="s">
        <v>467</v>
      </c>
      <c r="G1091" s="9" t="s">
        <v>472</v>
      </c>
      <c r="H1091" s="22">
        <v>22.57695</v>
      </c>
      <c r="I1091" s="22">
        <v>27.00432</v>
      </c>
      <c r="J1091" s="22">
        <v>18.14958</v>
      </c>
      <c r="K1091" s="22">
        <v>4.4273699999999998</v>
      </c>
      <c r="L1091" s="22">
        <v>4.4273699999999998</v>
      </c>
      <c r="M1091" s="9"/>
      <c r="N1091" s="9"/>
      <c r="O1091" s="22">
        <v>25.33128</v>
      </c>
      <c r="P1091" s="15">
        <v>24.891389999999998</v>
      </c>
      <c r="Q1091" s="15">
        <v>25.771179999999998</v>
      </c>
    </row>
    <row r="1092" spans="1:17" x14ac:dyDescent="0.2">
      <c r="A1092" s="9" t="s">
        <v>1694</v>
      </c>
      <c r="B1092" t="s">
        <v>477</v>
      </c>
      <c r="C1092">
        <v>3</v>
      </c>
      <c r="D1092" s="92" t="s">
        <v>11</v>
      </c>
      <c r="E1092" s="88">
        <v>13</v>
      </c>
      <c r="F1092" s="9" t="s">
        <v>467</v>
      </c>
      <c r="G1092" s="9" t="s">
        <v>476</v>
      </c>
      <c r="H1092" s="22">
        <v>34.320799999999998</v>
      </c>
      <c r="I1092" s="22">
        <v>38.62059</v>
      </c>
      <c r="J1092" s="22">
        <v>30.020999999999997</v>
      </c>
      <c r="K1092" s="22">
        <v>4.2997900000000016</v>
      </c>
      <c r="L1092" s="22">
        <v>4.2998000000000012</v>
      </c>
      <c r="M1092" s="9"/>
      <c r="N1092" s="9"/>
      <c r="O1092" s="22">
        <v>25.33128</v>
      </c>
      <c r="P1092" s="15">
        <v>24.891389999999998</v>
      </c>
      <c r="Q1092" s="15">
        <v>25.771179999999998</v>
      </c>
    </row>
    <row r="1093" spans="1:17" x14ac:dyDescent="0.2">
      <c r="A1093" s="9" t="s">
        <v>1695</v>
      </c>
      <c r="B1093" t="s">
        <v>481</v>
      </c>
      <c r="C1093">
        <v>4</v>
      </c>
      <c r="D1093" s="92" t="s">
        <v>11</v>
      </c>
      <c r="E1093" s="88">
        <v>2</v>
      </c>
      <c r="F1093" s="9" t="s">
        <v>467</v>
      </c>
      <c r="G1093" s="9" t="s">
        <v>480</v>
      </c>
      <c r="H1093" s="22">
        <v>18.47308</v>
      </c>
      <c r="I1093" s="22">
        <v>20.945800000000002</v>
      </c>
      <c r="J1093" s="22">
        <v>16.000360000000001</v>
      </c>
      <c r="K1093" s="22">
        <v>2.4727200000000025</v>
      </c>
      <c r="L1093" s="22">
        <v>2.4727199999999989</v>
      </c>
      <c r="M1093" s="9"/>
      <c r="N1093" s="9"/>
      <c r="O1093" s="22">
        <v>25.33128</v>
      </c>
      <c r="P1093" s="15">
        <v>24.891389999999998</v>
      </c>
      <c r="Q1093" s="15">
        <v>25.771179999999998</v>
      </c>
    </row>
    <row r="1094" spans="1:17" x14ac:dyDescent="0.2">
      <c r="A1094" s="9" t="s">
        <v>1696</v>
      </c>
      <c r="B1094" t="s">
        <v>150</v>
      </c>
      <c r="C1094">
        <v>5</v>
      </c>
      <c r="D1094" s="92" t="s">
        <v>11</v>
      </c>
      <c r="E1094" s="88">
        <v>9</v>
      </c>
      <c r="F1094" s="9" t="s">
        <v>148</v>
      </c>
      <c r="G1094" s="9" t="s">
        <v>149</v>
      </c>
      <c r="H1094" s="22">
        <v>23.374739999999999</v>
      </c>
      <c r="I1094" s="22">
        <v>28.058759999999999</v>
      </c>
      <c r="J1094" s="22">
        <v>18.690729999999999</v>
      </c>
      <c r="K1094" s="22">
        <v>4.6840200000000003</v>
      </c>
      <c r="L1094" s="22">
        <v>4.6840100000000007</v>
      </c>
      <c r="M1094" s="9"/>
      <c r="N1094" s="9"/>
      <c r="O1094" s="22">
        <v>25.33128</v>
      </c>
      <c r="P1094" s="15">
        <v>24.891389999999998</v>
      </c>
      <c r="Q1094" s="15">
        <v>25.771179999999998</v>
      </c>
    </row>
    <row r="1095" spans="1:17" x14ac:dyDescent="0.2">
      <c r="A1095" s="9" t="s">
        <v>1697</v>
      </c>
      <c r="B1095" t="s">
        <v>154</v>
      </c>
      <c r="C1095">
        <v>6</v>
      </c>
      <c r="D1095" s="92" t="s">
        <v>11</v>
      </c>
      <c r="E1095" s="88">
        <v>1</v>
      </c>
      <c r="F1095" s="9" t="s">
        <v>148</v>
      </c>
      <c r="G1095" s="9" t="s">
        <v>153</v>
      </c>
      <c r="H1095" s="22">
        <v>18.44557</v>
      </c>
      <c r="I1095" s="22">
        <v>22.01681</v>
      </c>
      <c r="J1095" s="22">
        <v>14.874319999999999</v>
      </c>
      <c r="K1095" s="22">
        <v>3.5712399999999995</v>
      </c>
      <c r="L1095" s="22">
        <v>3.5712500000000009</v>
      </c>
      <c r="M1095" s="9"/>
      <c r="N1095" s="9"/>
      <c r="O1095" s="22">
        <v>25.33128</v>
      </c>
      <c r="P1095" s="15">
        <v>24.891389999999998</v>
      </c>
      <c r="Q1095" s="15">
        <v>25.771179999999998</v>
      </c>
    </row>
    <row r="1096" spans="1:17" x14ac:dyDescent="0.2">
      <c r="A1096" s="9" t="s">
        <v>1698</v>
      </c>
      <c r="B1096" t="s">
        <v>158</v>
      </c>
      <c r="C1096">
        <v>7</v>
      </c>
      <c r="D1096" s="92" t="s">
        <v>11</v>
      </c>
      <c r="E1096" s="88">
        <v>4</v>
      </c>
      <c r="F1096" s="9" t="s">
        <v>148</v>
      </c>
      <c r="G1096" s="9" t="s">
        <v>157</v>
      </c>
      <c r="H1096" s="22">
        <v>19.40033</v>
      </c>
      <c r="I1096" s="22">
        <v>23.999500000000001</v>
      </c>
      <c r="J1096" s="22">
        <v>14.801159999999999</v>
      </c>
      <c r="K1096" s="22">
        <v>4.5991700000000009</v>
      </c>
      <c r="L1096" s="22">
        <v>4.5991700000000009</v>
      </c>
      <c r="M1096" s="9"/>
      <c r="N1096" s="9"/>
      <c r="O1096" s="22">
        <v>25.33128</v>
      </c>
      <c r="P1096" s="15">
        <v>24.891389999999998</v>
      </c>
      <c r="Q1096" s="15">
        <v>25.771179999999998</v>
      </c>
    </row>
    <row r="1097" spans="1:17" x14ac:dyDescent="0.2">
      <c r="A1097" s="9" t="s">
        <v>1699</v>
      </c>
      <c r="B1097" t="s">
        <v>162</v>
      </c>
      <c r="C1097">
        <v>8</v>
      </c>
      <c r="D1097" s="92" t="s">
        <v>11</v>
      </c>
      <c r="E1097" s="88">
        <v>14</v>
      </c>
      <c r="F1097" s="9" t="s">
        <v>148</v>
      </c>
      <c r="G1097" s="9" t="s">
        <v>161</v>
      </c>
      <c r="H1097" s="22">
        <v>35.708069999999999</v>
      </c>
      <c r="I1097" s="22">
        <v>41.737819999999999</v>
      </c>
      <c r="J1097" s="22">
        <v>29.678320000000003</v>
      </c>
      <c r="K1097" s="22">
        <v>6.0297499999999999</v>
      </c>
      <c r="L1097" s="22">
        <v>6.0297499999999964</v>
      </c>
      <c r="M1097" s="9"/>
      <c r="N1097" s="9"/>
      <c r="O1097" s="22">
        <v>25.33128</v>
      </c>
      <c r="P1097" s="15">
        <v>24.891389999999998</v>
      </c>
      <c r="Q1097" s="15">
        <v>25.771179999999998</v>
      </c>
    </row>
    <row r="1098" spans="1:17" x14ac:dyDescent="0.2">
      <c r="A1098" s="9" t="s">
        <v>1700</v>
      </c>
      <c r="B1098" t="s">
        <v>166</v>
      </c>
      <c r="C1098">
        <v>9</v>
      </c>
      <c r="D1098" s="92" t="s">
        <v>11</v>
      </c>
      <c r="E1098" s="88">
        <v>7</v>
      </c>
      <c r="F1098" s="9" t="s">
        <v>148</v>
      </c>
      <c r="G1098" s="9" t="s">
        <v>165</v>
      </c>
      <c r="H1098" s="22">
        <v>21.849609999999998</v>
      </c>
      <c r="I1098" s="22">
        <v>26.493250000000003</v>
      </c>
      <c r="J1098" s="22">
        <v>17.205970000000001</v>
      </c>
      <c r="K1098" s="22">
        <v>4.6436400000000049</v>
      </c>
      <c r="L1098" s="22">
        <v>4.6436399999999978</v>
      </c>
      <c r="M1098" s="9"/>
      <c r="N1098" s="9"/>
      <c r="O1098" s="22">
        <v>25.33128</v>
      </c>
      <c r="P1098" s="15">
        <v>24.891389999999998</v>
      </c>
      <c r="Q1098" s="15">
        <v>25.771179999999998</v>
      </c>
    </row>
    <row r="1099" spans="1:17" x14ac:dyDescent="0.2">
      <c r="A1099" s="9" t="s">
        <v>1701</v>
      </c>
      <c r="B1099" t="s">
        <v>170</v>
      </c>
      <c r="C1099">
        <v>10</v>
      </c>
      <c r="D1099" s="92" t="s">
        <v>11</v>
      </c>
      <c r="E1099" s="88">
        <v>3</v>
      </c>
      <c r="F1099" s="9" t="s">
        <v>148</v>
      </c>
      <c r="G1099" s="9" t="s">
        <v>169</v>
      </c>
      <c r="H1099" s="22">
        <v>19.12189</v>
      </c>
      <c r="I1099" s="22">
        <v>24.12377</v>
      </c>
      <c r="J1099" s="22">
        <v>14.12002</v>
      </c>
      <c r="K1099" s="22">
        <v>5.0018799999999999</v>
      </c>
      <c r="L1099" s="22">
        <v>5.0018700000000003</v>
      </c>
      <c r="M1099" s="9"/>
      <c r="N1099" s="9"/>
      <c r="O1099" s="22">
        <v>25.33128</v>
      </c>
      <c r="P1099" s="15">
        <v>24.891389999999998</v>
      </c>
      <c r="Q1099" s="15">
        <v>25.771179999999998</v>
      </c>
    </row>
    <row r="1100" spans="1:17" x14ac:dyDescent="0.2">
      <c r="A1100" s="9" t="s">
        <v>1702</v>
      </c>
      <c r="B1100" t="s">
        <v>174</v>
      </c>
      <c r="C1100">
        <v>11</v>
      </c>
      <c r="D1100" s="92" t="s">
        <v>11</v>
      </c>
      <c r="E1100" s="88">
        <v>10</v>
      </c>
      <c r="F1100" s="9" t="s">
        <v>148</v>
      </c>
      <c r="G1100" s="9" t="s">
        <v>173</v>
      </c>
      <c r="H1100" s="22">
        <v>24.018729999999998</v>
      </c>
      <c r="I1100" s="22">
        <v>27.877140000000001</v>
      </c>
      <c r="J1100" s="22">
        <v>20.160309999999999</v>
      </c>
      <c r="K1100" s="22">
        <v>3.8584100000000028</v>
      </c>
      <c r="L1100" s="22">
        <v>3.8584199999999989</v>
      </c>
      <c r="M1100" s="9"/>
      <c r="N1100" s="9"/>
      <c r="O1100" s="22">
        <v>25.33128</v>
      </c>
      <c r="P1100" s="15">
        <v>24.891389999999998</v>
      </c>
      <c r="Q1100" s="15">
        <v>25.771179999999998</v>
      </c>
    </row>
    <row r="1101" spans="1:17" x14ac:dyDescent="0.2">
      <c r="A1101" s="9" t="s">
        <v>1703</v>
      </c>
      <c r="B1101" t="s">
        <v>178</v>
      </c>
      <c r="C1101">
        <v>12</v>
      </c>
      <c r="D1101" s="92" t="s">
        <v>11</v>
      </c>
      <c r="E1101" s="88">
        <v>12</v>
      </c>
      <c r="F1101" s="9" t="s">
        <v>148</v>
      </c>
      <c r="G1101" s="9" t="s">
        <v>177</v>
      </c>
      <c r="H1101" s="22">
        <v>33.027679999999997</v>
      </c>
      <c r="I1101" s="22">
        <v>38.473880000000001</v>
      </c>
      <c r="J1101" s="22">
        <v>27.581480000000003</v>
      </c>
      <c r="K1101" s="22">
        <v>5.4462000000000046</v>
      </c>
      <c r="L1101" s="22">
        <v>5.4461999999999939</v>
      </c>
      <c r="M1101" s="9"/>
      <c r="N1101" s="9"/>
      <c r="O1101" s="22">
        <v>25.33128</v>
      </c>
      <c r="P1101" s="15">
        <v>24.891389999999998</v>
      </c>
      <c r="Q1101" s="15">
        <v>25.771179999999998</v>
      </c>
    </row>
    <row r="1102" spans="1:17" x14ac:dyDescent="0.2">
      <c r="A1102" s="9" t="s">
        <v>1704</v>
      </c>
      <c r="B1102" t="s">
        <v>182</v>
      </c>
      <c r="C1102">
        <v>13</v>
      </c>
      <c r="D1102" s="92" t="s">
        <v>11</v>
      </c>
      <c r="E1102" s="88">
        <v>6</v>
      </c>
      <c r="F1102" s="9" t="s">
        <v>148</v>
      </c>
      <c r="G1102" s="9" t="s">
        <v>181</v>
      </c>
      <c r="H1102" s="22">
        <v>20.665120000000002</v>
      </c>
      <c r="I1102" s="22">
        <v>24.550409999999999</v>
      </c>
      <c r="J1102" s="22">
        <v>16.77984</v>
      </c>
      <c r="K1102" s="22">
        <v>3.8852899999999977</v>
      </c>
      <c r="L1102" s="22">
        <v>3.8852800000000016</v>
      </c>
      <c r="M1102" s="9"/>
      <c r="N1102" s="9"/>
      <c r="O1102" s="22">
        <v>25.33128</v>
      </c>
      <c r="P1102" s="15">
        <v>24.891389999999998</v>
      </c>
      <c r="Q1102" s="15">
        <v>25.771179999999998</v>
      </c>
    </row>
    <row r="1103" spans="1:17" x14ac:dyDescent="0.2">
      <c r="A1103" s="9" t="s">
        <v>1705</v>
      </c>
      <c r="B1103" t="s">
        <v>186</v>
      </c>
      <c r="C1103">
        <v>14</v>
      </c>
      <c r="D1103" s="92" t="s">
        <v>11</v>
      </c>
      <c r="E1103" s="88">
        <v>11</v>
      </c>
      <c r="F1103" s="9" t="s">
        <v>148</v>
      </c>
      <c r="G1103" s="9" t="s">
        <v>185</v>
      </c>
      <c r="H1103" s="22">
        <v>29.464299999999998</v>
      </c>
      <c r="I1103" s="22">
        <v>33.655570000000004</v>
      </c>
      <c r="J1103" s="22">
        <v>25.273020000000002</v>
      </c>
      <c r="K1103" s="22">
        <v>4.1912700000000065</v>
      </c>
      <c r="L1103" s="22">
        <v>4.1912799999999955</v>
      </c>
      <c r="M1103" s="9"/>
      <c r="N1103" s="9"/>
      <c r="O1103" s="22">
        <v>25.33128</v>
      </c>
      <c r="P1103" s="15">
        <v>24.891389999999998</v>
      </c>
      <c r="Q1103" s="15">
        <v>25.771179999999998</v>
      </c>
    </row>
    <row r="1104" spans="1:17" x14ac:dyDescent="0.2">
      <c r="A1104" s="9" t="s">
        <v>1706</v>
      </c>
      <c r="B1104" t="s">
        <v>391</v>
      </c>
      <c r="C1104">
        <v>1</v>
      </c>
      <c r="D1104" s="92" t="s">
        <v>2</v>
      </c>
      <c r="E1104" s="88">
        <v>9</v>
      </c>
      <c r="F1104" s="9" t="s">
        <v>389</v>
      </c>
      <c r="G1104" s="9" t="s">
        <v>390</v>
      </c>
      <c r="H1104" s="22">
        <v>30.006319999999999</v>
      </c>
      <c r="I1104" s="22">
        <v>34.160560000000004</v>
      </c>
      <c r="J1104" s="22">
        <v>25.852080000000001</v>
      </c>
      <c r="K1104" s="22">
        <v>4.154240000000005</v>
      </c>
      <c r="L1104" s="22">
        <v>4.1542399999999979</v>
      </c>
      <c r="M1104" s="9"/>
      <c r="N1104" s="9"/>
      <c r="O1104" s="22">
        <v>25.33128</v>
      </c>
      <c r="P1104" s="15">
        <v>24.891389999999998</v>
      </c>
      <c r="Q1104" s="15">
        <v>25.771179999999998</v>
      </c>
    </row>
    <row r="1105" spans="1:17" x14ac:dyDescent="0.2">
      <c r="A1105" s="9" t="s">
        <v>1707</v>
      </c>
      <c r="B1105" t="s">
        <v>411</v>
      </c>
      <c r="C1105">
        <v>2</v>
      </c>
      <c r="D1105" s="92" t="s">
        <v>2</v>
      </c>
      <c r="E1105" s="88">
        <v>2</v>
      </c>
      <c r="F1105" s="9" t="s">
        <v>389</v>
      </c>
      <c r="G1105" s="9" t="s">
        <v>410</v>
      </c>
      <c r="H1105" s="22">
        <v>22.515239999999999</v>
      </c>
      <c r="I1105" s="22">
        <v>26.144729999999999</v>
      </c>
      <c r="J1105" s="22">
        <v>18.885759999999998</v>
      </c>
      <c r="K1105" s="22">
        <v>3.6294900000000005</v>
      </c>
      <c r="L1105" s="22">
        <v>3.6294800000000009</v>
      </c>
      <c r="M1105" s="9"/>
      <c r="N1105" s="9"/>
      <c r="O1105" s="22">
        <v>25.33128</v>
      </c>
      <c r="P1105" s="15">
        <v>24.891389999999998</v>
      </c>
      <c r="Q1105" s="15">
        <v>25.771179999999998</v>
      </c>
    </row>
    <row r="1106" spans="1:17" x14ac:dyDescent="0.2">
      <c r="A1106" s="9" t="s">
        <v>1708</v>
      </c>
      <c r="B1106" t="s">
        <v>395</v>
      </c>
      <c r="C1106">
        <v>3</v>
      </c>
      <c r="D1106" s="92" t="s">
        <v>2</v>
      </c>
      <c r="E1106" s="88">
        <v>8</v>
      </c>
      <c r="F1106" s="9" t="s">
        <v>389</v>
      </c>
      <c r="G1106" s="9" t="s">
        <v>394</v>
      </c>
      <c r="H1106" s="22">
        <v>29.875499999999999</v>
      </c>
      <c r="I1106" s="22">
        <v>34.576709999999999</v>
      </c>
      <c r="J1106" s="22">
        <v>25.174289999999999</v>
      </c>
      <c r="K1106" s="22">
        <v>4.7012099999999997</v>
      </c>
      <c r="L1106" s="22">
        <v>4.7012099999999997</v>
      </c>
      <c r="M1106" s="9"/>
      <c r="N1106" s="9"/>
      <c r="O1106" s="22">
        <v>25.33128</v>
      </c>
      <c r="P1106" s="15">
        <v>24.891389999999998</v>
      </c>
      <c r="Q1106" s="15">
        <v>25.771179999999998</v>
      </c>
    </row>
    <row r="1107" spans="1:17" x14ac:dyDescent="0.2">
      <c r="A1107" s="9" t="s">
        <v>1709</v>
      </c>
      <c r="B1107" t="s">
        <v>399</v>
      </c>
      <c r="C1107">
        <v>4</v>
      </c>
      <c r="D1107" s="92" t="s">
        <v>2</v>
      </c>
      <c r="E1107" s="88">
        <v>5</v>
      </c>
      <c r="F1107" s="9" t="s">
        <v>389</v>
      </c>
      <c r="G1107" s="9" t="s">
        <v>398</v>
      </c>
      <c r="H1107" s="22">
        <v>28.402640000000002</v>
      </c>
      <c r="I1107" s="22">
        <v>31.925530000000002</v>
      </c>
      <c r="J1107" s="22">
        <v>24.879750000000001</v>
      </c>
      <c r="K1107" s="22">
        <v>3.5228900000000003</v>
      </c>
      <c r="L1107" s="22">
        <v>3.5228900000000003</v>
      </c>
      <c r="M1107" s="9"/>
      <c r="N1107" s="9"/>
      <c r="O1107" s="22">
        <v>25.33128</v>
      </c>
      <c r="P1107" s="15">
        <v>24.891389999999998</v>
      </c>
      <c r="Q1107" s="15">
        <v>25.771179999999998</v>
      </c>
    </row>
    <row r="1108" spans="1:17" x14ac:dyDescent="0.2">
      <c r="A1108" s="9" t="s">
        <v>1710</v>
      </c>
      <c r="B1108" t="s">
        <v>403</v>
      </c>
      <c r="C1108">
        <v>5</v>
      </c>
      <c r="D1108" s="92" t="s">
        <v>2</v>
      </c>
      <c r="E1108" s="88">
        <v>1</v>
      </c>
      <c r="F1108" s="9" t="s">
        <v>389</v>
      </c>
      <c r="G1108" s="9" t="s">
        <v>402</v>
      </c>
      <c r="H1108" s="22">
        <v>21.346170000000001</v>
      </c>
      <c r="I1108" s="22">
        <v>24.19014</v>
      </c>
      <c r="J1108" s="22">
        <v>18.502199999999998</v>
      </c>
      <c r="K1108" s="22">
        <v>2.8439699999999988</v>
      </c>
      <c r="L1108" s="22">
        <v>2.8439700000000023</v>
      </c>
      <c r="M1108" s="9"/>
      <c r="N1108" s="9"/>
      <c r="O1108" s="22">
        <v>25.33128</v>
      </c>
      <c r="P1108" s="15">
        <v>24.891389999999998</v>
      </c>
      <c r="Q1108" s="15">
        <v>25.771179999999998</v>
      </c>
    </row>
    <row r="1109" spans="1:17" x14ac:dyDescent="0.2">
      <c r="A1109" s="9" t="s">
        <v>1711</v>
      </c>
      <c r="B1109" t="s">
        <v>415</v>
      </c>
      <c r="C1109">
        <v>6</v>
      </c>
      <c r="D1109" s="92" t="s">
        <v>2</v>
      </c>
      <c r="E1109" s="88">
        <v>6</v>
      </c>
      <c r="F1109" s="9" t="s">
        <v>389</v>
      </c>
      <c r="G1109" s="9" t="s">
        <v>414</v>
      </c>
      <c r="H1109" s="22">
        <v>28.592380000000002</v>
      </c>
      <c r="I1109" s="22">
        <v>33.190809999999999</v>
      </c>
      <c r="J1109" s="22">
        <v>23.993950000000002</v>
      </c>
      <c r="K1109" s="22">
        <v>4.5984299999999969</v>
      </c>
      <c r="L1109" s="22">
        <v>4.5984300000000005</v>
      </c>
      <c r="M1109" s="9"/>
      <c r="N1109" s="9"/>
      <c r="O1109" s="22">
        <v>25.33128</v>
      </c>
      <c r="P1109" s="15">
        <v>24.891389999999998</v>
      </c>
      <c r="Q1109" s="15">
        <v>25.771179999999998</v>
      </c>
    </row>
    <row r="1110" spans="1:17" x14ac:dyDescent="0.2">
      <c r="A1110" s="9" t="s">
        <v>1712</v>
      </c>
      <c r="B1110" t="s">
        <v>407</v>
      </c>
      <c r="C1110">
        <v>7</v>
      </c>
      <c r="D1110" s="92" t="s">
        <v>2</v>
      </c>
      <c r="E1110" s="88">
        <v>3</v>
      </c>
      <c r="F1110" s="9" t="s">
        <v>389</v>
      </c>
      <c r="G1110" s="9" t="s">
        <v>406</v>
      </c>
      <c r="H1110" s="22">
        <v>25.927</v>
      </c>
      <c r="I1110" s="22">
        <v>29.42671</v>
      </c>
      <c r="J1110" s="22">
        <v>22.427289999999999</v>
      </c>
      <c r="K1110" s="22">
        <v>3.4997100000000003</v>
      </c>
      <c r="L1110" s="22">
        <v>3.4997100000000003</v>
      </c>
      <c r="M1110" s="9"/>
      <c r="N1110" s="9"/>
      <c r="O1110" s="22">
        <v>25.33128</v>
      </c>
      <c r="P1110" s="15">
        <v>24.891389999999998</v>
      </c>
      <c r="Q1110" s="15">
        <v>25.771179999999998</v>
      </c>
    </row>
    <row r="1111" spans="1:17" x14ac:dyDescent="0.2">
      <c r="A1111" s="9" t="s">
        <v>1713</v>
      </c>
      <c r="B1111" t="s">
        <v>300</v>
      </c>
      <c r="C1111">
        <v>8</v>
      </c>
      <c r="D1111" s="92" t="s">
        <v>2</v>
      </c>
      <c r="E1111" s="88">
        <v>7</v>
      </c>
      <c r="F1111" s="9" t="s">
        <v>298</v>
      </c>
      <c r="G1111" s="9" t="s">
        <v>299</v>
      </c>
      <c r="H1111" s="22">
        <v>29.50562</v>
      </c>
      <c r="I1111" s="22">
        <v>32.455129999999997</v>
      </c>
      <c r="J1111" s="22">
        <v>26.55611</v>
      </c>
      <c r="K1111" s="22">
        <v>2.9495099999999965</v>
      </c>
      <c r="L1111" s="22">
        <v>2.9495100000000001</v>
      </c>
      <c r="M1111" s="9"/>
      <c r="N1111" s="9"/>
      <c r="O1111" s="22">
        <v>25.33128</v>
      </c>
      <c r="P1111" s="15">
        <v>24.891389999999998</v>
      </c>
      <c r="Q1111" s="15">
        <v>25.771179999999998</v>
      </c>
    </row>
    <row r="1112" spans="1:17" x14ac:dyDescent="0.2">
      <c r="A1112" s="9" t="s">
        <v>1714</v>
      </c>
      <c r="B1112" t="s">
        <v>304</v>
      </c>
      <c r="C1112">
        <v>9</v>
      </c>
      <c r="D1112" s="92" t="s">
        <v>2</v>
      </c>
      <c r="E1112" s="88">
        <v>4</v>
      </c>
      <c r="F1112" s="9" t="s">
        <v>298</v>
      </c>
      <c r="G1112" s="9" t="s">
        <v>303</v>
      </c>
      <c r="H1112" s="22">
        <v>27.445580000000003</v>
      </c>
      <c r="I1112" s="22">
        <v>29.854989999999997</v>
      </c>
      <c r="J1112" s="22">
        <v>25.036170000000002</v>
      </c>
      <c r="K1112" s="22">
        <v>2.4094099999999941</v>
      </c>
      <c r="L1112" s="22">
        <v>2.4094100000000012</v>
      </c>
      <c r="M1112" s="9"/>
      <c r="N1112" s="9"/>
      <c r="O1112" s="22">
        <v>25.33128</v>
      </c>
      <c r="P1112" s="15">
        <v>24.891389999999998</v>
      </c>
      <c r="Q1112" s="15">
        <v>25.771179999999998</v>
      </c>
    </row>
    <row r="1113" spans="1:17" x14ac:dyDescent="0.2">
      <c r="A1113" s="9" t="s">
        <v>1715</v>
      </c>
      <c r="B1113" t="s">
        <v>124</v>
      </c>
      <c r="C1113">
        <v>1</v>
      </c>
      <c r="D1113" s="92" t="s">
        <v>3</v>
      </c>
      <c r="E1113" s="88">
        <v>17</v>
      </c>
      <c r="F1113" s="9" t="s">
        <v>122</v>
      </c>
      <c r="G1113" s="9" t="s">
        <v>123</v>
      </c>
      <c r="H1113" s="22">
        <v>31.77167</v>
      </c>
      <c r="I1113" s="22">
        <v>36.565950000000001</v>
      </c>
      <c r="J1113" s="22">
        <v>26.97739</v>
      </c>
      <c r="K1113" s="22">
        <v>4.7942800000000005</v>
      </c>
      <c r="L1113" s="22">
        <v>4.7942800000000005</v>
      </c>
      <c r="M1113" s="9"/>
      <c r="N1113" s="9"/>
      <c r="O1113" s="22">
        <v>25.33128</v>
      </c>
      <c r="P1113" s="15">
        <v>24.891389999999998</v>
      </c>
      <c r="Q1113" s="15">
        <v>25.771179999999998</v>
      </c>
    </row>
    <row r="1114" spans="1:17" x14ac:dyDescent="0.2">
      <c r="A1114" s="9" t="s">
        <v>1716</v>
      </c>
      <c r="B1114" t="s">
        <v>128</v>
      </c>
      <c r="C1114">
        <v>2</v>
      </c>
      <c r="D1114" s="92" t="s">
        <v>3</v>
      </c>
      <c r="E1114" s="88">
        <v>6</v>
      </c>
      <c r="F1114" s="9" t="s">
        <v>122</v>
      </c>
      <c r="G1114" s="9" t="s">
        <v>127</v>
      </c>
      <c r="H1114" s="22">
        <v>23.3522</v>
      </c>
      <c r="I1114" s="22">
        <v>27.819709999999997</v>
      </c>
      <c r="J1114" s="22">
        <v>18.884699999999999</v>
      </c>
      <c r="K1114" s="22">
        <v>4.4675099999999972</v>
      </c>
      <c r="L1114" s="22">
        <v>4.4675000000000011</v>
      </c>
      <c r="M1114" s="9"/>
      <c r="N1114" s="9"/>
      <c r="O1114" s="22">
        <v>25.33128</v>
      </c>
      <c r="P1114" s="15">
        <v>24.891389999999998</v>
      </c>
      <c r="Q1114" s="15">
        <v>25.771179999999998</v>
      </c>
    </row>
    <row r="1115" spans="1:17" x14ac:dyDescent="0.2">
      <c r="A1115" s="9" t="s">
        <v>1717</v>
      </c>
      <c r="B1115" t="s">
        <v>132</v>
      </c>
      <c r="C1115">
        <v>3</v>
      </c>
      <c r="D1115" s="92" t="s">
        <v>3</v>
      </c>
      <c r="E1115" s="88">
        <v>10</v>
      </c>
      <c r="F1115" s="9" t="s">
        <v>122</v>
      </c>
      <c r="G1115" s="9" t="s">
        <v>131</v>
      </c>
      <c r="H1115" s="22">
        <v>28.070319999999999</v>
      </c>
      <c r="I1115" s="22">
        <v>33.271390000000004</v>
      </c>
      <c r="J1115" s="22">
        <v>22.869239999999998</v>
      </c>
      <c r="K1115" s="22">
        <v>5.201070000000005</v>
      </c>
      <c r="L1115" s="22">
        <v>5.201080000000001</v>
      </c>
      <c r="M1115" s="9"/>
      <c r="N1115" s="9"/>
      <c r="O1115" s="22">
        <v>25.33128</v>
      </c>
      <c r="P1115" s="15">
        <v>24.891389999999998</v>
      </c>
      <c r="Q1115" s="15">
        <v>25.771179999999998</v>
      </c>
    </row>
    <row r="1116" spans="1:17" x14ac:dyDescent="0.2">
      <c r="A1116" s="9" t="s">
        <v>1718</v>
      </c>
      <c r="B1116" t="s">
        <v>136</v>
      </c>
      <c r="C1116">
        <v>4</v>
      </c>
      <c r="D1116" s="92" t="s">
        <v>3</v>
      </c>
      <c r="E1116" s="88">
        <v>8</v>
      </c>
      <c r="F1116" s="9" t="s">
        <v>122</v>
      </c>
      <c r="G1116" s="9" t="s">
        <v>135</v>
      </c>
      <c r="H1116" s="22">
        <v>26.563920000000003</v>
      </c>
      <c r="I1116" s="22">
        <v>30.164760000000001</v>
      </c>
      <c r="J1116" s="22">
        <v>22.963069999999998</v>
      </c>
      <c r="K1116" s="22">
        <v>3.600839999999998</v>
      </c>
      <c r="L1116" s="22">
        <v>3.6008500000000048</v>
      </c>
      <c r="M1116" s="9"/>
      <c r="N1116" s="9"/>
      <c r="O1116" s="22">
        <v>25.33128</v>
      </c>
      <c r="P1116" s="15">
        <v>24.891389999999998</v>
      </c>
      <c r="Q1116" s="15">
        <v>25.771179999999998</v>
      </c>
    </row>
    <row r="1117" spans="1:17" x14ac:dyDescent="0.2">
      <c r="A1117" s="9" t="s">
        <v>1719</v>
      </c>
      <c r="B1117" t="s">
        <v>140</v>
      </c>
      <c r="C1117">
        <v>5</v>
      </c>
      <c r="D1117" s="92" t="s">
        <v>3</v>
      </c>
      <c r="E1117" s="88">
        <v>11</v>
      </c>
      <c r="F1117" s="9" t="s">
        <v>122</v>
      </c>
      <c r="G1117" s="9" t="s">
        <v>139</v>
      </c>
      <c r="H1117" s="22">
        <v>28.784269999999999</v>
      </c>
      <c r="I1117" s="22">
        <v>32.593640000000001</v>
      </c>
      <c r="J1117" s="22">
        <v>24.974910000000001</v>
      </c>
      <c r="K1117" s="22">
        <v>3.8093700000000013</v>
      </c>
      <c r="L1117" s="22">
        <v>3.8093599999999981</v>
      </c>
      <c r="M1117" s="9"/>
      <c r="N1117" s="9"/>
      <c r="O1117" s="22">
        <v>25.33128</v>
      </c>
      <c r="P1117" s="15">
        <v>24.891389999999998</v>
      </c>
      <c r="Q1117" s="15">
        <v>25.771179999999998</v>
      </c>
    </row>
    <row r="1118" spans="1:17" x14ac:dyDescent="0.2">
      <c r="A1118" s="9" t="s">
        <v>1720</v>
      </c>
      <c r="B1118" t="s">
        <v>144</v>
      </c>
      <c r="C1118">
        <v>6</v>
      </c>
      <c r="D1118" s="92" t="s">
        <v>3</v>
      </c>
      <c r="E1118" s="88">
        <v>4</v>
      </c>
      <c r="F1118" s="9" t="s">
        <v>122</v>
      </c>
      <c r="G1118" s="9" t="s">
        <v>143</v>
      </c>
      <c r="H1118" s="22">
        <v>20.842890000000001</v>
      </c>
      <c r="I1118" s="22">
        <v>24.787480000000002</v>
      </c>
      <c r="J1118" s="22">
        <v>16.898309999999999</v>
      </c>
      <c r="K1118" s="22">
        <v>3.9445900000000016</v>
      </c>
      <c r="L1118" s="22">
        <v>3.944580000000002</v>
      </c>
      <c r="M1118" s="9"/>
      <c r="N1118" s="9"/>
      <c r="O1118" s="22">
        <v>25.33128</v>
      </c>
      <c r="P1118" s="15">
        <v>24.891389999999998</v>
      </c>
      <c r="Q1118" s="15">
        <v>25.771179999999998</v>
      </c>
    </row>
    <row r="1119" spans="1:17" x14ac:dyDescent="0.2">
      <c r="A1119" s="9" t="s">
        <v>1721</v>
      </c>
      <c r="B1119" t="s">
        <v>96</v>
      </c>
      <c r="C1119">
        <v>7</v>
      </c>
      <c r="D1119" s="92" t="s">
        <v>3</v>
      </c>
      <c r="E1119" s="88">
        <v>12</v>
      </c>
      <c r="F1119" s="9" t="s">
        <v>94</v>
      </c>
      <c r="G1119" s="9" t="s">
        <v>95</v>
      </c>
      <c r="H1119" s="22">
        <v>29.546299999999999</v>
      </c>
      <c r="I1119" s="22">
        <v>32.045259999999999</v>
      </c>
      <c r="J1119" s="22">
        <v>27.047330000000002</v>
      </c>
      <c r="K1119" s="22">
        <v>2.4989600000000003</v>
      </c>
      <c r="L1119" s="22">
        <v>2.4989699999999964</v>
      </c>
      <c r="M1119" s="9"/>
      <c r="N1119" s="9"/>
      <c r="O1119" s="22">
        <v>25.33128</v>
      </c>
      <c r="P1119" s="15">
        <v>24.891389999999998</v>
      </c>
      <c r="Q1119" s="15">
        <v>25.771179999999998</v>
      </c>
    </row>
    <row r="1120" spans="1:17" x14ac:dyDescent="0.2">
      <c r="A1120" s="9" t="s">
        <v>1722</v>
      </c>
      <c r="B1120" t="s">
        <v>100</v>
      </c>
      <c r="C1120">
        <v>8</v>
      </c>
      <c r="D1120" s="92" t="s">
        <v>3</v>
      </c>
      <c r="E1120" s="88">
        <v>13</v>
      </c>
      <c r="F1120" s="9" t="s">
        <v>94</v>
      </c>
      <c r="G1120" s="9" t="s">
        <v>99</v>
      </c>
      <c r="H1120" s="22">
        <v>29.569640000000003</v>
      </c>
      <c r="I1120" s="22">
        <v>32.272459999999995</v>
      </c>
      <c r="J1120" s="22">
        <v>26.866810000000001</v>
      </c>
      <c r="K1120" s="22">
        <v>2.702819999999992</v>
      </c>
      <c r="L1120" s="22">
        <v>2.7028300000000023</v>
      </c>
      <c r="M1120" s="9"/>
      <c r="N1120" s="9"/>
      <c r="O1120" s="22">
        <v>25.33128</v>
      </c>
      <c r="P1120" s="15">
        <v>24.891389999999998</v>
      </c>
      <c r="Q1120" s="15">
        <v>25.771179999999998</v>
      </c>
    </row>
    <row r="1121" spans="1:17" x14ac:dyDescent="0.2">
      <c r="A1121" s="9" t="s">
        <v>1723</v>
      </c>
      <c r="B1121" t="s">
        <v>455</v>
      </c>
      <c r="C1121">
        <v>9</v>
      </c>
      <c r="D1121" s="92" t="s">
        <v>3</v>
      </c>
      <c r="E1121" s="88">
        <v>15</v>
      </c>
      <c r="F1121" s="9" t="s">
        <v>453</v>
      </c>
      <c r="G1121" s="9" t="s">
        <v>454</v>
      </c>
      <c r="H1121" s="22">
        <v>30.551469999999998</v>
      </c>
      <c r="I1121" s="22">
        <v>34.445389999999996</v>
      </c>
      <c r="J1121" s="22">
        <v>26.657550000000001</v>
      </c>
      <c r="K1121" s="22">
        <v>3.8939199999999978</v>
      </c>
      <c r="L1121" s="22">
        <v>3.8939199999999978</v>
      </c>
      <c r="M1121" s="9"/>
      <c r="N1121" s="9"/>
      <c r="O1121" s="22">
        <v>25.33128</v>
      </c>
      <c r="P1121" s="15">
        <v>24.891389999999998</v>
      </c>
      <c r="Q1121" s="15">
        <v>25.771179999999998</v>
      </c>
    </row>
    <row r="1122" spans="1:17" x14ac:dyDescent="0.2">
      <c r="A1122" s="9" t="s">
        <v>1724</v>
      </c>
      <c r="B1122" t="s">
        <v>459</v>
      </c>
      <c r="C1122">
        <v>10</v>
      </c>
      <c r="D1122" s="92" t="s">
        <v>3</v>
      </c>
      <c r="E1122" s="88">
        <v>1</v>
      </c>
      <c r="F1122" s="9" t="s">
        <v>453</v>
      </c>
      <c r="G1122" s="9" t="s">
        <v>458</v>
      </c>
      <c r="H1122" s="22">
        <v>18.413599999999999</v>
      </c>
      <c r="I1122" s="22">
        <v>21.722540000000002</v>
      </c>
      <c r="J1122" s="22">
        <v>15.104660000000001</v>
      </c>
      <c r="K1122" s="22">
        <v>3.3089400000000033</v>
      </c>
      <c r="L1122" s="22">
        <v>3.308939999999998</v>
      </c>
      <c r="M1122" s="9"/>
      <c r="N1122" s="9"/>
      <c r="O1122" s="22">
        <v>25.33128</v>
      </c>
      <c r="P1122" s="15">
        <v>24.891389999999998</v>
      </c>
      <c r="Q1122" s="15">
        <v>25.771179999999998</v>
      </c>
    </row>
    <row r="1123" spans="1:17" x14ac:dyDescent="0.2">
      <c r="A1123" s="9" t="s">
        <v>1725</v>
      </c>
      <c r="B1123" t="s">
        <v>463</v>
      </c>
      <c r="C1123">
        <v>11</v>
      </c>
      <c r="D1123" s="92" t="s">
        <v>3</v>
      </c>
      <c r="E1123" s="88">
        <v>16</v>
      </c>
      <c r="F1123" s="9" t="s">
        <v>453</v>
      </c>
      <c r="G1123" s="9" t="s">
        <v>462</v>
      </c>
      <c r="H1123" s="22">
        <v>30.699660000000002</v>
      </c>
      <c r="I1123" s="22">
        <v>33.783099999999997</v>
      </c>
      <c r="J1123" s="22">
        <v>27.616220000000002</v>
      </c>
      <c r="K1123" s="22">
        <v>3.083439999999996</v>
      </c>
      <c r="L1123" s="22">
        <v>3.0834399999999995</v>
      </c>
      <c r="M1123" s="9"/>
      <c r="N1123" s="9"/>
      <c r="O1123" s="22">
        <v>25.33128</v>
      </c>
      <c r="P1123" s="15">
        <v>24.891389999999998</v>
      </c>
      <c r="Q1123" s="15">
        <v>25.771179999999998</v>
      </c>
    </row>
    <row r="1124" spans="1:17" x14ac:dyDescent="0.2">
      <c r="A1124" s="9" t="s">
        <v>1726</v>
      </c>
      <c r="B1124" t="s">
        <v>310</v>
      </c>
      <c r="C1124">
        <v>12</v>
      </c>
      <c r="D1124" s="92" t="s">
        <v>3</v>
      </c>
      <c r="E1124" s="88">
        <v>3</v>
      </c>
      <c r="F1124" s="9" t="s">
        <v>308</v>
      </c>
      <c r="G1124" s="9" t="s">
        <v>309</v>
      </c>
      <c r="H1124" s="22">
        <v>19.845600000000001</v>
      </c>
      <c r="I1124" s="22">
        <v>22.835159999999998</v>
      </c>
      <c r="J1124" s="22">
        <v>16.85604</v>
      </c>
      <c r="K1124" s="22">
        <v>2.9895599999999973</v>
      </c>
      <c r="L1124" s="22">
        <v>2.9895600000000009</v>
      </c>
      <c r="M1124" s="9"/>
      <c r="N1124" s="9"/>
      <c r="O1124" s="22">
        <v>25.33128</v>
      </c>
      <c r="P1124" s="15">
        <v>24.891389999999998</v>
      </c>
      <c r="Q1124" s="15">
        <v>25.771179999999998</v>
      </c>
    </row>
    <row r="1125" spans="1:17" x14ac:dyDescent="0.2">
      <c r="A1125" s="9" t="s">
        <v>1727</v>
      </c>
      <c r="B1125" t="s">
        <v>314</v>
      </c>
      <c r="C1125">
        <v>13</v>
      </c>
      <c r="D1125" s="92" t="s">
        <v>3</v>
      </c>
      <c r="E1125" s="88">
        <v>5</v>
      </c>
      <c r="F1125" s="9" t="s">
        <v>308</v>
      </c>
      <c r="G1125" s="9" t="s">
        <v>313</v>
      </c>
      <c r="H1125" s="22">
        <v>22.23555</v>
      </c>
      <c r="I1125" s="22">
        <v>25.361329999999999</v>
      </c>
      <c r="J1125" s="22">
        <v>19.109770000000001</v>
      </c>
      <c r="K1125" s="22">
        <v>3.1257799999999989</v>
      </c>
      <c r="L1125" s="22">
        <v>3.1257799999999989</v>
      </c>
      <c r="M1125" s="9"/>
      <c r="N1125" s="9"/>
      <c r="O1125" s="22">
        <v>25.33128</v>
      </c>
      <c r="P1125" s="15">
        <v>24.891389999999998</v>
      </c>
      <c r="Q1125" s="15">
        <v>25.771179999999998</v>
      </c>
    </row>
    <row r="1126" spans="1:17" x14ac:dyDescent="0.2">
      <c r="A1126" s="9" t="s">
        <v>1728</v>
      </c>
      <c r="B1126" t="s">
        <v>320</v>
      </c>
      <c r="C1126">
        <v>14</v>
      </c>
      <c r="D1126" s="92" t="s">
        <v>3</v>
      </c>
      <c r="E1126" s="88">
        <v>7</v>
      </c>
      <c r="F1126" s="9" t="s">
        <v>318</v>
      </c>
      <c r="G1126" s="9" t="s">
        <v>319</v>
      </c>
      <c r="H1126" s="22">
        <v>24.661939999999998</v>
      </c>
      <c r="I1126" s="22">
        <v>28.951440000000002</v>
      </c>
      <c r="J1126" s="22">
        <v>20.372450000000001</v>
      </c>
      <c r="K1126" s="22">
        <v>4.2895000000000039</v>
      </c>
      <c r="L1126" s="22">
        <v>4.2894899999999971</v>
      </c>
      <c r="M1126" s="9"/>
      <c r="N1126" s="9"/>
      <c r="O1126" s="22">
        <v>25.33128</v>
      </c>
      <c r="P1126" s="15">
        <v>24.891389999999998</v>
      </c>
      <c r="Q1126" s="15">
        <v>25.771179999999998</v>
      </c>
    </row>
    <row r="1127" spans="1:17" x14ac:dyDescent="0.2">
      <c r="A1127" s="9" t="s">
        <v>1729</v>
      </c>
      <c r="B1127" t="s">
        <v>324</v>
      </c>
      <c r="C1127">
        <v>15</v>
      </c>
      <c r="D1127" s="92" t="s">
        <v>3</v>
      </c>
      <c r="E1127" s="88">
        <v>9</v>
      </c>
      <c r="F1127" s="9" t="s">
        <v>318</v>
      </c>
      <c r="G1127" s="9" t="s">
        <v>323</v>
      </c>
      <c r="H1127" s="22">
        <v>27.168399999999998</v>
      </c>
      <c r="I1127" s="22">
        <v>30.561739999999997</v>
      </c>
      <c r="J1127" s="22">
        <v>23.77506</v>
      </c>
      <c r="K1127" s="22">
        <v>3.3933399999999985</v>
      </c>
      <c r="L1127" s="22">
        <v>3.3933399999999985</v>
      </c>
      <c r="M1127" s="9"/>
      <c r="N1127" s="9"/>
      <c r="O1127" s="22">
        <v>25.33128</v>
      </c>
      <c r="P1127" s="15">
        <v>24.891389999999998</v>
      </c>
      <c r="Q1127" s="15">
        <v>25.771179999999998</v>
      </c>
    </row>
    <row r="1128" spans="1:17" x14ac:dyDescent="0.2">
      <c r="A1128" s="9" t="s">
        <v>1730</v>
      </c>
      <c r="B1128" t="s">
        <v>328</v>
      </c>
      <c r="C1128">
        <v>16</v>
      </c>
      <c r="D1128" s="92" t="s">
        <v>3</v>
      </c>
      <c r="E1128" s="88">
        <v>14</v>
      </c>
      <c r="F1128" s="9" t="s">
        <v>318</v>
      </c>
      <c r="G1128" s="9" t="s">
        <v>327</v>
      </c>
      <c r="H1128" s="22">
        <v>29.612110000000001</v>
      </c>
      <c r="I1128" s="22">
        <v>33.37115</v>
      </c>
      <c r="J1128" s="22">
        <v>25.853080000000002</v>
      </c>
      <c r="K1128" s="22">
        <v>3.7590399999999988</v>
      </c>
      <c r="L1128" s="22">
        <v>3.7590299999999992</v>
      </c>
      <c r="M1128" s="9"/>
      <c r="N1128" s="9"/>
      <c r="O1128" s="22">
        <v>25.33128</v>
      </c>
      <c r="P1128" s="15">
        <v>24.891389999999998</v>
      </c>
      <c r="Q1128" s="15">
        <v>25.771179999999998</v>
      </c>
    </row>
    <row r="1129" spans="1:17" x14ac:dyDescent="0.2">
      <c r="A1129" s="9" t="s">
        <v>1731</v>
      </c>
      <c r="B1129" t="s">
        <v>332</v>
      </c>
      <c r="C1129">
        <v>17</v>
      </c>
      <c r="D1129" s="92" t="s">
        <v>3</v>
      </c>
      <c r="E1129" s="88">
        <v>2</v>
      </c>
      <c r="F1129" s="9" t="s">
        <v>318</v>
      </c>
      <c r="G1129" s="9" t="s">
        <v>331</v>
      </c>
      <c r="H1129" s="22">
        <v>19.646910000000002</v>
      </c>
      <c r="I1129" s="22">
        <v>22.931730000000002</v>
      </c>
      <c r="J1129" s="22">
        <v>16.362099999999998</v>
      </c>
      <c r="K1129" s="22">
        <v>3.2848199999999999</v>
      </c>
      <c r="L1129" s="22">
        <v>3.2848100000000038</v>
      </c>
      <c r="M1129" s="9"/>
      <c r="N1129" s="9"/>
      <c r="O1129" s="22">
        <v>25.33128</v>
      </c>
      <c r="P1129" s="15">
        <v>24.891389999999998</v>
      </c>
      <c r="Q1129" s="15">
        <v>25.771179999999998</v>
      </c>
    </row>
    <row r="1130" spans="1:17" x14ac:dyDescent="0.2">
      <c r="A1130" s="85" t="s">
        <v>1732</v>
      </c>
      <c r="B1130" t="s">
        <v>86</v>
      </c>
      <c r="C1130">
        <v>1</v>
      </c>
      <c r="D1130" s="84" t="s">
        <v>9</v>
      </c>
      <c r="E1130" s="87">
        <v>13</v>
      </c>
      <c r="F1130" s="85" t="s">
        <v>84</v>
      </c>
      <c r="G1130" s="85" t="s">
        <v>85</v>
      </c>
      <c r="H1130" s="86">
        <v>31.622479999999996</v>
      </c>
      <c r="I1130" s="86">
        <v>34.216380000000001</v>
      </c>
      <c r="J1130" s="86">
        <v>29.028579999999998</v>
      </c>
      <c r="K1130" s="86">
        <v>2.593900000000005</v>
      </c>
      <c r="L1130" s="86">
        <v>2.5938999999999979</v>
      </c>
      <c r="M1130" s="85"/>
      <c r="N1130" s="85"/>
      <c r="O1130" s="86">
        <v>29.580299999999998</v>
      </c>
      <c r="P1130" s="86">
        <v>29.191450000000003</v>
      </c>
      <c r="Q1130" s="86">
        <v>29.969149999999999</v>
      </c>
    </row>
    <row r="1131" spans="1:17" x14ac:dyDescent="0.2">
      <c r="A1131" s="85" t="s">
        <v>1733</v>
      </c>
      <c r="B1131" t="s">
        <v>90</v>
      </c>
      <c r="C1131">
        <v>2</v>
      </c>
      <c r="D1131" s="84" t="s">
        <v>9</v>
      </c>
      <c r="E1131" s="87">
        <v>15</v>
      </c>
      <c r="F1131" s="85" t="s">
        <v>84</v>
      </c>
      <c r="G1131" s="85" t="s">
        <v>89</v>
      </c>
      <c r="H1131" s="86">
        <v>32.617069999999998</v>
      </c>
      <c r="I1131" s="86">
        <v>35.100009999999997</v>
      </c>
      <c r="J1131" s="86">
        <v>30.134119999999996</v>
      </c>
      <c r="K1131" s="86">
        <v>2.4829399999999993</v>
      </c>
      <c r="L1131" s="86">
        <v>2.4829500000000024</v>
      </c>
      <c r="M1131" s="85"/>
      <c r="N1131" s="85"/>
      <c r="O1131" s="86">
        <v>29.580299999999998</v>
      </c>
      <c r="P1131" s="86">
        <v>29.191450000000003</v>
      </c>
      <c r="Q1131" s="86">
        <v>29.969149999999999</v>
      </c>
    </row>
    <row r="1132" spans="1:17" x14ac:dyDescent="0.2">
      <c r="A1132" s="85" t="s">
        <v>1734</v>
      </c>
      <c r="B1132" t="s">
        <v>282</v>
      </c>
      <c r="C1132">
        <v>3</v>
      </c>
      <c r="D1132" s="84" t="s">
        <v>9</v>
      </c>
      <c r="E1132" s="87">
        <v>16</v>
      </c>
      <c r="F1132" s="85" t="s">
        <v>280</v>
      </c>
      <c r="G1132" s="85" t="s">
        <v>281</v>
      </c>
      <c r="H1132" s="86">
        <v>32.848990000000001</v>
      </c>
      <c r="I1132" s="86">
        <v>37.276130000000002</v>
      </c>
      <c r="J1132" s="86">
        <v>28.421849999999999</v>
      </c>
      <c r="K1132" s="86">
        <v>4.4271400000000014</v>
      </c>
      <c r="L1132" s="86">
        <v>4.4271400000000014</v>
      </c>
      <c r="M1132" s="85"/>
      <c r="N1132" s="85"/>
      <c r="O1132" s="86">
        <v>29.580299999999998</v>
      </c>
      <c r="P1132" s="86">
        <v>29.191450000000003</v>
      </c>
      <c r="Q1132" s="86">
        <v>29.969149999999999</v>
      </c>
    </row>
    <row r="1133" spans="1:17" x14ac:dyDescent="0.2">
      <c r="A1133" s="85" t="s">
        <v>1735</v>
      </c>
      <c r="B1133" t="s">
        <v>286</v>
      </c>
      <c r="C1133">
        <v>4</v>
      </c>
      <c r="D1133" s="84" t="s">
        <v>9</v>
      </c>
      <c r="E1133" s="87">
        <v>18</v>
      </c>
      <c r="F1133" s="85" t="s">
        <v>280</v>
      </c>
      <c r="G1133" s="85" t="s">
        <v>285</v>
      </c>
      <c r="H1133" s="86">
        <v>34.117510000000003</v>
      </c>
      <c r="I1133" s="86">
        <v>38.582639999999998</v>
      </c>
      <c r="J1133" s="86">
        <v>29.652380000000001</v>
      </c>
      <c r="K1133" s="86">
        <v>4.4651299999999949</v>
      </c>
      <c r="L1133" s="86">
        <v>4.465130000000002</v>
      </c>
      <c r="M1133" s="85"/>
      <c r="N1133" s="85"/>
      <c r="O1133" s="86">
        <v>29.580299999999998</v>
      </c>
      <c r="P1133" s="86">
        <v>29.191450000000003</v>
      </c>
      <c r="Q1133" s="86">
        <v>29.969149999999999</v>
      </c>
    </row>
    <row r="1134" spans="1:17" x14ac:dyDescent="0.2">
      <c r="A1134" s="85" t="s">
        <v>1736</v>
      </c>
      <c r="B1134" t="s">
        <v>290</v>
      </c>
      <c r="C1134">
        <v>5</v>
      </c>
      <c r="D1134" s="84" t="s">
        <v>9</v>
      </c>
      <c r="E1134" s="87">
        <v>21</v>
      </c>
      <c r="F1134" s="85" t="s">
        <v>280</v>
      </c>
      <c r="G1134" s="85" t="s">
        <v>289</v>
      </c>
      <c r="H1134" s="86">
        <v>36.679600000000001</v>
      </c>
      <c r="I1134" s="86">
        <v>39.875720000000001</v>
      </c>
      <c r="J1134" s="86">
        <v>33.483469999999997</v>
      </c>
      <c r="K1134" s="86">
        <v>3.1961200000000005</v>
      </c>
      <c r="L1134" s="86">
        <v>3.1961300000000037</v>
      </c>
      <c r="M1134" s="85"/>
      <c r="N1134" s="85"/>
      <c r="O1134" s="86">
        <v>29.580299999999998</v>
      </c>
      <c r="P1134" s="86">
        <v>29.191450000000003</v>
      </c>
      <c r="Q1134" s="86">
        <v>29.969149999999999</v>
      </c>
    </row>
    <row r="1135" spans="1:17" x14ac:dyDescent="0.2">
      <c r="A1135" s="85" t="s">
        <v>1737</v>
      </c>
      <c r="B1135" t="s">
        <v>294</v>
      </c>
      <c r="C1135">
        <v>6</v>
      </c>
      <c r="D1135" s="84" t="s">
        <v>9</v>
      </c>
      <c r="E1135" s="87">
        <v>22</v>
      </c>
      <c r="F1135" s="85" t="s">
        <v>280</v>
      </c>
      <c r="G1135" s="85" t="s">
        <v>293</v>
      </c>
      <c r="H1135" s="86">
        <v>37.219099999999997</v>
      </c>
      <c r="I1135" s="86">
        <v>41.438879999999997</v>
      </c>
      <c r="J1135" s="86">
        <v>32.99933</v>
      </c>
      <c r="K1135" s="86">
        <v>4.2197800000000001</v>
      </c>
      <c r="L1135" s="86">
        <v>4.2197699999999969</v>
      </c>
      <c r="M1135" s="85"/>
      <c r="N1135" s="85"/>
      <c r="O1135" s="86">
        <v>29.580299999999998</v>
      </c>
      <c r="P1135" s="86">
        <v>29.191450000000003</v>
      </c>
      <c r="Q1135" s="86">
        <v>29.969149999999999</v>
      </c>
    </row>
    <row r="1136" spans="1:17" x14ac:dyDescent="0.2">
      <c r="A1136" s="85" t="s">
        <v>1738</v>
      </c>
      <c r="B1136" t="s">
        <v>228</v>
      </c>
      <c r="C1136">
        <v>7</v>
      </c>
      <c r="D1136" s="84" t="s">
        <v>9</v>
      </c>
      <c r="E1136" s="87">
        <v>6</v>
      </c>
      <c r="F1136" s="85" t="s">
        <v>226</v>
      </c>
      <c r="G1136" s="85" t="s">
        <v>227</v>
      </c>
      <c r="H1136" s="86">
        <v>29.943899999999999</v>
      </c>
      <c r="I1136" s="86">
        <v>33.17324</v>
      </c>
      <c r="J1136" s="86">
        <v>26.714559999999999</v>
      </c>
      <c r="K1136" s="86">
        <v>3.2293400000000005</v>
      </c>
      <c r="L1136" s="86">
        <v>3.2293400000000005</v>
      </c>
      <c r="M1136" s="85"/>
      <c r="N1136" s="85"/>
      <c r="O1136" s="86">
        <v>29.580299999999998</v>
      </c>
      <c r="P1136" s="86">
        <v>29.191450000000003</v>
      </c>
      <c r="Q1136" s="86">
        <v>29.969149999999999</v>
      </c>
    </row>
    <row r="1137" spans="1:17" x14ac:dyDescent="0.2">
      <c r="A1137" s="85" t="s">
        <v>1739</v>
      </c>
      <c r="B1137" t="s">
        <v>232</v>
      </c>
      <c r="C1137">
        <v>8</v>
      </c>
      <c r="D1137" s="84" t="s">
        <v>9</v>
      </c>
      <c r="E1137" s="87">
        <v>12</v>
      </c>
      <c r="F1137" s="85" t="s">
        <v>226</v>
      </c>
      <c r="G1137" s="85" t="s">
        <v>231</v>
      </c>
      <c r="H1137" s="86">
        <v>31.572420000000001</v>
      </c>
      <c r="I1137" s="86">
        <v>34.34872</v>
      </c>
      <c r="J1137" s="86">
        <v>28.796119999999998</v>
      </c>
      <c r="K1137" s="86">
        <v>2.7762999999999991</v>
      </c>
      <c r="L1137" s="86">
        <v>2.7763000000000027</v>
      </c>
      <c r="M1137" s="85"/>
      <c r="N1137" s="85"/>
      <c r="O1137" s="86">
        <v>29.580299999999998</v>
      </c>
      <c r="P1137" s="86">
        <v>29.191450000000003</v>
      </c>
      <c r="Q1137" s="86">
        <v>29.969149999999999</v>
      </c>
    </row>
    <row r="1138" spans="1:17" x14ac:dyDescent="0.2">
      <c r="A1138" s="85" t="s">
        <v>1740</v>
      </c>
      <c r="B1138" t="s">
        <v>236</v>
      </c>
      <c r="C1138">
        <v>9</v>
      </c>
      <c r="D1138" s="84" t="s">
        <v>9</v>
      </c>
      <c r="E1138" s="87">
        <v>4</v>
      </c>
      <c r="F1138" s="85" t="s">
        <v>226</v>
      </c>
      <c r="G1138" s="85" t="s">
        <v>235</v>
      </c>
      <c r="H1138" s="86">
        <v>29.374169999999999</v>
      </c>
      <c r="I1138" s="86">
        <v>32.910330000000002</v>
      </c>
      <c r="J1138" s="86">
        <v>25.838010000000001</v>
      </c>
      <c r="K1138" s="86">
        <v>3.5361600000000024</v>
      </c>
      <c r="L1138" s="86">
        <v>3.5361599999999989</v>
      </c>
      <c r="M1138" s="85"/>
      <c r="N1138" s="85"/>
      <c r="O1138" s="86">
        <v>29.580299999999998</v>
      </c>
      <c r="P1138" s="86">
        <v>29.191450000000003</v>
      </c>
      <c r="Q1138" s="86">
        <v>29.969149999999999</v>
      </c>
    </row>
    <row r="1139" spans="1:17" x14ac:dyDescent="0.2">
      <c r="A1139" s="85" t="s">
        <v>1741</v>
      </c>
      <c r="B1139" t="s">
        <v>240</v>
      </c>
      <c r="C1139">
        <v>10</v>
      </c>
      <c r="D1139" s="84" t="s">
        <v>9</v>
      </c>
      <c r="E1139" s="87">
        <v>20</v>
      </c>
      <c r="F1139" s="85" t="s">
        <v>226</v>
      </c>
      <c r="G1139" s="85" t="s">
        <v>239</v>
      </c>
      <c r="H1139" s="86">
        <v>35.40072</v>
      </c>
      <c r="I1139" s="86">
        <v>39.795450000000002</v>
      </c>
      <c r="J1139" s="86">
        <v>31.005990000000001</v>
      </c>
      <c r="K1139" s="86">
        <v>4.3947300000000027</v>
      </c>
      <c r="L1139" s="86">
        <v>4.3947299999999991</v>
      </c>
      <c r="M1139" s="85"/>
      <c r="N1139" s="85"/>
      <c r="O1139" s="86">
        <v>29.580299999999998</v>
      </c>
      <c r="P1139" s="86">
        <v>29.191450000000003</v>
      </c>
      <c r="Q1139" s="86">
        <v>29.969149999999999</v>
      </c>
    </row>
    <row r="1140" spans="1:17" x14ac:dyDescent="0.2">
      <c r="A1140" s="85" t="s">
        <v>1742</v>
      </c>
      <c r="B1140" t="s">
        <v>246</v>
      </c>
      <c r="C1140">
        <v>11</v>
      </c>
      <c r="D1140" s="84" t="s">
        <v>9</v>
      </c>
      <c r="E1140" s="87">
        <v>17</v>
      </c>
      <c r="F1140" s="85" t="s">
        <v>244</v>
      </c>
      <c r="G1140" s="85" t="s">
        <v>245</v>
      </c>
      <c r="H1140" s="86">
        <v>33.211359999999999</v>
      </c>
      <c r="I1140" s="86">
        <v>36.549169999999997</v>
      </c>
      <c r="J1140" s="86">
        <v>29.873549999999998</v>
      </c>
      <c r="K1140" s="86">
        <v>3.3378099999999975</v>
      </c>
      <c r="L1140" s="86">
        <v>3.3378100000000011</v>
      </c>
      <c r="M1140" s="85"/>
      <c r="N1140" s="85"/>
      <c r="O1140" s="86">
        <v>29.580299999999998</v>
      </c>
      <c r="P1140" s="86">
        <v>29.191450000000003</v>
      </c>
      <c r="Q1140" s="86">
        <v>29.969149999999999</v>
      </c>
    </row>
    <row r="1141" spans="1:17" x14ac:dyDescent="0.2">
      <c r="A1141" s="85" t="s">
        <v>1743</v>
      </c>
      <c r="B1141" t="s">
        <v>250</v>
      </c>
      <c r="C1141">
        <v>12</v>
      </c>
      <c r="D1141" s="84" t="s">
        <v>9</v>
      </c>
      <c r="E1141" s="87">
        <v>11</v>
      </c>
      <c r="F1141" s="85" t="s">
        <v>244</v>
      </c>
      <c r="G1141" s="85" t="s">
        <v>249</v>
      </c>
      <c r="H1141" s="86">
        <v>31.285960000000003</v>
      </c>
      <c r="I1141" s="86">
        <v>34.632459999999995</v>
      </c>
      <c r="J1141" s="86">
        <v>27.93946</v>
      </c>
      <c r="K1141" s="86">
        <v>3.3464999999999918</v>
      </c>
      <c r="L1141" s="86">
        <v>3.3465000000000025</v>
      </c>
      <c r="M1141" s="85"/>
      <c r="N1141" s="85"/>
      <c r="O1141" s="86">
        <v>29.580299999999998</v>
      </c>
      <c r="P1141" s="86">
        <v>29.191450000000003</v>
      </c>
      <c r="Q1141" s="86">
        <v>29.969149999999999</v>
      </c>
    </row>
    <row r="1142" spans="1:17" x14ac:dyDescent="0.2">
      <c r="A1142" s="85" t="s">
        <v>1744</v>
      </c>
      <c r="B1142" t="s">
        <v>254</v>
      </c>
      <c r="C1142">
        <v>13</v>
      </c>
      <c r="D1142" s="84" t="s">
        <v>9</v>
      </c>
      <c r="E1142" s="87">
        <v>19</v>
      </c>
      <c r="F1142" s="85" t="s">
        <v>244</v>
      </c>
      <c r="G1142" s="85" t="s">
        <v>253</v>
      </c>
      <c r="H1142" s="86">
        <v>34.33043</v>
      </c>
      <c r="I1142" s="86">
        <v>37.003250000000001</v>
      </c>
      <c r="J1142" s="86">
        <v>31.657610000000002</v>
      </c>
      <c r="K1142" s="86">
        <v>2.6728200000000015</v>
      </c>
      <c r="L1142" s="86">
        <v>2.672819999999998</v>
      </c>
      <c r="M1142" s="85"/>
      <c r="N1142" s="85"/>
      <c r="O1142" s="86">
        <v>29.580299999999998</v>
      </c>
      <c r="P1142" s="86">
        <v>29.191450000000003</v>
      </c>
      <c r="Q1142" s="86">
        <v>29.969149999999999</v>
      </c>
    </row>
    <row r="1143" spans="1:17" x14ac:dyDescent="0.2">
      <c r="A1143" s="85" t="s">
        <v>1745</v>
      </c>
      <c r="B1143" t="s">
        <v>260</v>
      </c>
      <c r="C1143">
        <v>14</v>
      </c>
      <c r="D1143" s="84" t="s">
        <v>9</v>
      </c>
      <c r="E1143" s="87">
        <v>14</v>
      </c>
      <c r="F1143" s="85" t="s">
        <v>258</v>
      </c>
      <c r="G1143" s="85" t="s">
        <v>259</v>
      </c>
      <c r="H1143" s="86">
        <v>31.777609999999999</v>
      </c>
      <c r="I1143" s="86">
        <v>36.667079999999999</v>
      </c>
      <c r="J1143" s="86">
        <v>26.88814</v>
      </c>
      <c r="K1143" s="86">
        <v>4.8894699999999993</v>
      </c>
      <c r="L1143" s="86">
        <v>4.8894699999999993</v>
      </c>
      <c r="M1143" s="85"/>
      <c r="N1143" s="85"/>
      <c r="O1143" s="86">
        <v>29.580299999999998</v>
      </c>
      <c r="P1143" s="86">
        <v>29.191450000000003</v>
      </c>
      <c r="Q1143" s="86">
        <v>29.969149999999999</v>
      </c>
    </row>
    <row r="1144" spans="1:17" x14ac:dyDescent="0.2">
      <c r="A1144" s="85" t="s">
        <v>1746</v>
      </c>
      <c r="B1144" t="s">
        <v>264</v>
      </c>
      <c r="C1144">
        <v>15</v>
      </c>
      <c r="D1144" s="84" t="s">
        <v>9</v>
      </c>
      <c r="E1144" s="87">
        <v>8</v>
      </c>
      <c r="F1144" s="85" t="s">
        <v>258</v>
      </c>
      <c r="G1144" s="85" t="s">
        <v>263</v>
      </c>
      <c r="H1144" s="86">
        <v>30.550369999999997</v>
      </c>
      <c r="I1144" s="86">
        <v>33.911349999999999</v>
      </c>
      <c r="J1144" s="86">
        <v>27.189390000000003</v>
      </c>
      <c r="K1144" s="86">
        <v>3.3609800000000014</v>
      </c>
      <c r="L1144" s="86">
        <v>3.3609799999999943</v>
      </c>
      <c r="M1144" s="85"/>
      <c r="N1144" s="85"/>
      <c r="O1144" s="86">
        <v>29.580299999999998</v>
      </c>
      <c r="P1144" s="86">
        <v>29.191450000000003</v>
      </c>
      <c r="Q1144" s="86">
        <v>29.969149999999999</v>
      </c>
    </row>
    <row r="1145" spans="1:17" x14ac:dyDescent="0.2">
      <c r="A1145" s="85" t="s">
        <v>1747</v>
      </c>
      <c r="B1145" t="s">
        <v>268</v>
      </c>
      <c r="C1145">
        <v>16</v>
      </c>
      <c r="D1145" s="84" t="s">
        <v>9</v>
      </c>
      <c r="E1145" s="87">
        <v>10</v>
      </c>
      <c r="F1145" s="85" t="s">
        <v>258</v>
      </c>
      <c r="G1145" s="85" t="s">
        <v>267</v>
      </c>
      <c r="H1145" s="86">
        <v>30.70384</v>
      </c>
      <c r="I1145" s="86">
        <v>34.214349999999996</v>
      </c>
      <c r="J1145" s="86">
        <v>27.193339999999999</v>
      </c>
      <c r="K1145" s="86">
        <v>3.5105099999999965</v>
      </c>
      <c r="L1145" s="86">
        <v>3.5105000000000004</v>
      </c>
      <c r="M1145" s="85"/>
      <c r="N1145" s="85"/>
      <c r="O1145" s="86">
        <v>29.580299999999998</v>
      </c>
      <c r="P1145" s="86">
        <v>29.191450000000003</v>
      </c>
      <c r="Q1145" s="86">
        <v>29.969149999999999</v>
      </c>
    </row>
    <row r="1146" spans="1:17" x14ac:dyDescent="0.2">
      <c r="A1146" s="85" t="s">
        <v>1748</v>
      </c>
      <c r="B1146" t="s">
        <v>272</v>
      </c>
      <c r="C1146">
        <v>17</v>
      </c>
      <c r="D1146" s="84" t="s">
        <v>9</v>
      </c>
      <c r="E1146" s="87">
        <v>2</v>
      </c>
      <c r="F1146" s="85" t="s">
        <v>258</v>
      </c>
      <c r="G1146" s="85" t="s">
        <v>271</v>
      </c>
      <c r="H1146" s="86">
        <v>28.569790000000001</v>
      </c>
      <c r="I1146" s="86">
        <v>32.241079999999997</v>
      </c>
      <c r="J1146" s="86">
        <v>24.898509999999998</v>
      </c>
      <c r="K1146" s="86">
        <v>3.6712899999999955</v>
      </c>
      <c r="L1146" s="86">
        <v>3.671280000000003</v>
      </c>
      <c r="M1146" s="85"/>
      <c r="N1146" s="85"/>
      <c r="O1146" s="86">
        <v>29.580299999999998</v>
      </c>
      <c r="P1146" s="86">
        <v>29.191450000000003</v>
      </c>
      <c r="Q1146" s="86">
        <v>29.969149999999999</v>
      </c>
    </row>
    <row r="1147" spans="1:17" x14ac:dyDescent="0.2">
      <c r="A1147" s="85" t="s">
        <v>1749</v>
      </c>
      <c r="B1147" t="s">
        <v>276</v>
      </c>
      <c r="C1147">
        <v>18</v>
      </c>
      <c r="D1147" s="84" t="s">
        <v>9</v>
      </c>
      <c r="E1147" s="87">
        <v>3</v>
      </c>
      <c r="F1147" s="85" t="s">
        <v>258</v>
      </c>
      <c r="G1147" s="85" t="s">
        <v>275</v>
      </c>
      <c r="H1147" s="86">
        <v>28.721449999999997</v>
      </c>
      <c r="I1147" s="86">
        <v>32.554610000000004</v>
      </c>
      <c r="J1147" s="86">
        <v>24.888300000000001</v>
      </c>
      <c r="K1147" s="86">
        <v>3.8331600000000066</v>
      </c>
      <c r="L1147" s="86">
        <v>3.8331499999999963</v>
      </c>
      <c r="M1147" s="85"/>
      <c r="N1147" s="85"/>
      <c r="O1147" s="86">
        <v>29.580299999999998</v>
      </c>
      <c r="P1147" s="86">
        <v>29.191450000000003</v>
      </c>
      <c r="Q1147" s="86">
        <v>29.969149999999999</v>
      </c>
    </row>
    <row r="1148" spans="1:17" x14ac:dyDescent="0.2">
      <c r="A1148" s="85" t="s">
        <v>1750</v>
      </c>
      <c r="B1148" t="s">
        <v>487</v>
      </c>
      <c r="C1148">
        <v>19</v>
      </c>
      <c r="D1148" s="84" t="s">
        <v>9</v>
      </c>
      <c r="E1148" s="87">
        <v>7</v>
      </c>
      <c r="F1148" s="85" t="s">
        <v>485</v>
      </c>
      <c r="G1148" s="85" t="s">
        <v>486</v>
      </c>
      <c r="H1148" s="86">
        <v>30.025510000000001</v>
      </c>
      <c r="I1148" s="86">
        <v>33.565809999999999</v>
      </c>
      <c r="J1148" s="86">
        <v>26.485219999999998</v>
      </c>
      <c r="K1148" s="86">
        <v>3.5402999999999984</v>
      </c>
      <c r="L1148" s="86">
        <v>3.5402900000000024</v>
      </c>
      <c r="M1148" s="85"/>
      <c r="N1148" s="85"/>
      <c r="O1148" s="86">
        <v>29.580299999999998</v>
      </c>
      <c r="P1148" s="86">
        <v>29.191450000000003</v>
      </c>
      <c r="Q1148" s="86">
        <v>29.969149999999999</v>
      </c>
    </row>
    <row r="1149" spans="1:17" x14ac:dyDescent="0.2">
      <c r="A1149" s="85" t="s">
        <v>1751</v>
      </c>
      <c r="B1149" t="s">
        <v>491</v>
      </c>
      <c r="C1149">
        <v>20</v>
      </c>
      <c r="D1149" s="84" t="s">
        <v>9</v>
      </c>
      <c r="E1149" s="87">
        <v>5</v>
      </c>
      <c r="F1149" s="85" t="s">
        <v>485</v>
      </c>
      <c r="G1149" s="85" t="s">
        <v>490</v>
      </c>
      <c r="H1149" s="86">
        <v>29.615469999999998</v>
      </c>
      <c r="I1149" s="86">
        <v>33.765430000000002</v>
      </c>
      <c r="J1149" s="86">
        <v>25.465510000000002</v>
      </c>
      <c r="K1149" s="86">
        <v>4.1499600000000036</v>
      </c>
      <c r="L1149" s="86">
        <v>4.1499599999999965</v>
      </c>
      <c r="M1149" s="85"/>
      <c r="N1149" s="85"/>
      <c r="O1149" s="86">
        <v>29.580299999999998</v>
      </c>
      <c r="P1149" s="86">
        <v>29.191450000000003</v>
      </c>
      <c r="Q1149" s="86">
        <v>29.969149999999999</v>
      </c>
    </row>
    <row r="1150" spans="1:17" x14ac:dyDescent="0.2">
      <c r="A1150" s="85" t="s">
        <v>1752</v>
      </c>
      <c r="B1150" t="s">
        <v>495</v>
      </c>
      <c r="C1150">
        <v>21</v>
      </c>
      <c r="D1150" s="84" t="s">
        <v>9</v>
      </c>
      <c r="E1150" s="87">
        <v>1</v>
      </c>
      <c r="F1150" s="85" t="s">
        <v>485</v>
      </c>
      <c r="G1150" s="85" t="s">
        <v>494</v>
      </c>
      <c r="H1150" s="86">
        <v>27.917560000000002</v>
      </c>
      <c r="I1150" s="86">
        <v>32.102399999999996</v>
      </c>
      <c r="J1150" s="86">
        <v>23.732710000000001</v>
      </c>
      <c r="K1150" s="86">
        <v>4.1848399999999941</v>
      </c>
      <c r="L1150" s="86">
        <v>4.1848500000000008</v>
      </c>
      <c r="M1150" s="85"/>
      <c r="N1150" s="85"/>
      <c r="O1150" s="86">
        <v>29.580299999999998</v>
      </c>
      <c r="P1150" s="86">
        <v>29.191450000000003</v>
      </c>
      <c r="Q1150" s="86">
        <v>29.969149999999999</v>
      </c>
    </row>
    <row r="1151" spans="1:17" x14ac:dyDescent="0.2">
      <c r="A1151" s="85" t="s">
        <v>1753</v>
      </c>
      <c r="B1151" t="s">
        <v>499</v>
      </c>
      <c r="C1151">
        <v>22</v>
      </c>
      <c r="D1151" s="84" t="s">
        <v>9</v>
      </c>
      <c r="E1151" s="87">
        <v>9</v>
      </c>
      <c r="F1151" s="85" t="s">
        <v>485</v>
      </c>
      <c r="G1151" s="85" t="s">
        <v>498</v>
      </c>
      <c r="H1151" s="86">
        <v>30.580400000000001</v>
      </c>
      <c r="I1151" s="86">
        <v>34.224909999999994</v>
      </c>
      <c r="J1151" s="86">
        <v>26.935880000000001</v>
      </c>
      <c r="K1151" s="86">
        <v>3.6445099999999933</v>
      </c>
      <c r="L1151" s="86">
        <v>3.64452</v>
      </c>
      <c r="M1151" s="85"/>
      <c r="N1151" s="85"/>
      <c r="O1151" s="86">
        <v>29.580299999999998</v>
      </c>
      <c r="P1151" s="86">
        <v>29.191450000000003</v>
      </c>
      <c r="Q1151" s="86">
        <v>29.969149999999999</v>
      </c>
    </row>
    <row r="1152" spans="1:17" x14ac:dyDescent="0.2">
      <c r="A1152" s="85" t="s">
        <v>1754</v>
      </c>
      <c r="B1152" t="s">
        <v>373</v>
      </c>
      <c r="C1152">
        <v>1</v>
      </c>
      <c r="D1152" s="84" t="s">
        <v>0</v>
      </c>
      <c r="E1152" s="87">
        <v>4</v>
      </c>
      <c r="F1152" s="85" t="s">
        <v>0</v>
      </c>
      <c r="G1152" s="85" t="s">
        <v>372</v>
      </c>
      <c r="H1152" s="86">
        <v>37.529510000000002</v>
      </c>
      <c r="I1152" s="86">
        <v>41.707439999999998</v>
      </c>
      <c r="J1152" s="86">
        <v>33.351570000000002</v>
      </c>
      <c r="K1152" s="86">
        <v>4.1779299999999964</v>
      </c>
      <c r="L1152" s="86">
        <v>4.1779399999999995</v>
      </c>
      <c r="M1152" s="85"/>
      <c r="N1152" s="85"/>
      <c r="O1152" s="86">
        <v>29.580299999999998</v>
      </c>
      <c r="P1152" s="86">
        <v>29.191450000000003</v>
      </c>
      <c r="Q1152" s="86">
        <v>29.969149999999999</v>
      </c>
    </row>
    <row r="1153" spans="1:17" x14ac:dyDescent="0.2">
      <c r="A1153" s="85" t="s">
        <v>1755</v>
      </c>
      <c r="B1153" t="s">
        <v>377</v>
      </c>
      <c r="C1153">
        <v>2</v>
      </c>
      <c r="D1153" s="84" t="s">
        <v>0</v>
      </c>
      <c r="E1153" s="87">
        <v>2</v>
      </c>
      <c r="F1153" s="85" t="s">
        <v>0</v>
      </c>
      <c r="G1153" s="85" t="s">
        <v>376</v>
      </c>
      <c r="H1153" s="86">
        <v>36.342669999999998</v>
      </c>
      <c r="I1153" s="86">
        <v>39.74248</v>
      </c>
      <c r="J1153" s="86">
        <v>32.94285</v>
      </c>
      <c r="K1153" s="86">
        <v>3.3998100000000022</v>
      </c>
      <c r="L1153" s="86">
        <v>3.3998199999999983</v>
      </c>
      <c r="M1153" s="85"/>
      <c r="N1153" s="85"/>
      <c r="O1153" s="86">
        <v>29.580299999999998</v>
      </c>
      <c r="P1153" s="86">
        <v>29.191450000000003</v>
      </c>
      <c r="Q1153" s="86">
        <v>29.969149999999999</v>
      </c>
    </row>
    <row r="1154" spans="1:17" x14ac:dyDescent="0.2">
      <c r="A1154" s="85" t="s">
        <v>1756</v>
      </c>
      <c r="B1154" t="s">
        <v>381</v>
      </c>
      <c r="C1154">
        <v>3</v>
      </c>
      <c r="D1154" s="84" t="s">
        <v>0</v>
      </c>
      <c r="E1154" s="87">
        <v>3</v>
      </c>
      <c r="F1154" s="85" t="s">
        <v>0</v>
      </c>
      <c r="G1154" s="85" t="s">
        <v>380</v>
      </c>
      <c r="H1154" s="86">
        <v>37.148690000000002</v>
      </c>
      <c r="I1154" s="86">
        <v>41.480179999999997</v>
      </c>
      <c r="J1154" s="86">
        <v>32.817190000000004</v>
      </c>
      <c r="K1154" s="86">
        <v>4.3314899999999952</v>
      </c>
      <c r="L1154" s="86">
        <v>4.3314999999999984</v>
      </c>
      <c r="M1154" s="85"/>
      <c r="N1154" s="85"/>
      <c r="O1154" s="86">
        <v>29.580299999999998</v>
      </c>
      <c r="P1154" s="86">
        <v>29.191450000000003</v>
      </c>
      <c r="Q1154" s="86">
        <v>29.969149999999999</v>
      </c>
    </row>
    <row r="1155" spans="1:17" x14ac:dyDescent="0.2">
      <c r="A1155" s="85" t="s">
        <v>1757</v>
      </c>
      <c r="B1155" t="s">
        <v>385</v>
      </c>
      <c r="C1155">
        <v>4</v>
      </c>
      <c r="D1155" s="84" t="s">
        <v>0</v>
      </c>
      <c r="E1155" s="87">
        <v>1</v>
      </c>
      <c r="F1155" s="85" t="s">
        <v>0</v>
      </c>
      <c r="G1155" s="85" t="s">
        <v>384</v>
      </c>
      <c r="H1155" s="86">
        <v>34.178840000000001</v>
      </c>
      <c r="I1155" s="86">
        <v>37.329920000000001</v>
      </c>
      <c r="J1155" s="86">
        <v>31.027749999999997</v>
      </c>
      <c r="K1155" s="86">
        <v>3.1510800000000003</v>
      </c>
      <c r="L1155" s="86">
        <v>3.1510900000000035</v>
      </c>
      <c r="M1155" s="85"/>
      <c r="N1155" s="85"/>
      <c r="O1155" s="86">
        <v>29.580299999999998</v>
      </c>
      <c r="P1155" s="86">
        <v>29.191450000000003</v>
      </c>
      <c r="Q1155" s="86">
        <v>29.969149999999999</v>
      </c>
    </row>
    <row r="1156" spans="1:17" x14ac:dyDescent="0.2">
      <c r="A1156" s="85" t="s">
        <v>1758</v>
      </c>
      <c r="B1156" t="s">
        <v>218</v>
      </c>
      <c r="C1156">
        <v>1</v>
      </c>
      <c r="D1156" s="84" t="s">
        <v>1</v>
      </c>
      <c r="E1156" s="87">
        <v>8</v>
      </c>
      <c r="F1156" s="85" t="s">
        <v>216</v>
      </c>
      <c r="G1156" s="85" t="s">
        <v>217</v>
      </c>
      <c r="H1156" s="86">
        <v>34.573769999999996</v>
      </c>
      <c r="I1156" s="86">
        <v>36.677239999999998</v>
      </c>
      <c r="J1156" s="86">
        <v>32.470310000000005</v>
      </c>
      <c r="K1156" s="86">
        <v>2.1034700000000015</v>
      </c>
      <c r="L1156" s="86">
        <v>2.1034599999999912</v>
      </c>
      <c r="M1156" s="85"/>
      <c r="N1156" s="85"/>
      <c r="O1156" s="86">
        <v>29.580299999999998</v>
      </c>
      <c r="P1156" s="86">
        <v>29.191450000000003</v>
      </c>
      <c r="Q1156" s="86">
        <v>29.969149999999999</v>
      </c>
    </row>
    <row r="1157" spans="1:17" x14ac:dyDescent="0.2">
      <c r="A1157" s="85" t="s">
        <v>1759</v>
      </c>
      <c r="B1157" t="s">
        <v>222</v>
      </c>
      <c r="C1157">
        <v>2</v>
      </c>
      <c r="D1157" s="84" t="s">
        <v>1</v>
      </c>
      <c r="E1157" s="87">
        <v>10</v>
      </c>
      <c r="F1157" s="85" t="s">
        <v>216</v>
      </c>
      <c r="G1157" s="85" t="s">
        <v>221</v>
      </c>
      <c r="H1157" s="86">
        <v>37.465130000000002</v>
      </c>
      <c r="I1157" s="86">
        <v>40.254489999999997</v>
      </c>
      <c r="J1157" s="86">
        <v>34.67577</v>
      </c>
      <c r="K1157" s="86">
        <v>2.789359999999995</v>
      </c>
      <c r="L1157" s="86">
        <v>2.7893600000000021</v>
      </c>
      <c r="M1157" s="85"/>
      <c r="N1157" s="85"/>
      <c r="O1157" s="86">
        <v>29.580299999999998</v>
      </c>
      <c r="P1157" s="86">
        <v>29.191450000000003</v>
      </c>
      <c r="Q1157" s="86">
        <v>29.969149999999999</v>
      </c>
    </row>
    <row r="1158" spans="1:17" x14ac:dyDescent="0.2">
      <c r="A1158" s="85" t="s">
        <v>1760</v>
      </c>
      <c r="B1158" t="s">
        <v>360</v>
      </c>
      <c r="C1158">
        <v>3</v>
      </c>
      <c r="D1158" s="84" t="s">
        <v>1</v>
      </c>
      <c r="E1158" s="87">
        <v>11</v>
      </c>
      <c r="F1158" s="85" t="s">
        <v>358</v>
      </c>
      <c r="G1158" s="85" t="s">
        <v>359</v>
      </c>
      <c r="H1158" s="86">
        <v>38.453049999999998</v>
      </c>
      <c r="I1158" s="86">
        <v>42.451749999999997</v>
      </c>
      <c r="J1158" s="86">
        <v>34.454340000000002</v>
      </c>
      <c r="K1158" s="86">
        <v>3.9986999999999995</v>
      </c>
      <c r="L1158" s="86">
        <v>3.9987099999999955</v>
      </c>
      <c r="M1158" s="85"/>
      <c r="N1158" s="85"/>
      <c r="O1158" s="86">
        <v>29.580299999999998</v>
      </c>
      <c r="P1158" s="86">
        <v>29.191450000000003</v>
      </c>
      <c r="Q1158" s="86">
        <v>29.969149999999999</v>
      </c>
    </row>
    <row r="1159" spans="1:17" x14ac:dyDescent="0.2">
      <c r="A1159" s="85" t="s">
        <v>1761</v>
      </c>
      <c r="B1159" t="s">
        <v>364</v>
      </c>
      <c r="C1159">
        <v>4</v>
      </c>
      <c r="D1159" s="84" t="s">
        <v>1</v>
      </c>
      <c r="E1159" s="87">
        <v>4</v>
      </c>
      <c r="F1159" s="85" t="s">
        <v>358</v>
      </c>
      <c r="G1159" s="85" t="s">
        <v>363</v>
      </c>
      <c r="H1159" s="86">
        <v>31.4678</v>
      </c>
      <c r="I1159" s="86">
        <v>34.584340000000005</v>
      </c>
      <c r="J1159" s="86">
        <v>28.35126</v>
      </c>
      <c r="K1159" s="86">
        <v>3.1165400000000041</v>
      </c>
      <c r="L1159" s="86">
        <v>3.1165400000000005</v>
      </c>
      <c r="M1159" s="85"/>
      <c r="N1159" s="85"/>
      <c r="O1159" s="86">
        <v>29.580299999999998</v>
      </c>
      <c r="P1159" s="86">
        <v>29.191450000000003</v>
      </c>
      <c r="Q1159" s="86">
        <v>29.969149999999999</v>
      </c>
    </row>
    <row r="1160" spans="1:17" x14ac:dyDescent="0.2">
      <c r="A1160" s="85" t="s">
        <v>1762</v>
      </c>
      <c r="B1160" t="s">
        <v>368</v>
      </c>
      <c r="C1160">
        <v>5</v>
      </c>
      <c r="D1160" s="84" t="s">
        <v>1</v>
      </c>
      <c r="E1160" s="87">
        <v>7</v>
      </c>
      <c r="F1160" s="85" t="s">
        <v>358</v>
      </c>
      <c r="G1160" s="85" t="s">
        <v>367</v>
      </c>
      <c r="H1160" s="86">
        <v>33.781670000000005</v>
      </c>
      <c r="I1160" s="86">
        <v>36.58793</v>
      </c>
      <c r="J1160" s="86">
        <v>30.97542</v>
      </c>
      <c r="K1160" s="86">
        <v>2.8062599999999946</v>
      </c>
      <c r="L1160" s="86">
        <v>2.8062500000000057</v>
      </c>
      <c r="M1160" s="85"/>
      <c r="N1160" s="85"/>
      <c r="O1160" s="86">
        <v>29.580299999999998</v>
      </c>
      <c r="P1160" s="86">
        <v>29.191450000000003</v>
      </c>
      <c r="Q1160" s="86">
        <v>29.969149999999999</v>
      </c>
    </row>
    <row r="1161" spans="1:17" x14ac:dyDescent="0.2">
      <c r="A1161" s="85" t="s">
        <v>1763</v>
      </c>
      <c r="B1161" t="s">
        <v>192</v>
      </c>
      <c r="C1161">
        <v>6</v>
      </c>
      <c r="D1161" s="84" t="s">
        <v>1</v>
      </c>
      <c r="E1161" s="87">
        <v>9</v>
      </c>
      <c r="F1161" s="85" t="s">
        <v>190</v>
      </c>
      <c r="G1161" s="85" t="s">
        <v>191</v>
      </c>
      <c r="H1161" s="86">
        <v>36.578129999999994</v>
      </c>
      <c r="I1161" s="86">
        <v>40.329830000000001</v>
      </c>
      <c r="J1161" s="86">
        <v>32.826439999999998</v>
      </c>
      <c r="K1161" s="86">
        <v>3.7517000000000067</v>
      </c>
      <c r="L1161" s="86">
        <v>3.7516899999999964</v>
      </c>
      <c r="M1161" s="85"/>
      <c r="N1161" s="85"/>
      <c r="O1161" s="86">
        <v>29.580299999999998</v>
      </c>
      <c r="P1161" s="86">
        <v>29.191450000000003</v>
      </c>
      <c r="Q1161" s="86">
        <v>29.969149999999999</v>
      </c>
    </row>
    <row r="1162" spans="1:17" x14ac:dyDescent="0.2">
      <c r="A1162" s="85" t="s">
        <v>1764</v>
      </c>
      <c r="B1162" t="s">
        <v>196</v>
      </c>
      <c r="C1162">
        <v>7</v>
      </c>
      <c r="D1162" s="84" t="s">
        <v>1</v>
      </c>
      <c r="E1162" s="87">
        <v>6</v>
      </c>
      <c r="F1162" s="85" t="s">
        <v>190</v>
      </c>
      <c r="G1162" s="85" t="s">
        <v>195</v>
      </c>
      <c r="H1162" s="86">
        <v>33.40278</v>
      </c>
      <c r="I1162" s="86">
        <v>36.855090000000004</v>
      </c>
      <c r="J1162" s="86">
        <v>29.950470000000003</v>
      </c>
      <c r="K1162" s="86">
        <v>3.4523100000000042</v>
      </c>
      <c r="L1162" s="86">
        <v>3.4523099999999971</v>
      </c>
      <c r="M1162" s="85"/>
      <c r="N1162" s="85"/>
      <c r="O1162" s="86">
        <v>29.580299999999998</v>
      </c>
      <c r="P1162" s="86">
        <v>29.191450000000003</v>
      </c>
      <c r="Q1162" s="86">
        <v>29.969149999999999</v>
      </c>
    </row>
    <row r="1163" spans="1:17" x14ac:dyDescent="0.2">
      <c r="A1163" s="85" t="s">
        <v>1765</v>
      </c>
      <c r="B1163" t="s">
        <v>200</v>
      </c>
      <c r="C1163">
        <v>8</v>
      </c>
      <c r="D1163" s="84" t="s">
        <v>1</v>
      </c>
      <c r="E1163" s="87">
        <v>3</v>
      </c>
      <c r="F1163" s="85" t="s">
        <v>190</v>
      </c>
      <c r="G1163" s="85" t="s">
        <v>199</v>
      </c>
      <c r="H1163" s="86">
        <v>28.031859999999998</v>
      </c>
      <c r="I1163" s="86">
        <v>32.289709999999999</v>
      </c>
      <c r="J1163" s="86">
        <v>23.77402</v>
      </c>
      <c r="K1163" s="86">
        <v>4.2578500000000012</v>
      </c>
      <c r="L1163" s="86">
        <v>4.2578399999999981</v>
      </c>
      <c r="M1163" s="85"/>
      <c r="N1163" s="85"/>
      <c r="O1163" s="86">
        <v>29.580299999999998</v>
      </c>
      <c r="P1163" s="86">
        <v>29.191450000000003</v>
      </c>
      <c r="Q1163" s="86">
        <v>29.969149999999999</v>
      </c>
    </row>
    <row r="1164" spans="1:17" x14ac:dyDescent="0.2">
      <c r="A1164" s="85" t="s">
        <v>1766</v>
      </c>
      <c r="B1164" t="s">
        <v>204</v>
      </c>
      <c r="C1164">
        <v>9</v>
      </c>
      <c r="D1164" s="84" t="s">
        <v>1</v>
      </c>
      <c r="E1164" s="87">
        <v>5</v>
      </c>
      <c r="F1164" s="85" t="s">
        <v>190</v>
      </c>
      <c r="G1164" s="85" t="s">
        <v>203</v>
      </c>
      <c r="H1164" s="86">
        <v>32.129629999999999</v>
      </c>
      <c r="I1164" s="86">
        <v>35.78436</v>
      </c>
      <c r="J1164" s="86">
        <v>28.474899999999998</v>
      </c>
      <c r="K1164" s="86">
        <v>3.6547300000000007</v>
      </c>
      <c r="L1164" s="86">
        <v>3.6547300000000007</v>
      </c>
      <c r="M1164" s="85"/>
      <c r="N1164" s="85"/>
      <c r="O1164" s="86">
        <v>29.580299999999998</v>
      </c>
      <c r="P1164" s="86">
        <v>29.191450000000003</v>
      </c>
      <c r="Q1164" s="86">
        <v>29.969149999999999</v>
      </c>
    </row>
    <row r="1165" spans="1:17" x14ac:dyDescent="0.2">
      <c r="A1165" s="85" t="s">
        <v>1767</v>
      </c>
      <c r="B1165" t="s">
        <v>208</v>
      </c>
      <c r="C1165">
        <v>10</v>
      </c>
      <c r="D1165" s="84" t="s">
        <v>1</v>
      </c>
      <c r="E1165" s="87">
        <v>1</v>
      </c>
      <c r="F1165" s="85" t="s">
        <v>190</v>
      </c>
      <c r="G1165" s="85" t="s">
        <v>207</v>
      </c>
      <c r="H1165" s="86">
        <v>23.696900000000003</v>
      </c>
      <c r="I1165" s="86">
        <v>27.724490000000003</v>
      </c>
      <c r="J1165" s="86">
        <v>19.669309999999999</v>
      </c>
      <c r="K1165" s="86">
        <v>4.02759</v>
      </c>
      <c r="L1165" s="86">
        <v>4.0275900000000036</v>
      </c>
      <c r="M1165" s="85"/>
      <c r="N1165" s="85"/>
      <c r="O1165" s="86">
        <v>29.580299999999998</v>
      </c>
      <c r="P1165" s="86">
        <v>29.191450000000003</v>
      </c>
      <c r="Q1165" s="86">
        <v>29.969149999999999</v>
      </c>
    </row>
    <row r="1166" spans="1:17" x14ac:dyDescent="0.2">
      <c r="A1166" s="85" t="s">
        <v>1768</v>
      </c>
      <c r="B1166" t="s">
        <v>212</v>
      </c>
      <c r="C1166">
        <v>11</v>
      </c>
      <c r="D1166" s="84" t="s">
        <v>1</v>
      </c>
      <c r="E1166" s="87">
        <v>2</v>
      </c>
      <c r="F1166" s="85" t="s">
        <v>190</v>
      </c>
      <c r="G1166" s="85" t="s">
        <v>211</v>
      </c>
      <c r="H1166" s="86">
        <v>25.943820000000002</v>
      </c>
      <c r="I1166" s="86">
        <v>29.11918</v>
      </c>
      <c r="J1166" s="86">
        <v>22.768450000000001</v>
      </c>
      <c r="K1166" s="86">
        <v>3.1753599999999977</v>
      </c>
      <c r="L1166" s="86">
        <v>3.1753700000000009</v>
      </c>
      <c r="M1166" s="85"/>
      <c r="N1166" s="85"/>
      <c r="O1166" s="86">
        <v>29.580299999999998</v>
      </c>
      <c r="P1166" s="86">
        <v>29.191450000000003</v>
      </c>
      <c r="Q1166" s="86">
        <v>29.969149999999999</v>
      </c>
    </row>
    <row r="1167" spans="1:17" x14ac:dyDescent="0.2">
      <c r="A1167" s="85" t="s">
        <v>1769</v>
      </c>
      <c r="B1167" t="s">
        <v>421</v>
      </c>
      <c r="C1167">
        <v>1</v>
      </c>
      <c r="D1167" s="84" t="s">
        <v>10</v>
      </c>
      <c r="E1167" s="87">
        <v>2</v>
      </c>
      <c r="F1167" s="85" t="s">
        <v>419</v>
      </c>
      <c r="G1167" s="85" t="s">
        <v>420</v>
      </c>
      <c r="H1167" s="86">
        <v>24.909759999999999</v>
      </c>
      <c r="I1167" s="86">
        <v>28.355080000000001</v>
      </c>
      <c r="J1167" s="86">
        <v>21.46444</v>
      </c>
      <c r="K1167" s="86">
        <v>3.4453200000000024</v>
      </c>
      <c r="L1167" s="86">
        <v>3.4453199999999988</v>
      </c>
      <c r="M1167" s="85"/>
      <c r="N1167" s="85"/>
      <c r="O1167" s="86">
        <v>29.580299999999998</v>
      </c>
      <c r="P1167" s="86">
        <v>29.191450000000003</v>
      </c>
      <c r="Q1167" s="86">
        <v>29.969149999999999</v>
      </c>
    </row>
    <row r="1168" spans="1:17" x14ac:dyDescent="0.2">
      <c r="A1168" s="85" t="s">
        <v>1770</v>
      </c>
      <c r="B1168" t="s">
        <v>425</v>
      </c>
      <c r="C1168">
        <v>2</v>
      </c>
      <c r="D1168" s="84" t="s">
        <v>10</v>
      </c>
      <c r="E1168" s="87">
        <v>1</v>
      </c>
      <c r="F1168" s="85" t="s">
        <v>419</v>
      </c>
      <c r="G1168" s="85" t="s">
        <v>424</v>
      </c>
      <c r="H1168" s="86">
        <v>24.901060000000001</v>
      </c>
      <c r="I1168" s="86">
        <v>28.94989</v>
      </c>
      <c r="J1168" s="86">
        <v>20.852239999999998</v>
      </c>
      <c r="K1168" s="86">
        <v>4.0488299999999988</v>
      </c>
      <c r="L1168" s="86">
        <v>4.0488200000000028</v>
      </c>
      <c r="M1168" s="85"/>
      <c r="N1168" s="85"/>
      <c r="O1168" s="86">
        <v>29.580299999999998</v>
      </c>
      <c r="P1168" s="86">
        <v>29.191450000000003</v>
      </c>
      <c r="Q1168" s="86">
        <v>29.969149999999999</v>
      </c>
    </row>
    <row r="1169" spans="1:17" x14ac:dyDescent="0.2">
      <c r="A1169" s="85" t="s">
        <v>1771</v>
      </c>
      <c r="B1169" t="s">
        <v>429</v>
      </c>
      <c r="C1169">
        <v>3</v>
      </c>
      <c r="D1169" s="84" t="s">
        <v>10</v>
      </c>
      <c r="E1169" s="87">
        <v>14</v>
      </c>
      <c r="F1169" s="85" t="s">
        <v>419</v>
      </c>
      <c r="G1169" s="85" t="s">
        <v>428</v>
      </c>
      <c r="H1169" s="86">
        <v>30.608079999999998</v>
      </c>
      <c r="I1169" s="86">
        <v>36.212980000000002</v>
      </c>
      <c r="J1169" s="86">
        <v>25.003180000000004</v>
      </c>
      <c r="K1169" s="86">
        <v>5.6049000000000042</v>
      </c>
      <c r="L1169" s="86">
        <v>5.6048999999999936</v>
      </c>
      <c r="M1169" s="85"/>
      <c r="N1169" s="85"/>
      <c r="O1169" s="86">
        <v>29.580299999999998</v>
      </c>
      <c r="P1169" s="86">
        <v>29.191450000000003</v>
      </c>
      <c r="Q1169" s="86">
        <v>29.969149999999999</v>
      </c>
    </row>
    <row r="1170" spans="1:17" x14ac:dyDescent="0.2">
      <c r="A1170" s="85" t="s">
        <v>1772</v>
      </c>
      <c r="B1170" t="s">
        <v>433</v>
      </c>
      <c r="C1170">
        <v>4</v>
      </c>
      <c r="D1170" s="84" t="s">
        <v>10</v>
      </c>
      <c r="E1170" s="87">
        <v>8</v>
      </c>
      <c r="F1170" s="85" t="s">
        <v>419</v>
      </c>
      <c r="G1170" s="85" t="s">
        <v>432</v>
      </c>
      <c r="H1170" s="86">
        <v>27.47831</v>
      </c>
      <c r="I1170" s="86">
        <v>31.855830000000001</v>
      </c>
      <c r="J1170" s="86">
        <v>23.10078</v>
      </c>
      <c r="K1170" s="86">
        <v>4.3775200000000005</v>
      </c>
      <c r="L1170" s="86">
        <v>4.3775300000000001</v>
      </c>
      <c r="M1170" s="85"/>
      <c r="N1170" s="85"/>
      <c r="O1170" s="86">
        <v>29.580299999999998</v>
      </c>
      <c r="P1170" s="86">
        <v>29.191450000000003</v>
      </c>
      <c r="Q1170" s="86">
        <v>29.969149999999999</v>
      </c>
    </row>
    <row r="1171" spans="1:17" x14ac:dyDescent="0.2">
      <c r="A1171" s="85" t="s">
        <v>1773</v>
      </c>
      <c r="B1171" t="s">
        <v>437</v>
      </c>
      <c r="C1171">
        <v>5</v>
      </c>
      <c r="D1171" s="84" t="s">
        <v>10</v>
      </c>
      <c r="E1171" s="87">
        <v>9</v>
      </c>
      <c r="F1171" s="85" t="s">
        <v>419</v>
      </c>
      <c r="G1171" s="85" t="s">
        <v>436</v>
      </c>
      <c r="H1171" s="86">
        <v>27.858789999999999</v>
      </c>
      <c r="I1171" s="86">
        <v>31.440570000000001</v>
      </c>
      <c r="J1171" s="86">
        <v>24.277000000000001</v>
      </c>
      <c r="K1171" s="86">
        <v>3.581780000000002</v>
      </c>
      <c r="L1171" s="86">
        <v>3.581789999999998</v>
      </c>
      <c r="M1171" s="85"/>
      <c r="N1171" s="85"/>
      <c r="O1171" s="86">
        <v>29.580299999999998</v>
      </c>
      <c r="P1171" s="86">
        <v>29.191450000000003</v>
      </c>
      <c r="Q1171" s="86">
        <v>29.969149999999999</v>
      </c>
    </row>
    <row r="1172" spans="1:17" x14ac:dyDescent="0.2">
      <c r="A1172" s="85" t="s">
        <v>1774</v>
      </c>
      <c r="B1172" t="s">
        <v>441</v>
      </c>
      <c r="C1172">
        <v>6</v>
      </c>
      <c r="D1172" s="84" t="s">
        <v>10</v>
      </c>
      <c r="E1172" s="87">
        <v>13</v>
      </c>
      <c r="F1172" s="85" t="s">
        <v>419</v>
      </c>
      <c r="G1172" s="85" t="s">
        <v>440</v>
      </c>
      <c r="H1172" s="86">
        <v>28.987930000000002</v>
      </c>
      <c r="I1172" s="86">
        <v>32.740079999999999</v>
      </c>
      <c r="J1172" s="86">
        <v>25.235770000000002</v>
      </c>
      <c r="K1172" s="86">
        <v>3.7521499999999968</v>
      </c>
      <c r="L1172" s="86">
        <v>3.7521599999999999</v>
      </c>
      <c r="M1172" s="85"/>
      <c r="N1172" s="85"/>
      <c r="O1172" s="86">
        <v>29.580299999999998</v>
      </c>
      <c r="P1172" s="86">
        <v>29.191450000000003</v>
      </c>
      <c r="Q1172" s="86">
        <v>29.969149999999999</v>
      </c>
    </row>
    <row r="1173" spans="1:17" x14ac:dyDescent="0.2">
      <c r="A1173" s="85" t="s">
        <v>1775</v>
      </c>
      <c r="B1173" t="s">
        <v>445</v>
      </c>
      <c r="C1173">
        <v>7</v>
      </c>
      <c r="D1173" s="84" t="s">
        <v>10</v>
      </c>
      <c r="E1173" s="87">
        <v>4</v>
      </c>
      <c r="F1173" s="85" t="s">
        <v>419</v>
      </c>
      <c r="G1173" s="85" t="s">
        <v>444</v>
      </c>
      <c r="H1173" s="86">
        <v>25.384810000000002</v>
      </c>
      <c r="I1173" s="86">
        <v>29.124600000000001</v>
      </c>
      <c r="J1173" s="86">
        <v>21.645020000000002</v>
      </c>
      <c r="K1173" s="86">
        <v>3.7397899999999993</v>
      </c>
      <c r="L1173" s="86">
        <v>3.7397899999999993</v>
      </c>
      <c r="M1173" s="85"/>
      <c r="N1173" s="85"/>
      <c r="O1173" s="86">
        <v>29.580299999999998</v>
      </c>
      <c r="P1173" s="86">
        <v>29.191450000000003</v>
      </c>
      <c r="Q1173" s="86">
        <v>29.969149999999999</v>
      </c>
    </row>
    <row r="1174" spans="1:17" x14ac:dyDescent="0.2">
      <c r="A1174" s="85" t="s">
        <v>1776</v>
      </c>
      <c r="B1174" t="s">
        <v>449</v>
      </c>
      <c r="C1174">
        <v>8</v>
      </c>
      <c r="D1174" s="84" t="s">
        <v>10</v>
      </c>
      <c r="E1174" s="87">
        <v>11</v>
      </c>
      <c r="F1174" s="85" t="s">
        <v>419</v>
      </c>
      <c r="G1174" s="85" t="s">
        <v>448</v>
      </c>
      <c r="H1174" s="86">
        <v>28.326129999999999</v>
      </c>
      <c r="I1174" s="86">
        <v>32.690269999999998</v>
      </c>
      <c r="J1174" s="86">
        <v>23.96199</v>
      </c>
      <c r="K1174" s="86">
        <v>4.364139999999999</v>
      </c>
      <c r="L1174" s="86">
        <v>4.364139999999999</v>
      </c>
      <c r="M1174" s="85"/>
      <c r="N1174" s="85"/>
      <c r="O1174" s="86">
        <v>29.580299999999998</v>
      </c>
      <c r="P1174" s="86">
        <v>29.191450000000003</v>
      </c>
      <c r="Q1174" s="86">
        <v>29.969149999999999</v>
      </c>
    </row>
    <row r="1175" spans="1:17" x14ac:dyDescent="0.2">
      <c r="A1175" s="85" t="s">
        <v>1777</v>
      </c>
      <c r="B1175" t="s">
        <v>338</v>
      </c>
      <c r="C1175">
        <v>9</v>
      </c>
      <c r="D1175" s="84" t="s">
        <v>10</v>
      </c>
      <c r="E1175" s="87">
        <v>5</v>
      </c>
      <c r="F1175" s="85" t="s">
        <v>336</v>
      </c>
      <c r="G1175" s="85" t="s">
        <v>337</v>
      </c>
      <c r="H1175" s="86">
        <v>25.43937</v>
      </c>
      <c r="I1175" s="86">
        <v>28.828769999999999</v>
      </c>
      <c r="J1175" s="86">
        <v>22.049979999999998</v>
      </c>
      <c r="K1175" s="86">
        <v>3.3893999999999984</v>
      </c>
      <c r="L1175" s="86">
        <v>3.3893900000000023</v>
      </c>
      <c r="M1175" s="85"/>
      <c r="N1175" s="85"/>
      <c r="O1175" s="86">
        <v>29.580299999999998</v>
      </c>
      <c r="P1175" s="86">
        <v>29.191450000000003</v>
      </c>
      <c r="Q1175" s="86">
        <v>29.969149999999999</v>
      </c>
    </row>
    <row r="1176" spans="1:17" x14ac:dyDescent="0.2">
      <c r="A1176" s="85" t="s">
        <v>1778</v>
      </c>
      <c r="B1176" t="s">
        <v>342</v>
      </c>
      <c r="C1176">
        <v>10</v>
      </c>
      <c r="D1176" s="84" t="s">
        <v>10</v>
      </c>
      <c r="E1176" s="87">
        <v>15</v>
      </c>
      <c r="F1176" s="85" t="s">
        <v>336</v>
      </c>
      <c r="G1176" s="85" t="s">
        <v>341</v>
      </c>
      <c r="H1176" s="86">
        <v>30.645719999999997</v>
      </c>
      <c r="I1176" s="86">
        <v>34.287240000000004</v>
      </c>
      <c r="J1176" s="86">
        <v>27.00421</v>
      </c>
      <c r="K1176" s="86">
        <v>3.641520000000007</v>
      </c>
      <c r="L1176" s="86">
        <v>3.6415099999999967</v>
      </c>
      <c r="M1176" s="85"/>
      <c r="N1176" s="85"/>
      <c r="O1176" s="86">
        <v>29.580299999999998</v>
      </c>
      <c r="P1176" s="86">
        <v>29.191450000000003</v>
      </c>
      <c r="Q1176" s="86">
        <v>29.969149999999999</v>
      </c>
    </row>
    <row r="1177" spans="1:17" x14ac:dyDescent="0.2">
      <c r="A1177" s="85" t="s">
        <v>1779</v>
      </c>
      <c r="B1177" t="s">
        <v>346</v>
      </c>
      <c r="C1177">
        <v>11</v>
      </c>
      <c r="D1177" s="84" t="s">
        <v>10</v>
      </c>
      <c r="E1177" s="87">
        <v>10</v>
      </c>
      <c r="F1177" s="85" t="s">
        <v>336</v>
      </c>
      <c r="G1177" s="85" t="s">
        <v>345</v>
      </c>
      <c r="H1177" s="86">
        <v>28.016990000000003</v>
      </c>
      <c r="I1177" s="86">
        <v>31.125520000000002</v>
      </c>
      <c r="J1177" s="86">
        <v>24.908469999999998</v>
      </c>
      <c r="K1177" s="86">
        <v>3.1085299999999982</v>
      </c>
      <c r="L1177" s="86">
        <v>3.1085200000000057</v>
      </c>
      <c r="M1177" s="85"/>
      <c r="N1177" s="85"/>
      <c r="O1177" s="86">
        <v>29.580299999999998</v>
      </c>
      <c r="P1177" s="86">
        <v>29.191450000000003</v>
      </c>
      <c r="Q1177" s="86">
        <v>29.969149999999999</v>
      </c>
    </row>
    <row r="1178" spans="1:17" x14ac:dyDescent="0.2">
      <c r="A1178" s="85" t="s">
        <v>1780</v>
      </c>
      <c r="B1178" t="s">
        <v>350</v>
      </c>
      <c r="C1178">
        <v>12</v>
      </c>
      <c r="D1178" s="84" t="s">
        <v>10</v>
      </c>
      <c r="E1178" s="87">
        <v>6</v>
      </c>
      <c r="F1178" s="85" t="s">
        <v>336</v>
      </c>
      <c r="G1178" s="85" t="s">
        <v>349</v>
      </c>
      <c r="H1178" s="86">
        <v>26.08484</v>
      </c>
      <c r="I1178" s="86">
        <v>29.397279999999999</v>
      </c>
      <c r="J1178" s="86">
        <v>22.772400000000001</v>
      </c>
      <c r="K1178" s="86">
        <v>3.3124399999999987</v>
      </c>
      <c r="L1178" s="86">
        <v>3.3124399999999987</v>
      </c>
      <c r="M1178" s="85"/>
      <c r="N1178" s="85"/>
      <c r="O1178" s="86">
        <v>29.580299999999998</v>
      </c>
      <c r="P1178" s="86">
        <v>29.191450000000003</v>
      </c>
      <c r="Q1178" s="86">
        <v>29.969149999999999</v>
      </c>
    </row>
    <row r="1179" spans="1:17" x14ac:dyDescent="0.2">
      <c r="A1179" s="85" t="s">
        <v>1781</v>
      </c>
      <c r="B1179" t="s">
        <v>354</v>
      </c>
      <c r="C1179">
        <v>13</v>
      </c>
      <c r="D1179" s="84" t="s">
        <v>10</v>
      </c>
      <c r="E1179" s="87">
        <v>3</v>
      </c>
      <c r="F1179" s="85" t="s">
        <v>336</v>
      </c>
      <c r="G1179" s="85" t="s">
        <v>353</v>
      </c>
      <c r="H1179" s="86">
        <v>25.073899999999998</v>
      </c>
      <c r="I1179" s="86">
        <v>28.304180000000002</v>
      </c>
      <c r="J1179" s="86">
        <v>21.843620000000001</v>
      </c>
      <c r="K1179" s="86">
        <v>3.230280000000004</v>
      </c>
      <c r="L1179" s="86">
        <v>3.2302799999999969</v>
      </c>
      <c r="M1179" s="85"/>
      <c r="N1179" s="85"/>
      <c r="O1179" s="86">
        <v>29.580299999999998</v>
      </c>
      <c r="P1179" s="86">
        <v>29.191450000000003</v>
      </c>
      <c r="Q1179" s="86">
        <v>29.969149999999999</v>
      </c>
    </row>
    <row r="1180" spans="1:17" x14ac:dyDescent="0.2">
      <c r="A1180" s="85" t="s">
        <v>1782</v>
      </c>
      <c r="B1180" t="s">
        <v>106</v>
      </c>
      <c r="C1180">
        <v>14</v>
      </c>
      <c r="D1180" s="84" t="s">
        <v>10</v>
      </c>
      <c r="E1180" s="87">
        <v>7</v>
      </c>
      <c r="F1180" s="85" t="s">
        <v>104</v>
      </c>
      <c r="G1180" s="85" t="s">
        <v>105</v>
      </c>
      <c r="H1180" s="86">
        <v>26.29335</v>
      </c>
      <c r="I1180" s="86">
        <v>29.307960000000001</v>
      </c>
      <c r="J1180" s="86">
        <v>23.278739999999999</v>
      </c>
      <c r="K1180" s="86">
        <v>3.0146100000000011</v>
      </c>
      <c r="L1180" s="86">
        <v>3.0146100000000011</v>
      </c>
      <c r="M1180" s="85"/>
      <c r="N1180" s="85"/>
      <c r="O1180" s="86">
        <v>29.580299999999998</v>
      </c>
      <c r="P1180" s="86">
        <v>29.191450000000003</v>
      </c>
      <c r="Q1180" s="86">
        <v>29.969149999999999</v>
      </c>
    </row>
    <row r="1181" spans="1:17" x14ac:dyDescent="0.2">
      <c r="A1181" s="85" t="s">
        <v>1783</v>
      </c>
      <c r="B1181" t="s">
        <v>110</v>
      </c>
      <c r="C1181">
        <v>15</v>
      </c>
      <c r="D1181" s="84" t="s">
        <v>10</v>
      </c>
      <c r="E1181" s="87">
        <v>16</v>
      </c>
      <c r="F1181" s="85" t="s">
        <v>104</v>
      </c>
      <c r="G1181" s="85" t="s">
        <v>109</v>
      </c>
      <c r="H1181" s="86">
        <v>31.293500000000002</v>
      </c>
      <c r="I1181" s="86">
        <v>34.858359999999998</v>
      </c>
      <c r="J1181" s="86">
        <v>27.728639999999999</v>
      </c>
      <c r="K1181" s="86">
        <v>3.5648599999999959</v>
      </c>
      <c r="L1181" s="86">
        <v>3.564860000000003</v>
      </c>
      <c r="M1181" s="85"/>
      <c r="N1181" s="85"/>
      <c r="O1181" s="86">
        <v>29.580299999999998</v>
      </c>
      <c r="P1181" s="86">
        <v>29.191450000000003</v>
      </c>
      <c r="Q1181" s="86">
        <v>29.969149999999999</v>
      </c>
    </row>
    <row r="1182" spans="1:17" x14ac:dyDescent="0.2">
      <c r="A1182" s="85" t="s">
        <v>1784</v>
      </c>
      <c r="B1182" t="s">
        <v>114</v>
      </c>
      <c r="C1182">
        <v>16</v>
      </c>
      <c r="D1182" s="84" t="s">
        <v>10</v>
      </c>
      <c r="E1182" s="87">
        <v>12</v>
      </c>
      <c r="F1182" s="85" t="s">
        <v>104</v>
      </c>
      <c r="G1182" s="85" t="s">
        <v>113</v>
      </c>
      <c r="H1182" s="86">
        <v>28.329539999999998</v>
      </c>
      <c r="I1182" s="86">
        <v>31.066589999999998</v>
      </c>
      <c r="J1182" s="86">
        <v>25.592500000000001</v>
      </c>
      <c r="K1182" s="86">
        <v>2.73705</v>
      </c>
      <c r="L1182" s="86">
        <v>2.7370399999999968</v>
      </c>
      <c r="M1182" s="85"/>
      <c r="N1182" s="85"/>
      <c r="O1182" s="86">
        <v>29.580299999999998</v>
      </c>
      <c r="P1182" s="86">
        <v>29.191450000000003</v>
      </c>
      <c r="Q1182" s="86">
        <v>29.969149999999999</v>
      </c>
    </row>
    <row r="1183" spans="1:17" x14ac:dyDescent="0.2">
      <c r="A1183" s="85" t="s">
        <v>1785</v>
      </c>
      <c r="B1183" t="s">
        <v>118</v>
      </c>
      <c r="C1183">
        <v>17</v>
      </c>
      <c r="D1183" s="84" t="s">
        <v>10</v>
      </c>
      <c r="E1183" s="87">
        <v>17</v>
      </c>
      <c r="F1183" s="85" t="s">
        <v>104</v>
      </c>
      <c r="G1183" s="85" t="s">
        <v>117</v>
      </c>
      <c r="H1183" s="86">
        <v>31.511289999999999</v>
      </c>
      <c r="I1183" s="86">
        <v>34.713050000000003</v>
      </c>
      <c r="J1183" s="86">
        <v>28.309529999999999</v>
      </c>
      <c r="K1183" s="86">
        <v>3.2017600000000037</v>
      </c>
      <c r="L1183" s="86">
        <v>3.2017600000000002</v>
      </c>
      <c r="M1183" s="85"/>
      <c r="N1183" s="85"/>
      <c r="O1183" s="86">
        <v>29.580299999999998</v>
      </c>
      <c r="P1183" s="86">
        <v>29.191450000000003</v>
      </c>
      <c r="Q1183" s="86">
        <v>29.969149999999999</v>
      </c>
    </row>
    <row r="1184" spans="1:17" x14ac:dyDescent="0.2">
      <c r="A1184" s="85" t="s">
        <v>1786</v>
      </c>
      <c r="B1184" t="s">
        <v>469</v>
      </c>
      <c r="C1184">
        <v>1</v>
      </c>
      <c r="D1184" s="84" t="s">
        <v>11</v>
      </c>
      <c r="E1184" s="87">
        <v>10</v>
      </c>
      <c r="F1184" s="85" t="s">
        <v>467</v>
      </c>
      <c r="G1184" s="85" t="s">
        <v>468</v>
      </c>
      <c r="H1184" s="86">
        <v>28.586030000000001</v>
      </c>
      <c r="I1184" s="86">
        <v>31.661460000000002</v>
      </c>
      <c r="J1184" s="86">
        <v>25.510590000000001</v>
      </c>
      <c r="K1184" s="86">
        <v>3.0754300000000008</v>
      </c>
      <c r="L1184" s="86">
        <v>3.0754400000000004</v>
      </c>
      <c r="M1184" s="85"/>
      <c r="N1184" s="85"/>
      <c r="O1184" s="86">
        <v>29.580299999999998</v>
      </c>
      <c r="P1184" s="86">
        <v>29.191450000000003</v>
      </c>
      <c r="Q1184" s="86">
        <v>29.969149999999999</v>
      </c>
    </row>
    <row r="1185" spans="1:17" x14ac:dyDescent="0.2">
      <c r="A1185" s="85" t="s">
        <v>1787</v>
      </c>
      <c r="B1185" t="s">
        <v>473</v>
      </c>
      <c r="C1185">
        <v>2</v>
      </c>
      <c r="D1185" s="84" t="s">
        <v>11</v>
      </c>
      <c r="E1185" s="87">
        <v>14</v>
      </c>
      <c r="F1185" s="85" t="s">
        <v>467</v>
      </c>
      <c r="G1185" s="85" t="s">
        <v>472</v>
      </c>
      <c r="H1185" s="86">
        <v>33.126370000000001</v>
      </c>
      <c r="I1185" s="86">
        <v>36.186700000000002</v>
      </c>
      <c r="J1185" s="86">
        <v>30.066050000000001</v>
      </c>
      <c r="K1185" s="86">
        <v>3.0603300000000004</v>
      </c>
      <c r="L1185" s="86">
        <v>3.0603200000000008</v>
      </c>
      <c r="M1185" s="85"/>
      <c r="N1185" s="85"/>
      <c r="O1185" s="86">
        <v>29.580299999999998</v>
      </c>
      <c r="P1185" s="86">
        <v>29.191450000000003</v>
      </c>
      <c r="Q1185" s="86">
        <v>29.969149999999999</v>
      </c>
    </row>
    <row r="1186" spans="1:17" x14ac:dyDescent="0.2">
      <c r="A1186" s="85" t="s">
        <v>1788</v>
      </c>
      <c r="B1186" t="s">
        <v>477</v>
      </c>
      <c r="C1186">
        <v>3</v>
      </c>
      <c r="D1186" s="84" t="s">
        <v>11</v>
      </c>
      <c r="E1186" s="87">
        <v>9</v>
      </c>
      <c r="F1186" s="85" t="s">
        <v>467</v>
      </c>
      <c r="G1186" s="85" t="s">
        <v>476</v>
      </c>
      <c r="H1186" s="86">
        <v>27.856779999999997</v>
      </c>
      <c r="I1186" s="86">
        <v>30.524319999999999</v>
      </c>
      <c r="J1186" s="86">
        <v>25.189240000000002</v>
      </c>
      <c r="K1186" s="86">
        <v>2.6675400000000025</v>
      </c>
      <c r="L1186" s="86">
        <v>2.6675399999999954</v>
      </c>
      <c r="M1186" s="85"/>
      <c r="N1186" s="85"/>
      <c r="O1186" s="86">
        <v>29.580299999999998</v>
      </c>
      <c r="P1186" s="86">
        <v>29.191450000000003</v>
      </c>
      <c r="Q1186" s="86">
        <v>29.969149999999999</v>
      </c>
    </row>
    <row r="1187" spans="1:17" x14ac:dyDescent="0.2">
      <c r="A1187" s="85" t="s">
        <v>1789</v>
      </c>
      <c r="B1187" t="s">
        <v>481</v>
      </c>
      <c r="C1187">
        <v>4</v>
      </c>
      <c r="D1187" s="84" t="s">
        <v>11</v>
      </c>
      <c r="E1187" s="87">
        <v>8</v>
      </c>
      <c r="F1187" s="85" t="s">
        <v>467</v>
      </c>
      <c r="G1187" s="85" t="s">
        <v>480</v>
      </c>
      <c r="H1187" s="86">
        <v>27.80921</v>
      </c>
      <c r="I1187" s="86">
        <v>30.840499999999999</v>
      </c>
      <c r="J1187" s="86">
        <v>24.777930000000001</v>
      </c>
      <c r="K1187" s="86">
        <v>3.0312899999999985</v>
      </c>
      <c r="L1187" s="86">
        <v>3.0312799999999989</v>
      </c>
      <c r="M1187" s="85"/>
      <c r="N1187" s="85"/>
      <c r="O1187" s="86">
        <v>29.580299999999998</v>
      </c>
      <c r="P1187" s="86">
        <v>29.191450000000003</v>
      </c>
      <c r="Q1187" s="86">
        <v>29.969149999999999</v>
      </c>
    </row>
    <row r="1188" spans="1:17" x14ac:dyDescent="0.2">
      <c r="A1188" s="85" t="s">
        <v>1790</v>
      </c>
      <c r="B1188" t="s">
        <v>150</v>
      </c>
      <c r="C1188">
        <v>5</v>
      </c>
      <c r="D1188" s="84" t="s">
        <v>11</v>
      </c>
      <c r="E1188" s="87">
        <v>5</v>
      </c>
      <c r="F1188" s="85" t="s">
        <v>148</v>
      </c>
      <c r="G1188" s="85" t="s">
        <v>149</v>
      </c>
      <c r="H1188" s="86">
        <v>27.228269999999998</v>
      </c>
      <c r="I1188" s="86">
        <v>32.393189999999997</v>
      </c>
      <c r="J1188" s="86">
        <v>22.06335</v>
      </c>
      <c r="K1188" s="86">
        <v>5.1649199999999986</v>
      </c>
      <c r="L1188" s="86">
        <v>5.1649199999999986</v>
      </c>
      <c r="M1188" s="85"/>
      <c r="N1188" s="85"/>
      <c r="O1188" s="86">
        <v>29.580299999999998</v>
      </c>
      <c r="P1188" s="86">
        <v>29.191450000000003</v>
      </c>
      <c r="Q1188" s="86">
        <v>29.969149999999999</v>
      </c>
    </row>
    <row r="1189" spans="1:17" x14ac:dyDescent="0.2">
      <c r="A1189" s="85" t="s">
        <v>1791</v>
      </c>
      <c r="B1189" t="s">
        <v>154</v>
      </c>
      <c r="C1189">
        <v>6</v>
      </c>
      <c r="D1189" s="84" t="s">
        <v>11</v>
      </c>
      <c r="E1189" s="87">
        <v>2</v>
      </c>
      <c r="F1189" s="85" t="s">
        <v>148</v>
      </c>
      <c r="G1189" s="85" t="s">
        <v>153</v>
      </c>
      <c r="H1189" s="86">
        <v>23.896719999999998</v>
      </c>
      <c r="I1189" s="86">
        <v>28.437390000000001</v>
      </c>
      <c r="J1189" s="86">
        <v>19.356059999999999</v>
      </c>
      <c r="K1189" s="86">
        <v>4.5406700000000022</v>
      </c>
      <c r="L1189" s="86">
        <v>4.540659999999999</v>
      </c>
      <c r="M1189" s="85"/>
      <c r="N1189" s="85"/>
      <c r="O1189" s="86">
        <v>29.580299999999998</v>
      </c>
      <c r="P1189" s="86">
        <v>29.191450000000003</v>
      </c>
      <c r="Q1189" s="86">
        <v>29.969149999999999</v>
      </c>
    </row>
    <row r="1190" spans="1:17" x14ac:dyDescent="0.2">
      <c r="A1190" s="85" t="s">
        <v>1792</v>
      </c>
      <c r="B1190" t="s">
        <v>158</v>
      </c>
      <c r="C1190">
        <v>7</v>
      </c>
      <c r="D1190" s="84" t="s">
        <v>11</v>
      </c>
      <c r="E1190" s="87">
        <v>7</v>
      </c>
      <c r="F1190" s="85" t="s">
        <v>148</v>
      </c>
      <c r="G1190" s="85" t="s">
        <v>157</v>
      </c>
      <c r="H1190" s="86">
        <v>27.689629999999998</v>
      </c>
      <c r="I1190" s="86">
        <v>32.30677</v>
      </c>
      <c r="J1190" s="86">
        <v>23.072500000000002</v>
      </c>
      <c r="K1190" s="86">
        <v>4.6171400000000027</v>
      </c>
      <c r="L1190" s="86">
        <v>4.617129999999996</v>
      </c>
      <c r="M1190" s="85"/>
      <c r="N1190" s="85"/>
      <c r="O1190" s="86">
        <v>29.580299999999998</v>
      </c>
      <c r="P1190" s="86">
        <v>29.191450000000003</v>
      </c>
      <c r="Q1190" s="86">
        <v>29.969149999999999</v>
      </c>
    </row>
    <row r="1191" spans="1:17" x14ac:dyDescent="0.2">
      <c r="A1191" s="85" t="s">
        <v>1793</v>
      </c>
      <c r="B1191" t="s">
        <v>162</v>
      </c>
      <c r="C1191">
        <v>8</v>
      </c>
      <c r="D1191" s="84" t="s">
        <v>11</v>
      </c>
      <c r="E1191" s="87">
        <v>6</v>
      </c>
      <c r="F1191" s="85" t="s">
        <v>148</v>
      </c>
      <c r="G1191" s="85" t="s">
        <v>161</v>
      </c>
      <c r="H1191" s="86">
        <v>27.435969999999998</v>
      </c>
      <c r="I1191" s="86">
        <v>30.500349999999997</v>
      </c>
      <c r="J1191" s="86">
        <v>24.371590000000001</v>
      </c>
      <c r="K1191" s="86">
        <v>3.0643799999999999</v>
      </c>
      <c r="L1191" s="86">
        <v>3.0643799999999963</v>
      </c>
      <c r="M1191" s="85"/>
      <c r="N1191" s="85"/>
      <c r="O1191" s="86">
        <v>29.580299999999998</v>
      </c>
      <c r="P1191" s="86">
        <v>29.191450000000003</v>
      </c>
      <c r="Q1191" s="86">
        <v>29.969149999999999</v>
      </c>
    </row>
    <row r="1192" spans="1:17" x14ac:dyDescent="0.2">
      <c r="A1192" s="85" t="s">
        <v>1794</v>
      </c>
      <c r="B1192" t="s">
        <v>166</v>
      </c>
      <c r="C1192">
        <v>9</v>
      </c>
      <c r="D1192" s="84" t="s">
        <v>11</v>
      </c>
      <c r="E1192" s="87">
        <v>1</v>
      </c>
      <c r="F1192" s="85" t="s">
        <v>148</v>
      </c>
      <c r="G1192" s="85" t="s">
        <v>165</v>
      </c>
      <c r="H1192" s="86">
        <v>23.543369999999999</v>
      </c>
      <c r="I1192" s="86">
        <v>27.395239999999998</v>
      </c>
      <c r="J1192" s="86">
        <v>19.691510000000001</v>
      </c>
      <c r="K1192" s="86">
        <v>3.8518699999999981</v>
      </c>
      <c r="L1192" s="86">
        <v>3.8518599999999985</v>
      </c>
      <c r="M1192" s="85"/>
      <c r="N1192" s="85"/>
      <c r="O1192" s="86">
        <v>29.580299999999998</v>
      </c>
      <c r="P1192" s="86">
        <v>29.191450000000003</v>
      </c>
      <c r="Q1192" s="86">
        <v>29.969149999999999</v>
      </c>
    </row>
    <row r="1193" spans="1:17" x14ac:dyDescent="0.2">
      <c r="A1193" s="85" t="s">
        <v>1795</v>
      </c>
      <c r="B1193" t="s">
        <v>170</v>
      </c>
      <c r="C1193">
        <v>10</v>
      </c>
      <c r="D1193" s="84" t="s">
        <v>11</v>
      </c>
      <c r="E1193" s="87">
        <v>3</v>
      </c>
      <c r="F1193" s="85" t="s">
        <v>148</v>
      </c>
      <c r="G1193" s="85" t="s">
        <v>169</v>
      </c>
      <c r="H1193" s="86">
        <v>24.815280000000001</v>
      </c>
      <c r="I1193" s="86">
        <v>29.393879999999999</v>
      </c>
      <c r="J1193" s="86">
        <v>20.23668</v>
      </c>
      <c r="K1193" s="86">
        <v>4.578599999999998</v>
      </c>
      <c r="L1193" s="86">
        <v>4.5786000000000016</v>
      </c>
      <c r="M1193" s="85"/>
      <c r="N1193" s="85"/>
      <c r="O1193" s="86">
        <v>29.580299999999998</v>
      </c>
      <c r="P1193" s="86">
        <v>29.191450000000003</v>
      </c>
      <c r="Q1193" s="86">
        <v>29.969149999999999</v>
      </c>
    </row>
    <row r="1194" spans="1:17" x14ac:dyDescent="0.2">
      <c r="A1194" s="85" t="s">
        <v>1796</v>
      </c>
      <c r="B1194" t="s">
        <v>174</v>
      </c>
      <c r="C1194">
        <v>11</v>
      </c>
      <c r="D1194" s="84" t="s">
        <v>11</v>
      </c>
      <c r="E1194" s="87">
        <v>11</v>
      </c>
      <c r="F1194" s="85" t="s">
        <v>148</v>
      </c>
      <c r="G1194" s="85" t="s">
        <v>173</v>
      </c>
      <c r="H1194" s="86">
        <v>28.908660000000001</v>
      </c>
      <c r="I1194" s="86">
        <v>32.968069999999997</v>
      </c>
      <c r="J1194" s="86">
        <v>24.849250000000001</v>
      </c>
      <c r="K1194" s="86">
        <v>4.0594099999999962</v>
      </c>
      <c r="L1194" s="86">
        <v>4.0594099999999997</v>
      </c>
      <c r="M1194" s="85"/>
      <c r="N1194" s="85"/>
      <c r="O1194" s="86">
        <v>29.580299999999998</v>
      </c>
      <c r="P1194" s="86">
        <v>29.191450000000003</v>
      </c>
      <c r="Q1194" s="86">
        <v>29.969149999999999</v>
      </c>
    </row>
    <row r="1195" spans="1:17" x14ac:dyDescent="0.2">
      <c r="A1195" s="85" t="s">
        <v>1797</v>
      </c>
      <c r="B1195" t="s">
        <v>178</v>
      </c>
      <c r="C1195">
        <v>12</v>
      </c>
      <c r="D1195" s="84" t="s">
        <v>11</v>
      </c>
      <c r="E1195" s="87">
        <v>13</v>
      </c>
      <c r="F1195" s="85" t="s">
        <v>148</v>
      </c>
      <c r="G1195" s="85" t="s">
        <v>177</v>
      </c>
      <c r="H1195" s="86">
        <v>31.277229999999999</v>
      </c>
      <c r="I1195" s="86">
        <v>34.811869999999999</v>
      </c>
      <c r="J1195" s="86">
        <v>27.74259</v>
      </c>
      <c r="K1195" s="86">
        <v>3.5346399999999996</v>
      </c>
      <c r="L1195" s="86">
        <v>3.5346399999999996</v>
      </c>
      <c r="M1195" s="85"/>
      <c r="N1195" s="85"/>
      <c r="O1195" s="86">
        <v>29.580299999999998</v>
      </c>
      <c r="P1195" s="86">
        <v>29.191450000000003</v>
      </c>
      <c r="Q1195" s="86">
        <v>29.969149999999999</v>
      </c>
    </row>
    <row r="1196" spans="1:17" x14ac:dyDescent="0.2">
      <c r="A1196" s="85" t="s">
        <v>1798</v>
      </c>
      <c r="B1196" t="s">
        <v>182</v>
      </c>
      <c r="C1196">
        <v>13</v>
      </c>
      <c r="D1196" s="84" t="s">
        <v>11</v>
      </c>
      <c r="E1196" s="87">
        <v>4</v>
      </c>
      <c r="F1196" s="85" t="s">
        <v>148</v>
      </c>
      <c r="G1196" s="85" t="s">
        <v>181</v>
      </c>
      <c r="H1196" s="86">
        <v>25.087799999999998</v>
      </c>
      <c r="I1196" s="86">
        <v>28.999310000000001</v>
      </c>
      <c r="J1196" s="86">
        <v>21.176300000000001</v>
      </c>
      <c r="K1196" s="86">
        <v>3.9115100000000034</v>
      </c>
      <c r="L1196" s="86">
        <v>3.9114999999999966</v>
      </c>
      <c r="M1196" s="85"/>
      <c r="N1196" s="85"/>
      <c r="O1196" s="86">
        <v>29.580299999999998</v>
      </c>
      <c r="P1196" s="86">
        <v>29.191450000000003</v>
      </c>
      <c r="Q1196" s="86">
        <v>29.969149999999999</v>
      </c>
    </row>
    <row r="1197" spans="1:17" x14ac:dyDescent="0.2">
      <c r="A1197" s="85" t="s">
        <v>1799</v>
      </c>
      <c r="B1197" t="s">
        <v>186</v>
      </c>
      <c r="C1197">
        <v>14</v>
      </c>
      <c r="D1197" s="84" t="s">
        <v>11</v>
      </c>
      <c r="E1197" s="87">
        <v>12</v>
      </c>
      <c r="F1197" s="85" t="s">
        <v>148</v>
      </c>
      <c r="G1197" s="85" t="s">
        <v>185</v>
      </c>
      <c r="H1197" s="86">
        <v>29.438700000000001</v>
      </c>
      <c r="I1197" s="86">
        <v>34.354930000000003</v>
      </c>
      <c r="J1197" s="86">
        <v>24.522469999999998</v>
      </c>
      <c r="K1197" s="86">
        <v>4.9162300000000023</v>
      </c>
      <c r="L1197" s="86">
        <v>4.9162300000000023</v>
      </c>
      <c r="M1197" s="85"/>
      <c r="N1197" s="85"/>
      <c r="O1197" s="86">
        <v>29.580299999999998</v>
      </c>
      <c r="P1197" s="86">
        <v>29.191450000000003</v>
      </c>
      <c r="Q1197" s="86">
        <v>29.969149999999999</v>
      </c>
    </row>
    <row r="1198" spans="1:17" x14ac:dyDescent="0.2">
      <c r="A1198" s="85" t="s">
        <v>1800</v>
      </c>
      <c r="B1198" t="s">
        <v>391</v>
      </c>
      <c r="C1198">
        <v>1</v>
      </c>
      <c r="D1198" s="84" t="s">
        <v>2</v>
      </c>
      <c r="E1198" s="87">
        <v>8</v>
      </c>
      <c r="F1198" s="85" t="s">
        <v>389</v>
      </c>
      <c r="G1198" s="85" t="s">
        <v>390</v>
      </c>
      <c r="H1198" s="86">
        <v>29.253360000000001</v>
      </c>
      <c r="I1198" s="86">
        <v>32.674990000000001</v>
      </c>
      <c r="J1198" s="86">
        <v>25.831739999999996</v>
      </c>
      <c r="K1198" s="86">
        <v>3.4216300000000004</v>
      </c>
      <c r="L1198" s="86">
        <v>3.4216200000000043</v>
      </c>
      <c r="M1198" s="85"/>
      <c r="N1198" s="85"/>
      <c r="O1198" s="86">
        <v>29.580299999999998</v>
      </c>
      <c r="P1198" s="86">
        <v>29.191450000000003</v>
      </c>
      <c r="Q1198" s="86">
        <v>29.969149999999999</v>
      </c>
    </row>
    <row r="1199" spans="1:17" x14ac:dyDescent="0.2">
      <c r="A1199" s="85" t="s">
        <v>1801</v>
      </c>
      <c r="B1199" t="s">
        <v>411</v>
      </c>
      <c r="C1199">
        <v>2</v>
      </c>
      <c r="D1199" s="84" t="s">
        <v>2</v>
      </c>
      <c r="E1199" s="87">
        <v>7</v>
      </c>
      <c r="F1199" s="85" t="s">
        <v>389</v>
      </c>
      <c r="G1199" s="85" t="s">
        <v>410</v>
      </c>
      <c r="H1199" s="86">
        <v>28.47805</v>
      </c>
      <c r="I1199" s="86">
        <v>33.63344</v>
      </c>
      <c r="J1199" s="86">
        <v>23.322649999999999</v>
      </c>
      <c r="K1199" s="86">
        <v>5.1553900000000006</v>
      </c>
      <c r="L1199" s="86">
        <v>5.1554000000000002</v>
      </c>
      <c r="M1199" s="85"/>
      <c r="N1199" s="85"/>
      <c r="O1199" s="86">
        <v>29.580299999999998</v>
      </c>
      <c r="P1199" s="86">
        <v>29.191450000000003</v>
      </c>
      <c r="Q1199" s="86">
        <v>29.969149999999999</v>
      </c>
    </row>
    <row r="1200" spans="1:17" x14ac:dyDescent="0.2">
      <c r="A1200" s="85" t="s">
        <v>1802</v>
      </c>
      <c r="B1200" t="s">
        <v>395</v>
      </c>
      <c r="C1200">
        <v>3</v>
      </c>
      <c r="D1200" s="84" t="s">
        <v>2</v>
      </c>
      <c r="E1200" s="87">
        <v>1</v>
      </c>
      <c r="F1200" s="85" t="s">
        <v>389</v>
      </c>
      <c r="G1200" s="85" t="s">
        <v>394</v>
      </c>
      <c r="H1200" s="86">
        <v>21.689240000000002</v>
      </c>
      <c r="I1200" s="86">
        <v>25.962220000000002</v>
      </c>
      <c r="J1200" s="86">
        <v>17.416250000000002</v>
      </c>
      <c r="K1200" s="86">
        <v>4.2729800000000004</v>
      </c>
      <c r="L1200" s="86">
        <v>4.2729900000000001</v>
      </c>
      <c r="M1200" s="85"/>
      <c r="N1200" s="85"/>
      <c r="O1200" s="86">
        <v>29.580299999999998</v>
      </c>
      <c r="P1200" s="86">
        <v>29.191450000000003</v>
      </c>
      <c r="Q1200" s="86">
        <v>29.969149999999999</v>
      </c>
    </row>
    <row r="1201" spans="1:17" x14ac:dyDescent="0.2">
      <c r="A1201" s="85" t="s">
        <v>1803</v>
      </c>
      <c r="B1201" t="s">
        <v>399</v>
      </c>
      <c r="C1201">
        <v>4</v>
      </c>
      <c r="D1201" s="84" t="s">
        <v>2</v>
      </c>
      <c r="E1201" s="87">
        <v>2</v>
      </c>
      <c r="F1201" s="85" t="s">
        <v>389</v>
      </c>
      <c r="G1201" s="85" t="s">
        <v>398</v>
      </c>
      <c r="H1201" s="86">
        <v>22.110409999999998</v>
      </c>
      <c r="I1201" s="86">
        <v>25.760499999999997</v>
      </c>
      <c r="J1201" s="86">
        <v>18.460319999999999</v>
      </c>
      <c r="K1201" s="86">
        <v>3.6500899999999987</v>
      </c>
      <c r="L1201" s="86">
        <v>3.6500899999999987</v>
      </c>
      <c r="M1201" s="85"/>
      <c r="N1201" s="85"/>
      <c r="O1201" s="86">
        <v>29.580299999999998</v>
      </c>
      <c r="P1201" s="86">
        <v>29.191450000000003</v>
      </c>
      <c r="Q1201" s="86">
        <v>29.969149999999999</v>
      </c>
    </row>
    <row r="1202" spans="1:17" x14ac:dyDescent="0.2">
      <c r="A1202" s="85" t="s">
        <v>1804</v>
      </c>
      <c r="B1202" t="s">
        <v>403</v>
      </c>
      <c r="C1202">
        <v>5</v>
      </c>
      <c r="D1202" s="84" t="s">
        <v>2</v>
      </c>
      <c r="E1202" s="87">
        <v>6</v>
      </c>
      <c r="F1202" s="85" t="s">
        <v>389</v>
      </c>
      <c r="G1202" s="85" t="s">
        <v>402</v>
      </c>
      <c r="H1202" s="86">
        <v>28.323169999999998</v>
      </c>
      <c r="I1202" s="86">
        <v>32.454749999999997</v>
      </c>
      <c r="J1202" s="86">
        <v>24.191579999999998</v>
      </c>
      <c r="K1202" s="86">
        <v>4.1315799999999996</v>
      </c>
      <c r="L1202" s="86">
        <v>4.1315899999999992</v>
      </c>
      <c r="M1202" s="85"/>
      <c r="N1202" s="85"/>
      <c r="O1202" s="86">
        <v>29.580299999999998</v>
      </c>
      <c r="P1202" s="86">
        <v>29.191450000000003</v>
      </c>
      <c r="Q1202" s="86">
        <v>29.969149999999999</v>
      </c>
    </row>
    <row r="1203" spans="1:17" x14ac:dyDescent="0.2">
      <c r="A1203" s="85" t="s">
        <v>1805</v>
      </c>
      <c r="B1203" t="s">
        <v>415</v>
      </c>
      <c r="C1203">
        <v>6</v>
      </c>
      <c r="D1203" s="84" t="s">
        <v>2</v>
      </c>
      <c r="E1203" s="87">
        <v>3</v>
      </c>
      <c r="F1203" s="85" t="s">
        <v>389</v>
      </c>
      <c r="G1203" s="85" t="s">
        <v>414</v>
      </c>
      <c r="H1203" s="86">
        <v>26.62086</v>
      </c>
      <c r="I1203" s="86">
        <v>32.587939999999996</v>
      </c>
      <c r="J1203" s="86">
        <v>20.653769999999998</v>
      </c>
      <c r="K1203" s="86">
        <v>5.9670799999999957</v>
      </c>
      <c r="L1203" s="86">
        <v>5.9670900000000024</v>
      </c>
      <c r="M1203" s="85"/>
      <c r="N1203" s="85"/>
      <c r="O1203" s="86">
        <v>29.580299999999998</v>
      </c>
      <c r="P1203" s="86">
        <v>29.191450000000003</v>
      </c>
      <c r="Q1203" s="86">
        <v>29.969149999999999</v>
      </c>
    </row>
    <row r="1204" spans="1:17" x14ac:dyDescent="0.2">
      <c r="A1204" s="85" t="s">
        <v>1806</v>
      </c>
      <c r="B1204" t="s">
        <v>407</v>
      </c>
      <c r="C1204">
        <v>7</v>
      </c>
      <c r="D1204" s="84" t="s">
        <v>2</v>
      </c>
      <c r="E1204" s="87">
        <v>4</v>
      </c>
      <c r="F1204" s="85" t="s">
        <v>389</v>
      </c>
      <c r="G1204" s="85" t="s">
        <v>406</v>
      </c>
      <c r="H1204" s="86">
        <v>26.985279999999999</v>
      </c>
      <c r="I1204" s="86">
        <v>29.651309999999999</v>
      </c>
      <c r="J1204" s="86">
        <v>24.319240000000001</v>
      </c>
      <c r="K1204" s="86">
        <v>2.6660299999999992</v>
      </c>
      <c r="L1204" s="86">
        <v>2.6660399999999989</v>
      </c>
      <c r="M1204" s="85"/>
      <c r="N1204" s="85"/>
      <c r="O1204" s="86">
        <v>29.580299999999998</v>
      </c>
      <c r="P1204" s="86">
        <v>29.191450000000003</v>
      </c>
      <c r="Q1204" s="86">
        <v>29.969149999999999</v>
      </c>
    </row>
    <row r="1205" spans="1:17" x14ac:dyDescent="0.2">
      <c r="A1205" s="85" t="s">
        <v>1807</v>
      </c>
      <c r="B1205" t="s">
        <v>300</v>
      </c>
      <c r="C1205">
        <v>8</v>
      </c>
      <c r="D1205" s="84" t="s">
        <v>2</v>
      </c>
      <c r="E1205" s="87">
        <v>9</v>
      </c>
      <c r="F1205" s="85" t="s">
        <v>298</v>
      </c>
      <c r="G1205" s="85" t="s">
        <v>299</v>
      </c>
      <c r="H1205" s="86">
        <v>30.83633</v>
      </c>
      <c r="I1205" s="86">
        <v>33.409010000000002</v>
      </c>
      <c r="J1205" s="86">
        <v>28.263640000000002</v>
      </c>
      <c r="K1205" s="86">
        <v>2.5726800000000019</v>
      </c>
      <c r="L1205" s="86">
        <v>2.5726899999999979</v>
      </c>
      <c r="M1205" s="85"/>
      <c r="N1205" s="85"/>
      <c r="O1205" s="86">
        <v>29.580299999999998</v>
      </c>
      <c r="P1205" s="86">
        <v>29.191450000000003</v>
      </c>
      <c r="Q1205" s="86">
        <v>29.969149999999999</v>
      </c>
    </row>
    <row r="1206" spans="1:17" x14ac:dyDescent="0.2">
      <c r="A1206" s="85" t="s">
        <v>1808</v>
      </c>
      <c r="B1206" t="s">
        <v>304</v>
      </c>
      <c r="C1206">
        <v>9</v>
      </c>
      <c r="D1206" s="84" t="s">
        <v>2</v>
      </c>
      <c r="E1206" s="87">
        <v>5</v>
      </c>
      <c r="F1206" s="85" t="s">
        <v>298</v>
      </c>
      <c r="G1206" s="85" t="s">
        <v>303</v>
      </c>
      <c r="H1206" s="86">
        <v>28.27908</v>
      </c>
      <c r="I1206" s="86">
        <v>30.804040000000001</v>
      </c>
      <c r="J1206" s="86">
        <v>25.754129999999996</v>
      </c>
      <c r="K1206" s="86">
        <v>2.5249600000000001</v>
      </c>
      <c r="L1206" s="86">
        <v>2.524950000000004</v>
      </c>
      <c r="M1206" s="85"/>
      <c r="N1206" s="85"/>
      <c r="O1206" s="86">
        <v>29.580299999999998</v>
      </c>
      <c r="P1206" s="86">
        <v>29.191450000000003</v>
      </c>
      <c r="Q1206" s="86">
        <v>29.969149999999999</v>
      </c>
    </row>
    <row r="1207" spans="1:17" x14ac:dyDescent="0.2">
      <c r="A1207" s="85" t="s">
        <v>1809</v>
      </c>
      <c r="B1207" t="s">
        <v>124</v>
      </c>
      <c r="C1207">
        <v>1</v>
      </c>
      <c r="D1207" s="84" t="s">
        <v>3</v>
      </c>
      <c r="E1207" s="87">
        <v>8</v>
      </c>
      <c r="F1207" s="85" t="s">
        <v>122</v>
      </c>
      <c r="G1207" s="85" t="s">
        <v>123</v>
      </c>
      <c r="H1207" s="86">
        <v>26.850110000000001</v>
      </c>
      <c r="I1207" s="86">
        <v>30.43458</v>
      </c>
      <c r="J1207" s="86">
        <v>23.265630000000002</v>
      </c>
      <c r="K1207" s="86">
        <v>3.5844699999999996</v>
      </c>
      <c r="L1207" s="86">
        <v>3.5844799999999992</v>
      </c>
      <c r="M1207" s="85"/>
      <c r="N1207" s="85"/>
      <c r="O1207" s="86">
        <v>29.580299999999998</v>
      </c>
      <c r="P1207" s="86">
        <v>29.191450000000003</v>
      </c>
      <c r="Q1207" s="86">
        <v>29.969149999999999</v>
      </c>
    </row>
    <row r="1208" spans="1:17" x14ac:dyDescent="0.2">
      <c r="A1208" s="85" t="s">
        <v>1810</v>
      </c>
      <c r="B1208" t="s">
        <v>128</v>
      </c>
      <c r="C1208">
        <v>2</v>
      </c>
      <c r="D1208" s="84" t="s">
        <v>3</v>
      </c>
      <c r="E1208" s="87">
        <v>2</v>
      </c>
      <c r="F1208" s="85" t="s">
        <v>122</v>
      </c>
      <c r="G1208" s="85" t="s">
        <v>127</v>
      </c>
      <c r="H1208" s="86">
        <v>24.224119999999999</v>
      </c>
      <c r="I1208" s="86">
        <v>27.454089999999997</v>
      </c>
      <c r="J1208" s="86">
        <v>20.994150000000001</v>
      </c>
      <c r="K1208" s="86">
        <v>3.229969999999998</v>
      </c>
      <c r="L1208" s="86">
        <v>3.229969999999998</v>
      </c>
      <c r="M1208" s="85"/>
      <c r="N1208" s="85"/>
      <c r="O1208" s="86">
        <v>29.580299999999998</v>
      </c>
      <c r="P1208" s="86">
        <v>29.191450000000003</v>
      </c>
      <c r="Q1208" s="86">
        <v>29.969149999999999</v>
      </c>
    </row>
    <row r="1209" spans="1:17" x14ac:dyDescent="0.2">
      <c r="A1209" s="85" t="s">
        <v>1811</v>
      </c>
      <c r="B1209" t="s">
        <v>132</v>
      </c>
      <c r="C1209">
        <v>3</v>
      </c>
      <c r="D1209" s="84" t="s">
        <v>3</v>
      </c>
      <c r="E1209" s="87">
        <v>13</v>
      </c>
      <c r="F1209" s="85" t="s">
        <v>122</v>
      </c>
      <c r="G1209" s="85" t="s">
        <v>131</v>
      </c>
      <c r="H1209" s="86">
        <v>29.294740000000001</v>
      </c>
      <c r="I1209" s="86">
        <v>33.403700000000001</v>
      </c>
      <c r="J1209" s="86">
        <v>25.185780000000001</v>
      </c>
      <c r="K1209" s="86">
        <v>4.1089599999999997</v>
      </c>
      <c r="L1209" s="86">
        <v>4.1089599999999997</v>
      </c>
      <c r="M1209" s="85"/>
      <c r="N1209" s="85"/>
      <c r="O1209" s="86">
        <v>29.580299999999998</v>
      </c>
      <c r="P1209" s="86">
        <v>29.191450000000003</v>
      </c>
      <c r="Q1209" s="86">
        <v>29.969149999999999</v>
      </c>
    </row>
    <row r="1210" spans="1:17" x14ac:dyDescent="0.2">
      <c r="A1210" s="85" t="s">
        <v>1812</v>
      </c>
      <c r="B1210" t="s">
        <v>136</v>
      </c>
      <c r="C1210">
        <v>4</v>
      </c>
      <c r="D1210" s="84" t="s">
        <v>3</v>
      </c>
      <c r="E1210" s="87">
        <v>6</v>
      </c>
      <c r="F1210" s="85" t="s">
        <v>122</v>
      </c>
      <c r="G1210" s="85" t="s">
        <v>135</v>
      </c>
      <c r="H1210" s="86">
        <v>26.621440000000003</v>
      </c>
      <c r="I1210" s="86">
        <v>30.201489999999996</v>
      </c>
      <c r="J1210" s="86">
        <v>23.04138</v>
      </c>
      <c r="K1210" s="86">
        <v>3.5800499999999928</v>
      </c>
      <c r="L1210" s="86">
        <v>3.5800600000000031</v>
      </c>
      <c r="M1210" s="85"/>
      <c r="N1210" s="85"/>
      <c r="O1210" s="86">
        <v>29.580299999999998</v>
      </c>
      <c r="P1210" s="86">
        <v>29.191450000000003</v>
      </c>
      <c r="Q1210" s="86">
        <v>29.969149999999999</v>
      </c>
    </row>
    <row r="1211" spans="1:17" x14ac:dyDescent="0.2">
      <c r="A1211" s="85" t="s">
        <v>1813</v>
      </c>
      <c r="B1211" t="s">
        <v>140</v>
      </c>
      <c r="C1211">
        <v>5</v>
      </c>
      <c r="D1211" s="84" t="s">
        <v>3</v>
      </c>
      <c r="E1211" s="87">
        <v>4</v>
      </c>
      <c r="F1211" s="85" t="s">
        <v>122</v>
      </c>
      <c r="G1211" s="85" t="s">
        <v>139</v>
      </c>
      <c r="H1211" s="86">
        <v>26.00376</v>
      </c>
      <c r="I1211" s="86">
        <v>30.031829999999999</v>
      </c>
      <c r="J1211" s="86">
        <v>21.975680000000001</v>
      </c>
      <c r="K1211" s="86">
        <v>4.0280699999999996</v>
      </c>
      <c r="L1211" s="86">
        <v>4.0280799999999992</v>
      </c>
      <c r="M1211" s="85"/>
      <c r="N1211" s="85"/>
      <c r="O1211" s="86">
        <v>29.580299999999998</v>
      </c>
      <c r="P1211" s="86">
        <v>29.191450000000003</v>
      </c>
      <c r="Q1211" s="86">
        <v>29.969149999999999</v>
      </c>
    </row>
    <row r="1212" spans="1:17" x14ac:dyDescent="0.2">
      <c r="A1212" s="85" t="s">
        <v>1814</v>
      </c>
      <c r="B1212" t="s">
        <v>144</v>
      </c>
      <c r="C1212">
        <v>6</v>
      </c>
      <c r="D1212" s="84" t="s">
        <v>3</v>
      </c>
      <c r="E1212" s="87">
        <v>9</v>
      </c>
      <c r="F1212" s="85" t="s">
        <v>122</v>
      </c>
      <c r="G1212" s="85" t="s">
        <v>143</v>
      </c>
      <c r="H1212" s="86">
        <v>27.052700000000002</v>
      </c>
      <c r="I1212" s="86">
        <v>30.659380000000002</v>
      </c>
      <c r="J1212" s="86">
        <v>23.446010000000001</v>
      </c>
      <c r="K1212" s="86">
        <v>3.6066800000000008</v>
      </c>
      <c r="L1212" s="86">
        <v>3.6066900000000004</v>
      </c>
      <c r="M1212" s="85"/>
      <c r="N1212" s="85"/>
      <c r="O1212" s="86">
        <v>29.580299999999998</v>
      </c>
      <c r="P1212" s="86">
        <v>29.191450000000003</v>
      </c>
      <c r="Q1212" s="86">
        <v>29.969149999999999</v>
      </c>
    </row>
    <row r="1213" spans="1:17" x14ac:dyDescent="0.2">
      <c r="A1213" s="85" t="s">
        <v>1815</v>
      </c>
      <c r="B1213" t="s">
        <v>96</v>
      </c>
      <c r="C1213">
        <v>7</v>
      </c>
      <c r="D1213" s="84" t="s">
        <v>3</v>
      </c>
      <c r="E1213" s="87">
        <v>5</v>
      </c>
      <c r="F1213" s="85" t="s">
        <v>94</v>
      </c>
      <c r="G1213" s="85" t="s">
        <v>95</v>
      </c>
      <c r="H1213" s="86">
        <v>26.395330000000001</v>
      </c>
      <c r="I1213" s="86">
        <v>28.46452</v>
      </c>
      <c r="J1213" s="86">
        <v>24.326149999999998</v>
      </c>
      <c r="K1213" s="86">
        <v>2.069189999999999</v>
      </c>
      <c r="L1213" s="86">
        <v>2.0691800000000029</v>
      </c>
      <c r="M1213" s="85"/>
      <c r="N1213" s="85"/>
      <c r="O1213" s="86">
        <v>29.580299999999998</v>
      </c>
      <c r="P1213" s="86">
        <v>29.191450000000003</v>
      </c>
      <c r="Q1213" s="86">
        <v>29.969149999999999</v>
      </c>
    </row>
    <row r="1214" spans="1:17" x14ac:dyDescent="0.2">
      <c r="A1214" s="85" t="s">
        <v>1816</v>
      </c>
      <c r="B1214" t="s">
        <v>100</v>
      </c>
      <c r="C1214">
        <v>8</v>
      </c>
      <c r="D1214" s="84" t="s">
        <v>3</v>
      </c>
      <c r="E1214" s="87">
        <v>12</v>
      </c>
      <c r="F1214" s="85" t="s">
        <v>94</v>
      </c>
      <c r="G1214" s="85" t="s">
        <v>99</v>
      </c>
      <c r="H1214" s="86">
        <v>28.719860000000004</v>
      </c>
      <c r="I1214" s="86">
        <v>30.968990000000002</v>
      </c>
      <c r="J1214" s="86">
        <v>26.470719999999996</v>
      </c>
      <c r="K1214" s="86">
        <v>2.2491299999999974</v>
      </c>
      <c r="L1214" s="86">
        <v>2.2491400000000077</v>
      </c>
      <c r="M1214" s="85"/>
      <c r="N1214" s="85"/>
      <c r="O1214" s="86">
        <v>29.580299999999998</v>
      </c>
      <c r="P1214" s="86">
        <v>29.191450000000003</v>
      </c>
      <c r="Q1214" s="86">
        <v>29.969149999999999</v>
      </c>
    </row>
    <row r="1215" spans="1:17" x14ac:dyDescent="0.2">
      <c r="A1215" s="85" t="s">
        <v>1817</v>
      </c>
      <c r="B1215" t="s">
        <v>455</v>
      </c>
      <c r="C1215">
        <v>9</v>
      </c>
      <c r="D1215" s="84" t="s">
        <v>3</v>
      </c>
      <c r="E1215" s="87">
        <v>11</v>
      </c>
      <c r="F1215" s="85" t="s">
        <v>453</v>
      </c>
      <c r="G1215" s="85" t="s">
        <v>454</v>
      </c>
      <c r="H1215" s="86">
        <v>28.098570000000002</v>
      </c>
      <c r="I1215" s="86">
        <v>31.536940000000001</v>
      </c>
      <c r="J1215" s="86">
        <v>24.6602</v>
      </c>
      <c r="K1215" s="86">
        <v>3.438369999999999</v>
      </c>
      <c r="L1215" s="86">
        <v>3.4383700000000026</v>
      </c>
      <c r="M1215" s="85"/>
      <c r="N1215" s="85"/>
      <c r="O1215" s="86">
        <v>29.580299999999998</v>
      </c>
      <c r="P1215" s="86">
        <v>29.191450000000003</v>
      </c>
      <c r="Q1215" s="86">
        <v>29.969149999999999</v>
      </c>
    </row>
    <row r="1216" spans="1:17" x14ac:dyDescent="0.2">
      <c r="A1216" s="85" t="s">
        <v>1818</v>
      </c>
      <c r="B1216" t="s">
        <v>459</v>
      </c>
      <c r="C1216">
        <v>10</v>
      </c>
      <c r="D1216" s="84" t="s">
        <v>3</v>
      </c>
      <c r="E1216" s="87">
        <v>7</v>
      </c>
      <c r="F1216" s="85" t="s">
        <v>453</v>
      </c>
      <c r="G1216" s="85" t="s">
        <v>458</v>
      </c>
      <c r="H1216" s="86">
        <v>26.77974</v>
      </c>
      <c r="I1216" s="86">
        <v>29.220750000000002</v>
      </c>
      <c r="J1216" s="86">
        <v>24.338740000000001</v>
      </c>
      <c r="K1216" s="86">
        <v>2.4410100000000021</v>
      </c>
      <c r="L1216" s="86">
        <v>2.4409999999999989</v>
      </c>
      <c r="M1216" s="85"/>
      <c r="N1216" s="85"/>
      <c r="O1216" s="86">
        <v>29.580299999999998</v>
      </c>
      <c r="P1216" s="86">
        <v>29.191450000000003</v>
      </c>
      <c r="Q1216" s="86">
        <v>29.969149999999999</v>
      </c>
    </row>
    <row r="1217" spans="1:17" x14ac:dyDescent="0.2">
      <c r="A1217" s="85" t="s">
        <v>1819</v>
      </c>
      <c r="B1217" t="s">
        <v>463</v>
      </c>
      <c r="C1217">
        <v>11</v>
      </c>
      <c r="D1217" s="84" t="s">
        <v>3</v>
      </c>
      <c r="E1217" s="87">
        <v>10</v>
      </c>
      <c r="F1217" s="85" t="s">
        <v>453</v>
      </c>
      <c r="G1217" s="85" t="s">
        <v>462</v>
      </c>
      <c r="H1217" s="86">
        <v>27.584389999999999</v>
      </c>
      <c r="I1217" s="86">
        <v>30.430289999999999</v>
      </c>
      <c r="J1217" s="86">
        <v>24.738479999999999</v>
      </c>
      <c r="K1217" s="86">
        <v>2.8459000000000003</v>
      </c>
      <c r="L1217" s="86">
        <v>2.8459099999999999</v>
      </c>
      <c r="M1217" s="85"/>
      <c r="N1217" s="85"/>
      <c r="O1217" s="86">
        <v>29.580299999999998</v>
      </c>
      <c r="P1217" s="86">
        <v>29.191450000000003</v>
      </c>
      <c r="Q1217" s="86">
        <v>29.969149999999999</v>
      </c>
    </row>
    <row r="1218" spans="1:17" x14ac:dyDescent="0.2">
      <c r="A1218" s="85" t="s">
        <v>1820</v>
      </c>
      <c r="B1218" t="s">
        <v>310</v>
      </c>
      <c r="C1218">
        <v>12</v>
      </c>
      <c r="D1218" s="84" t="s">
        <v>3</v>
      </c>
      <c r="E1218" s="87">
        <v>15</v>
      </c>
      <c r="F1218" s="85" t="s">
        <v>308</v>
      </c>
      <c r="G1218" s="85" t="s">
        <v>309</v>
      </c>
      <c r="H1218" s="86">
        <v>30.235770000000002</v>
      </c>
      <c r="I1218" s="86">
        <v>32.477699999999999</v>
      </c>
      <c r="J1218" s="86">
        <v>27.993829999999996</v>
      </c>
      <c r="K1218" s="86">
        <v>2.2419299999999964</v>
      </c>
      <c r="L1218" s="86">
        <v>2.2419400000000067</v>
      </c>
      <c r="M1218" s="85"/>
      <c r="N1218" s="85"/>
      <c r="O1218" s="86">
        <v>29.580299999999998</v>
      </c>
      <c r="P1218" s="86">
        <v>29.191450000000003</v>
      </c>
      <c r="Q1218" s="86">
        <v>29.969149999999999</v>
      </c>
    </row>
    <row r="1219" spans="1:17" x14ac:dyDescent="0.2">
      <c r="A1219" s="85" t="s">
        <v>1821</v>
      </c>
      <c r="B1219" t="s">
        <v>314</v>
      </c>
      <c r="C1219">
        <v>13</v>
      </c>
      <c r="D1219" s="84" t="s">
        <v>3</v>
      </c>
      <c r="E1219" s="87">
        <v>17</v>
      </c>
      <c r="F1219" s="85" t="s">
        <v>308</v>
      </c>
      <c r="G1219" s="85" t="s">
        <v>313</v>
      </c>
      <c r="H1219" s="86">
        <v>32.852679999999999</v>
      </c>
      <c r="I1219" s="86">
        <v>35.66583</v>
      </c>
      <c r="J1219" s="86">
        <v>30.039529999999999</v>
      </c>
      <c r="K1219" s="86">
        <v>2.8131500000000003</v>
      </c>
      <c r="L1219" s="86">
        <v>2.8131500000000003</v>
      </c>
      <c r="M1219" s="85"/>
      <c r="N1219" s="85"/>
      <c r="O1219" s="86">
        <v>29.580299999999998</v>
      </c>
      <c r="P1219" s="86">
        <v>29.191450000000003</v>
      </c>
      <c r="Q1219" s="86">
        <v>29.969149999999999</v>
      </c>
    </row>
    <row r="1220" spans="1:17" x14ac:dyDescent="0.2">
      <c r="A1220" s="85" t="s">
        <v>1822</v>
      </c>
      <c r="B1220" t="s">
        <v>320</v>
      </c>
      <c r="C1220">
        <v>14</v>
      </c>
      <c r="D1220" s="84" t="s">
        <v>3</v>
      </c>
      <c r="E1220" s="87">
        <v>3</v>
      </c>
      <c r="F1220" s="85" t="s">
        <v>318</v>
      </c>
      <c r="G1220" s="85" t="s">
        <v>319</v>
      </c>
      <c r="H1220" s="86">
        <v>25.850060000000003</v>
      </c>
      <c r="I1220" s="86">
        <v>28.953449999999997</v>
      </c>
      <c r="J1220" s="86">
        <v>22.746659999999999</v>
      </c>
      <c r="K1220" s="86">
        <v>3.1033899999999939</v>
      </c>
      <c r="L1220" s="86">
        <v>3.1034000000000042</v>
      </c>
      <c r="M1220" s="85"/>
      <c r="N1220" s="85"/>
      <c r="O1220" s="86">
        <v>29.580299999999998</v>
      </c>
      <c r="P1220" s="86">
        <v>29.191450000000003</v>
      </c>
      <c r="Q1220" s="86">
        <v>29.969149999999999</v>
      </c>
    </row>
    <row r="1221" spans="1:17" x14ac:dyDescent="0.2">
      <c r="A1221" s="85" t="s">
        <v>1823</v>
      </c>
      <c r="B1221" t="s">
        <v>324</v>
      </c>
      <c r="C1221">
        <v>15</v>
      </c>
      <c r="D1221" s="84" t="s">
        <v>3</v>
      </c>
      <c r="E1221" s="87">
        <v>14</v>
      </c>
      <c r="F1221" s="85" t="s">
        <v>318</v>
      </c>
      <c r="G1221" s="85" t="s">
        <v>323</v>
      </c>
      <c r="H1221" s="86">
        <v>29.321659999999998</v>
      </c>
      <c r="I1221" s="86">
        <v>32.76746</v>
      </c>
      <c r="J1221" s="86">
        <v>25.875859999999999</v>
      </c>
      <c r="K1221" s="86">
        <v>3.445800000000002</v>
      </c>
      <c r="L1221" s="86">
        <v>3.4457999999999984</v>
      </c>
      <c r="M1221" s="85"/>
      <c r="N1221" s="85"/>
      <c r="O1221" s="86">
        <v>29.580299999999998</v>
      </c>
      <c r="P1221" s="86">
        <v>29.191450000000003</v>
      </c>
      <c r="Q1221" s="86">
        <v>29.969149999999999</v>
      </c>
    </row>
    <row r="1222" spans="1:17" x14ac:dyDescent="0.2">
      <c r="A1222" s="85" t="s">
        <v>1824</v>
      </c>
      <c r="B1222" t="s">
        <v>328</v>
      </c>
      <c r="C1222">
        <v>16</v>
      </c>
      <c r="D1222" s="84" t="s">
        <v>3</v>
      </c>
      <c r="E1222" s="87">
        <v>16</v>
      </c>
      <c r="F1222" s="85" t="s">
        <v>318</v>
      </c>
      <c r="G1222" s="85" t="s">
        <v>327</v>
      </c>
      <c r="H1222" s="86">
        <v>31.884639999999997</v>
      </c>
      <c r="I1222" s="86">
        <v>35.778739999999999</v>
      </c>
      <c r="J1222" s="86">
        <v>27.990549999999999</v>
      </c>
      <c r="K1222" s="86">
        <v>3.8941000000000017</v>
      </c>
      <c r="L1222" s="86">
        <v>3.8940899999999985</v>
      </c>
      <c r="M1222" s="85"/>
      <c r="N1222" s="85"/>
      <c r="O1222" s="86">
        <v>29.580299999999998</v>
      </c>
      <c r="P1222" s="86">
        <v>29.191450000000003</v>
      </c>
      <c r="Q1222" s="86">
        <v>29.969149999999999</v>
      </c>
    </row>
    <row r="1223" spans="1:17" x14ac:dyDescent="0.2">
      <c r="A1223" s="85" t="s">
        <v>1825</v>
      </c>
      <c r="B1223" t="s">
        <v>332</v>
      </c>
      <c r="C1223">
        <v>17</v>
      </c>
      <c r="D1223" s="84" t="s">
        <v>3</v>
      </c>
      <c r="E1223" s="87">
        <v>1</v>
      </c>
      <c r="F1223" s="85" t="s">
        <v>318</v>
      </c>
      <c r="G1223" s="85" t="s">
        <v>331</v>
      </c>
      <c r="H1223" s="86">
        <v>23.115279999999998</v>
      </c>
      <c r="I1223" s="86">
        <v>27.254770000000001</v>
      </c>
      <c r="J1223" s="86">
        <v>18.97579</v>
      </c>
      <c r="K1223" s="86">
        <v>4.1394900000000021</v>
      </c>
      <c r="L1223" s="86">
        <v>4.1394899999999986</v>
      </c>
      <c r="M1223" s="85"/>
      <c r="N1223" s="85"/>
      <c r="O1223" s="86">
        <v>29.580299999999998</v>
      </c>
      <c r="P1223" s="86">
        <v>29.191450000000003</v>
      </c>
      <c r="Q1223" s="86">
        <v>29.969149999999999</v>
      </c>
    </row>
    <row r="1224" spans="1:17" x14ac:dyDescent="0.2">
      <c r="A1224" s="9" t="s">
        <v>1826</v>
      </c>
      <c r="B1224" t="s">
        <v>86</v>
      </c>
      <c r="C1224">
        <v>1</v>
      </c>
      <c r="D1224" s="92" t="s">
        <v>9</v>
      </c>
      <c r="E1224" s="88">
        <v>16</v>
      </c>
      <c r="F1224" s="9" t="s">
        <v>84</v>
      </c>
      <c r="G1224" s="9" t="s">
        <v>85</v>
      </c>
      <c r="H1224" s="22">
        <v>53.819399999999995</v>
      </c>
      <c r="I1224" s="22">
        <v>56.390320000000003</v>
      </c>
      <c r="J1224" s="22">
        <v>51.248490000000004</v>
      </c>
      <c r="K1224" s="22">
        <v>2.5709200000000081</v>
      </c>
      <c r="L1224" s="22">
        <v>2.5709099999999907</v>
      </c>
      <c r="M1224" s="9"/>
      <c r="N1224" s="9"/>
      <c r="O1224" s="22">
        <v>55.775050000000007</v>
      </c>
      <c r="P1224" s="15">
        <v>55.360019999999999</v>
      </c>
      <c r="Q1224" s="15">
        <v>56.190070000000006</v>
      </c>
    </row>
    <row r="1225" spans="1:17" x14ac:dyDescent="0.2">
      <c r="A1225" s="9" t="s">
        <v>1827</v>
      </c>
      <c r="B1225" t="s">
        <v>90</v>
      </c>
      <c r="C1225">
        <v>2</v>
      </c>
      <c r="D1225" s="92" t="s">
        <v>9</v>
      </c>
      <c r="E1225" s="88">
        <v>9</v>
      </c>
      <c r="F1225" s="9" t="s">
        <v>84</v>
      </c>
      <c r="G1225" s="9" t="s">
        <v>89</v>
      </c>
      <c r="H1225" s="22">
        <v>52.935449999999996</v>
      </c>
      <c r="I1225" s="22">
        <v>55.670929999999998</v>
      </c>
      <c r="J1225" s="22">
        <v>50.199970000000008</v>
      </c>
      <c r="K1225" s="22">
        <v>2.7354800000000026</v>
      </c>
      <c r="L1225" s="22">
        <v>2.7354799999999884</v>
      </c>
      <c r="M1225" s="9"/>
      <c r="N1225" s="9"/>
      <c r="O1225" s="22">
        <v>55.775050000000007</v>
      </c>
      <c r="P1225" s="15">
        <v>55.360019999999999</v>
      </c>
      <c r="Q1225" s="15">
        <v>56.190070000000006</v>
      </c>
    </row>
    <row r="1226" spans="1:17" x14ac:dyDescent="0.2">
      <c r="A1226" s="9" t="s">
        <v>1828</v>
      </c>
      <c r="B1226" t="s">
        <v>282</v>
      </c>
      <c r="C1226">
        <v>3</v>
      </c>
      <c r="D1226" s="92" t="s">
        <v>9</v>
      </c>
      <c r="E1226" s="88">
        <v>13</v>
      </c>
      <c r="F1226" s="9" t="s">
        <v>280</v>
      </c>
      <c r="G1226" s="9" t="s">
        <v>281</v>
      </c>
      <c r="H1226" s="22">
        <v>53.106410000000004</v>
      </c>
      <c r="I1226" s="22">
        <v>56.888770000000001</v>
      </c>
      <c r="J1226" s="22">
        <v>49.32405</v>
      </c>
      <c r="K1226" s="22">
        <v>3.7823599999999971</v>
      </c>
      <c r="L1226" s="22">
        <v>3.7823600000000042</v>
      </c>
      <c r="M1226" s="9"/>
      <c r="N1226" s="9"/>
      <c r="O1226" s="22">
        <v>55.775050000000007</v>
      </c>
      <c r="P1226" s="15">
        <v>55.360019999999999</v>
      </c>
      <c r="Q1226" s="15">
        <v>56.190070000000006</v>
      </c>
    </row>
    <row r="1227" spans="1:17" x14ac:dyDescent="0.2">
      <c r="A1227" s="9" t="s">
        <v>1829</v>
      </c>
      <c r="B1227" t="s">
        <v>286</v>
      </c>
      <c r="C1227">
        <v>4</v>
      </c>
      <c r="D1227" s="92" t="s">
        <v>9</v>
      </c>
      <c r="E1227" s="88">
        <v>5</v>
      </c>
      <c r="F1227" s="9" t="s">
        <v>280</v>
      </c>
      <c r="G1227" s="9" t="s">
        <v>285</v>
      </c>
      <c r="H1227" s="22">
        <v>51.420969999999997</v>
      </c>
      <c r="I1227" s="22">
        <v>54.98216</v>
      </c>
      <c r="J1227" s="22">
        <v>47.859790000000004</v>
      </c>
      <c r="K1227" s="22">
        <v>3.5611900000000034</v>
      </c>
      <c r="L1227" s="22">
        <v>3.5611799999999931</v>
      </c>
      <c r="M1227" s="9"/>
      <c r="N1227" s="9"/>
      <c r="O1227" s="22">
        <v>55.775050000000007</v>
      </c>
      <c r="P1227" s="15">
        <v>55.360019999999999</v>
      </c>
      <c r="Q1227" s="15">
        <v>56.190070000000006</v>
      </c>
    </row>
    <row r="1228" spans="1:17" x14ac:dyDescent="0.2">
      <c r="A1228" s="9" t="s">
        <v>1830</v>
      </c>
      <c r="B1228" t="s">
        <v>290</v>
      </c>
      <c r="C1228">
        <v>5</v>
      </c>
      <c r="D1228" s="92" t="s">
        <v>9</v>
      </c>
      <c r="E1228" s="88">
        <v>20</v>
      </c>
      <c r="F1228" s="9" t="s">
        <v>280</v>
      </c>
      <c r="G1228" s="9" t="s">
        <v>289</v>
      </c>
      <c r="H1228" s="22">
        <v>56.486719999999998</v>
      </c>
      <c r="I1228" s="22">
        <v>60.538159999999998</v>
      </c>
      <c r="J1228" s="22">
        <v>52.435279999999992</v>
      </c>
      <c r="K1228" s="22">
        <v>4.0514399999999995</v>
      </c>
      <c r="L1228" s="22">
        <v>4.0514400000000066</v>
      </c>
      <c r="M1228" s="9"/>
      <c r="N1228" s="9"/>
      <c r="O1228" s="22">
        <v>55.775050000000007</v>
      </c>
      <c r="P1228" s="15">
        <v>55.360019999999999</v>
      </c>
      <c r="Q1228" s="15">
        <v>56.190070000000006</v>
      </c>
    </row>
    <row r="1229" spans="1:17" x14ac:dyDescent="0.2">
      <c r="A1229" s="9" t="s">
        <v>1831</v>
      </c>
      <c r="B1229" t="s">
        <v>294</v>
      </c>
      <c r="C1229">
        <v>6</v>
      </c>
      <c r="D1229" s="92" t="s">
        <v>9</v>
      </c>
      <c r="E1229" s="88">
        <v>17</v>
      </c>
      <c r="F1229" s="9" t="s">
        <v>280</v>
      </c>
      <c r="G1229" s="9" t="s">
        <v>293</v>
      </c>
      <c r="H1229" s="22">
        <v>54.101299999999995</v>
      </c>
      <c r="I1229" s="22">
        <v>58.029920000000004</v>
      </c>
      <c r="J1229" s="22">
        <v>50.172669999999997</v>
      </c>
      <c r="K1229" s="22">
        <v>3.9286200000000093</v>
      </c>
      <c r="L1229" s="22">
        <v>3.9286299999999983</v>
      </c>
      <c r="M1229" s="9"/>
      <c r="N1229" s="9"/>
      <c r="O1229" s="22">
        <v>55.775050000000007</v>
      </c>
      <c r="P1229" s="15">
        <v>55.360019999999999</v>
      </c>
      <c r="Q1229" s="15">
        <v>56.190070000000006</v>
      </c>
    </row>
    <row r="1230" spans="1:17" x14ac:dyDescent="0.2">
      <c r="A1230" s="9" t="s">
        <v>1832</v>
      </c>
      <c r="B1230" t="s">
        <v>228</v>
      </c>
      <c r="C1230">
        <v>7</v>
      </c>
      <c r="D1230" s="92" t="s">
        <v>9</v>
      </c>
      <c r="E1230" s="88">
        <v>1</v>
      </c>
      <c r="F1230" s="9" t="s">
        <v>226</v>
      </c>
      <c r="G1230" s="9" t="s">
        <v>227</v>
      </c>
      <c r="H1230" s="22">
        <v>47.95232</v>
      </c>
      <c r="I1230" s="22">
        <v>51.636360000000003</v>
      </c>
      <c r="J1230" s="22">
        <v>44.26829</v>
      </c>
      <c r="K1230" s="22">
        <v>3.6840400000000031</v>
      </c>
      <c r="L1230" s="22">
        <v>3.6840299999999999</v>
      </c>
      <c r="M1230" s="9"/>
      <c r="N1230" s="9"/>
      <c r="O1230" s="22">
        <v>55.775050000000007</v>
      </c>
      <c r="P1230" s="15">
        <v>55.360019999999999</v>
      </c>
      <c r="Q1230" s="15">
        <v>56.190070000000006</v>
      </c>
    </row>
    <row r="1231" spans="1:17" x14ac:dyDescent="0.2">
      <c r="A1231" s="9" t="s">
        <v>1833</v>
      </c>
      <c r="B1231" t="s">
        <v>232</v>
      </c>
      <c r="C1231">
        <v>8</v>
      </c>
      <c r="D1231" s="92" t="s">
        <v>9</v>
      </c>
      <c r="E1231" s="88">
        <v>6</v>
      </c>
      <c r="F1231" s="9" t="s">
        <v>226</v>
      </c>
      <c r="G1231" s="9" t="s">
        <v>231</v>
      </c>
      <c r="H1231" s="22">
        <v>51.895579999999995</v>
      </c>
      <c r="I1231" s="22">
        <v>55.448079999999997</v>
      </c>
      <c r="J1231" s="22">
        <v>48.343069999999997</v>
      </c>
      <c r="K1231" s="22">
        <v>3.552500000000002</v>
      </c>
      <c r="L1231" s="22">
        <v>3.5525099999999981</v>
      </c>
      <c r="M1231" s="9"/>
      <c r="N1231" s="9"/>
      <c r="O1231" s="22">
        <v>55.775050000000007</v>
      </c>
      <c r="P1231" s="15">
        <v>55.360019999999999</v>
      </c>
      <c r="Q1231" s="15">
        <v>56.190070000000006</v>
      </c>
    </row>
    <row r="1232" spans="1:17" x14ac:dyDescent="0.2">
      <c r="A1232" s="9" t="s">
        <v>1834</v>
      </c>
      <c r="B1232" t="s">
        <v>236</v>
      </c>
      <c r="C1232">
        <v>9</v>
      </c>
      <c r="D1232" s="92" t="s">
        <v>9</v>
      </c>
      <c r="E1232" s="88">
        <v>19</v>
      </c>
      <c r="F1232" s="9" t="s">
        <v>226</v>
      </c>
      <c r="G1232" s="9" t="s">
        <v>235</v>
      </c>
      <c r="H1232" s="22">
        <v>54.955909999999996</v>
      </c>
      <c r="I1232" s="22">
        <v>58.603899999999996</v>
      </c>
      <c r="J1232" s="22">
        <v>51.307919999999996</v>
      </c>
      <c r="K1232" s="22">
        <v>3.6479900000000001</v>
      </c>
      <c r="L1232" s="22">
        <v>3.6479900000000001</v>
      </c>
      <c r="M1232" s="9"/>
      <c r="N1232" s="9"/>
      <c r="O1232" s="22">
        <v>55.775050000000007</v>
      </c>
      <c r="P1232" s="15">
        <v>55.360019999999999</v>
      </c>
      <c r="Q1232" s="15">
        <v>56.190070000000006</v>
      </c>
    </row>
    <row r="1233" spans="1:17" x14ac:dyDescent="0.2">
      <c r="A1233" s="9" t="s">
        <v>1835</v>
      </c>
      <c r="B1233" t="s">
        <v>240</v>
      </c>
      <c r="C1233">
        <v>10</v>
      </c>
      <c r="D1233" s="92" t="s">
        <v>9</v>
      </c>
      <c r="E1233" s="88">
        <v>2</v>
      </c>
      <c r="F1233" s="9" t="s">
        <v>226</v>
      </c>
      <c r="G1233" s="9" t="s">
        <v>239</v>
      </c>
      <c r="H1233" s="22">
        <v>48.027270000000001</v>
      </c>
      <c r="I1233" s="22">
        <v>51.500570000000003</v>
      </c>
      <c r="J1233" s="22">
        <v>44.553979999999996</v>
      </c>
      <c r="K1233" s="22">
        <v>3.4733000000000018</v>
      </c>
      <c r="L1233" s="22">
        <v>3.4732900000000058</v>
      </c>
      <c r="M1233" s="9"/>
      <c r="N1233" s="9"/>
      <c r="O1233" s="22">
        <v>55.775050000000007</v>
      </c>
      <c r="P1233" s="15">
        <v>55.360019999999999</v>
      </c>
      <c r="Q1233" s="15">
        <v>56.190070000000006</v>
      </c>
    </row>
    <row r="1234" spans="1:17" x14ac:dyDescent="0.2">
      <c r="A1234" s="9" t="s">
        <v>1836</v>
      </c>
      <c r="B1234" t="s">
        <v>246</v>
      </c>
      <c r="C1234">
        <v>11</v>
      </c>
      <c r="D1234" s="92" t="s">
        <v>9</v>
      </c>
      <c r="E1234" s="88">
        <v>11</v>
      </c>
      <c r="F1234" s="9" t="s">
        <v>244</v>
      </c>
      <c r="G1234" s="9" t="s">
        <v>245</v>
      </c>
      <c r="H1234" s="22">
        <v>53.007750000000001</v>
      </c>
      <c r="I1234" s="22">
        <v>56.528009999999995</v>
      </c>
      <c r="J1234" s="22">
        <v>49.487479999999998</v>
      </c>
      <c r="K1234" s="22">
        <v>3.5202599999999933</v>
      </c>
      <c r="L1234" s="22">
        <v>3.5202700000000036</v>
      </c>
      <c r="M1234" s="9"/>
      <c r="N1234" s="9"/>
      <c r="O1234" s="22">
        <v>55.775050000000007</v>
      </c>
      <c r="P1234" s="15">
        <v>55.360019999999999</v>
      </c>
      <c r="Q1234" s="15">
        <v>56.190070000000006</v>
      </c>
    </row>
    <row r="1235" spans="1:17" x14ac:dyDescent="0.2">
      <c r="A1235" s="9" t="s">
        <v>1837</v>
      </c>
      <c r="B1235" t="s">
        <v>250</v>
      </c>
      <c r="C1235">
        <v>12</v>
      </c>
      <c r="D1235" s="92" t="s">
        <v>9</v>
      </c>
      <c r="E1235" s="88">
        <v>8</v>
      </c>
      <c r="F1235" s="9" t="s">
        <v>244</v>
      </c>
      <c r="G1235" s="9" t="s">
        <v>249</v>
      </c>
      <c r="H1235" s="22">
        <v>52.346289999999996</v>
      </c>
      <c r="I1235" s="22">
        <v>55.741169999999997</v>
      </c>
      <c r="J1235" s="22">
        <v>48.951419999999999</v>
      </c>
      <c r="K1235" s="22">
        <v>3.3948800000000006</v>
      </c>
      <c r="L1235" s="22">
        <v>3.3948699999999974</v>
      </c>
      <c r="M1235" s="9"/>
      <c r="N1235" s="9"/>
      <c r="O1235" s="22">
        <v>55.775050000000007</v>
      </c>
      <c r="P1235" s="15">
        <v>55.360019999999999</v>
      </c>
      <c r="Q1235" s="15">
        <v>56.190070000000006</v>
      </c>
    </row>
    <row r="1236" spans="1:17" x14ac:dyDescent="0.2">
      <c r="A1236" s="9" t="s">
        <v>1838</v>
      </c>
      <c r="B1236" t="s">
        <v>254</v>
      </c>
      <c r="C1236">
        <v>13</v>
      </c>
      <c r="D1236" s="92" t="s">
        <v>9</v>
      </c>
      <c r="E1236" s="88">
        <v>4</v>
      </c>
      <c r="F1236" s="9" t="s">
        <v>244</v>
      </c>
      <c r="G1236" s="9" t="s">
        <v>253</v>
      </c>
      <c r="H1236" s="22">
        <v>50.740790000000004</v>
      </c>
      <c r="I1236" s="22">
        <v>53.971209999999999</v>
      </c>
      <c r="J1236" s="22">
        <v>47.510370000000002</v>
      </c>
      <c r="K1236" s="22">
        <v>3.2304199999999952</v>
      </c>
      <c r="L1236" s="22">
        <v>3.2304200000000023</v>
      </c>
      <c r="M1236" s="9"/>
      <c r="N1236" s="9"/>
      <c r="O1236" s="22">
        <v>55.775050000000007</v>
      </c>
      <c r="P1236" s="15">
        <v>55.360019999999999</v>
      </c>
      <c r="Q1236" s="15">
        <v>56.190070000000006</v>
      </c>
    </row>
    <row r="1237" spans="1:17" x14ac:dyDescent="0.2">
      <c r="A1237" s="9" t="s">
        <v>1839</v>
      </c>
      <c r="B1237" t="s">
        <v>260</v>
      </c>
      <c r="C1237">
        <v>14</v>
      </c>
      <c r="D1237" s="92" t="s">
        <v>9</v>
      </c>
      <c r="E1237" s="88">
        <v>3</v>
      </c>
      <c r="F1237" s="9" t="s">
        <v>258</v>
      </c>
      <c r="G1237" s="9" t="s">
        <v>259</v>
      </c>
      <c r="H1237" s="22">
        <v>50.379100000000001</v>
      </c>
      <c r="I1237" s="22">
        <v>55.300780000000003</v>
      </c>
      <c r="J1237" s="22">
        <v>45.457419999999999</v>
      </c>
      <c r="K1237" s="22">
        <v>4.9216800000000021</v>
      </c>
      <c r="L1237" s="22">
        <v>4.9216800000000021</v>
      </c>
      <c r="M1237" s="9"/>
      <c r="N1237" s="9"/>
      <c r="O1237" s="22">
        <v>55.775050000000007</v>
      </c>
      <c r="P1237" s="15">
        <v>55.360019999999999</v>
      </c>
      <c r="Q1237" s="15">
        <v>56.190070000000006</v>
      </c>
    </row>
    <row r="1238" spans="1:17" x14ac:dyDescent="0.2">
      <c r="A1238" s="9" t="s">
        <v>1840</v>
      </c>
      <c r="B1238" t="s">
        <v>264</v>
      </c>
      <c r="C1238">
        <v>15</v>
      </c>
      <c r="D1238" s="92" t="s">
        <v>9</v>
      </c>
      <c r="E1238" s="88">
        <v>18</v>
      </c>
      <c r="F1238" s="9" t="s">
        <v>258</v>
      </c>
      <c r="G1238" s="9" t="s">
        <v>263</v>
      </c>
      <c r="H1238" s="22">
        <v>54.439389999999996</v>
      </c>
      <c r="I1238" s="22">
        <v>58.237910000000007</v>
      </c>
      <c r="J1238" s="22">
        <v>50.640859999999996</v>
      </c>
      <c r="K1238" s="22">
        <v>3.7985200000000106</v>
      </c>
      <c r="L1238" s="22">
        <v>3.7985299999999995</v>
      </c>
      <c r="M1238" s="9"/>
      <c r="N1238" s="9"/>
      <c r="O1238" s="22">
        <v>55.775050000000007</v>
      </c>
      <c r="P1238" s="15">
        <v>55.360019999999999</v>
      </c>
      <c r="Q1238" s="15">
        <v>56.190070000000006</v>
      </c>
    </row>
    <row r="1239" spans="1:17" x14ac:dyDescent="0.2">
      <c r="A1239" s="9" t="s">
        <v>1841</v>
      </c>
      <c r="B1239" t="s">
        <v>268</v>
      </c>
      <c r="C1239">
        <v>16</v>
      </c>
      <c r="D1239" s="92" t="s">
        <v>9</v>
      </c>
      <c r="E1239" s="88">
        <v>22</v>
      </c>
      <c r="F1239" s="9" t="s">
        <v>258</v>
      </c>
      <c r="G1239" s="9" t="s">
        <v>267</v>
      </c>
      <c r="H1239" s="22">
        <v>58.383759999999995</v>
      </c>
      <c r="I1239" s="22">
        <v>62.586390000000002</v>
      </c>
      <c r="J1239" s="22">
        <v>54.181129999999996</v>
      </c>
      <c r="K1239" s="22">
        <v>4.2026300000000063</v>
      </c>
      <c r="L1239" s="22">
        <v>4.2026299999999992</v>
      </c>
      <c r="M1239" s="9"/>
      <c r="N1239" s="9"/>
      <c r="O1239" s="22">
        <v>55.775050000000007</v>
      </c>
      <c r="P1239" s="15">
        <v>55.360019999999999</v>
      </c>
      <c r="Q1239" s="15">
        <v>56.190070000000006</v>
      </c>
    </row>
    <row r="1240" spans="1:17" x14ac:dyDescent="0.2">
      <c r="A1240" s="9" t="s">
        <v>1842</v>
      </c>
      <c r="B1240" t="s">
        <v>272</v>
      </c>
      <c r="C1240">
        <v>17</v>
      </c>
      <c r="D1240" s="92" t="s">
        <v>9</v>
      </c>
      <c r="E1240" s="88">
        <v>12</v>
      </c>
      <c r="F1240" s="9" t="s">
        <v>258</v>
      </c>
      <c r="G1240" s="9" t="s">
        <v>271</v>
      </c>
      <c r="H1240" s="22">
        <v>53.078220000000002</v>
      </c>
      <c r="I1240" s="22">
        <v>56.796310000000005</v>
      </c>
      <c r="J1240" s="22">
        <v>49.360130000000005</v>
      </c>
      <c r="K1240" s="22">
        <v>3.7180900000000037</v>
      </c>
      <c r="L1240" s="22">
        <v>3.7180899999999966</v>
      </c>
      <c r="M1240" s="9"/>
      <c r="N1240" s="9"/>
      <c r="O1240" s="22">
        <v>55.775050000000007</v>
      </c>
      <c r="P1240" s="15">
        <v>55.360019999999999</v>
      </c>
      <c r="Q1240" s="15">
        <v>56.190070000000006</v>
      </c>
    </row>
    <row r="1241" spans="1:17" x14ac:dyDescent="0.2">
      <c r="A1241" s="9" t="s">
        <v>1843</v>
      </c>
      <c r="B1241" t="s">
        <v>276</v>
      </c>
      <c r="C1241">
        <v>18</v>
      </c>
      <c r="D1241" s="92" t="s">
        <v>9</v>
      </c>
      <c r="E1241" s="88">
        <v>10</v>
      </c>
      <c r="F1241" s="9" t="s">
        <v>258</v>
      </c>
      <c r="G1241" s="9" t="s">
        <v>275</v>
      </c>
      <c r="H1241" s="22">
        <v>53.002320000000005</v>
      </c>
      <c r="I1241" s="22">
        <v>56.920090000000002</v>
      </c>
      <c r="J1241" s="22">
        <v>49.084539999999997</v>
      </c>
      <c r="K1241" s="22">
        <v>3.9177699999999973</v>
      </c>
      <c r="L1241" s="22">
        <v>3.9177800000000076</v>
      </c>
      <c r="M1241" s="9"/>
      <c r="N1241" s="9"/>
      <c r="O1241" s="22">
        <v>55.775050000000007</v>
      </c>
      <c r="P1241" s="15">
        <v>55.360019999999999</v>
      </c>
      <c r="Q1241" s="15">
        <v>56.190070000000006</v>
      </c>
    </row>
    <row r="1242" spans="1:17" x14ac:dyDescent="0.2">
      <c r="A1242" s="9" t="s">
        <v>1844</v>
      </c>
      <c r="B1242" t="s">
        <v>487</v>
      </c>
      <c r="C1242">
        <v>19</v>
      </c>
      <c r="D1242" s="92" t="s">
        <v>9</v>
      </c>
      <c r="E1242" s="88">
        <v>14</v>
      </c>
      <c r="F1242" s="9" t="s">
        <v>485</v>
      </c>
      <c r="G1242" s="9" t="s">
        <v>486</v>
      </c>
      <c r="H1242" s="22">
        <v>53.212299999999999</v>
      </c>
      <c r="I1242" s="22">
        <v>56.7121</v>
      </c>
      <c r="J1242" s="22">
        <v>49.712489999999995</v>
      </c>
      <c r="K1242" s="22">
        <v>3.4998000000000005</v>
      </c>
      <c r="L1242" s="22">
        <v>3.4998100000000036</v>
      </c>
      <c r="M1242" s="9"/>
      <c r="N1242" s="9"/>
      <c r="O1242" s="22">
        <v>55.775050000000007</v>
      </c>
      <c r="P1242" s="15">
        <v>55.360019999999999</v>
      </c>
      <c r="Q1242" s="15">
        <v>56.190070000000006</v>
      </c>
    </row>
    <row r="1243" spans="1:17" x14ac:dyDescent="0.2">
      <c r="A1243" s="9" t="s">
        <v>1845</v>
      </c>
      <c r="B1243" t="s">
        <v>491</v>
      </c>
      <c r="C1243">
        <v>20</v>
      </c>
      <c r="D1243" s="92" t="s">
        <v>9</v>
      </c>
      <c r="E1243" s="88">
        <v>15</v>
      </c>
      <c r="F1243" s="9" t="s">
        <v>485</v>
      </c>
      <c r="G1243" s="9" t="s">
        <v>490</v>
      </c>
      <c r="H1243" s="22">
        <v>53.356090000000002</v>
      </c>
      <c r="I1243" s="22">
        <v>56.864970000000007</v>
      </c>
      <c r="J1243" s="22">
        <v>49.84722</v>
      </c>
      <c r="K1243" s="22">
        <v>3.5088800000000049</v>
      </c>
      <c r="L1243" s="22">
        <v>3.5088700000000017</v>
      </c>
      <c r="M1243" s="9"/>
      <c r="N1243" s="9"/>
      <c r="O1243" s="22">
        <v>55.775050000000007</v>
      </c>
      <c r="P1243" s="15">
        <v>55.360019999999999</v>
      </c>
      <c r="Q1243" s="15">
        <v>56.190070000000006</v>
      </c>
    </row>
    <row r="1244" spans="1:17" x14ac:dyDescent="0.2">
      <c r="A1244" s="9" t="s">
        <v>1846</v>
      </c>
      <c r="B1244" t="s">
        <v>495</v>
      </c>
      <c r="C1244">
        <v>21</v>
      </c>
      <c r="D1244" s="92" t="s">
        <v>9</v>
      </c>
      <c r="E1244" s="88">
        <v>21</v>
      </c>
      <c r="F1244" s="9" t="s">
        <v>485</v>
      </c>
      <c r="G1244" s="9" t="s">
        <v>494</v>
      </c>
      <c r="H1244" s="22">
        <v>58.135270000000006</v>
      </c>
      <c r="I1244" s="22">
        <v>62.482369999999996</v>
      </c>
      <c r="J1244" s="22">
        <v>53.788159999999998</v>
      </c>
      <c r="K1244" s="22">
        <v>4.3470999999999904</v>
      </c>
      <c r="L1244" s="22">
        <v>4.3471100000000078</v>
      </c>
      <c r="M1244" s="9"/>
      <c r="N1244" s="9"/>
      <c r="O1244" s="22">
        <v>55.775050000000007</v>
      </c>
      <c r="P1244" s="15">
        <v>55.360019999999999</v>
      </c>
      <c r="Q1244" s="15">
        <v>56.190070000000006</v>
      </c>
    </row>
    <row r="1245" spans="1:17" x14ac:dyDescent="0.2">
      <c r="A1245" s="9" t="s">
        <v>1847</v>
      </c>
      <c r="B1245" t="s">
        <v>499</v>
      </c>
      <c r="C1245">
        <v>22</v>
      </c>
      <c r="D1245" s="92" t="s">
        <v>9</v>
      </c>
      <c r="E1245" s="88">
        <v>7</v>
      </c>
      <c r="F1245" s="9" t="s">
        <v>485</v>
      </c>
      <c r="G1245" s="9" t="s">
        <v>498</v>
      </c>
      <c r="H1245" s="22">
        <v>51.909879999999994</v>
      </c>
      <c r="I1245" s="22">
        <v>54.776480000000006</v>
      </c>
      <c r="J1245" s="22">
        <v>49.04327</v>
      </c>
      <c r="K1245" s="22">
        <v>2.8666000000000125</v>
      </c>
      <c r="L1245" s="22">
        <v>2.8666099999999943</v>
      </c>
      <c r="M1245" s="9"/>
      <c r="N1245" s="9"/>
      <c r="O1245" s="22">
        <v>55.775050000000007</v>
      </c>
      <c r="P1245" s="15">
        <v>55.360019999999999</v>
      </c>
      <c r="Q1245" s="15">
        <v>56.190070000000006</v>
      </c>
    </row>
    <row r="1246" spans="1:17" x14ac:dyDescent="0.2">
      <c r="A1246" s="9" t="s">
        <v>1848</v>
      </c>
      <c r="B1246" t="s">
        <v>373</v>
      </c>
      <c r="C1246">
        <v>1</v>
      </c>
      <c r="D1246" s="92" t="s">
        <v>0</v>
      </c>
      <c r="E1246" s="88">
        <v>3</v>
      </c>
      <c r="F1246" s="9" t="s">
        <v>0</v>
      </c>
      <c r="G1246" s="9" t="s">
        <v>372</v>
      </c>
      <c r="H1246" s="22">
        <v>54.894549999999995</v>
      </c>
      <c r="I1246" s="22">
        <v>57.974479999999993</v>
      </c>
      <c r="J1246" s="22">
        <v>51.814619999999998</v>
      </c>
      <c r="K1246" s="22">
        <v>3.0799299999999974</v>
      </c>
      <c r="L1246" s="22">
        <v>3.0799299999999974</v>
      </c>
      <c r="M1246" s="9"/>
      <c r="N1246" s="9"/>
      <c r="O1246" s="22">
        <v>55.775050000000007</v>
      </c>
      <c r="P1246" s="15">
        <v>55.360019999999999</v>
      </c>
      <c r="Q1246" s="15">
        <v>56.190070000000006</v>
      </c>
    </row>
    <row r="1247" spans="1:17" x14ac:dyDescent="0.2">
      <c r="A1247" s="9" t="s">
        <v>1849</v>
      </c>
      <c r="B1247" t="s">
        <v>377</v>
      </c>
      <c r="C1247">
        <v>2</v>
      </c>
      <c r="D1247" s="92" t="s">
        <v>0</v>
      </c>
      <c r="E1247" s="88">
        <v>4</v>
      </c>
      <c r="F1247" s="9" t="s">
        <v>0</v>
      </c>
      <c r="G1247" s="9" t="s">
        <v>376</v>
      </c>
      <c r="H1247" s="22">
        <v>55.252120000000005</v>
      </c>
      <c r="I1247" s="22">
        <v>58.752230000000004</v>
      </c>
      <c r="J1247" s="22">
        <v>51.752010000000006</v>
      </c>
      <c r="K1247" s="22">
        <v>3.5001099999999994</v>
      </c>
      <c r="L1247" s="22">
        <v>3.5001099999999994</v>
      </c>
      <c r="M1247" s="9"/>
      <c r="N1247" s="9"/>
      <c r="O1247" s="22">
        <v>55.775050000000007</v>
      </c>
      <c r="P1247" s="15">
        <v>55.360019999999999</v>
      </c>
      <c r="Q1247" s="15">
        <v>56.190070000000006</v>
      </c>
    </row>
    <row r="1248" spans="1:17" x14ac:dyDescent="0.2">
      <c r="A1248" s="9" t="s">
        <v>1850</v>
      </c>
      <c r="B1248" t="s">
        <v>381</v>
      </c>
      <c r="C1248">
        <v>3</v>
      </c>
      <c r="D1248" s="92" t="s">
        <v>0</v>
      </c>
      <c r="E1248" s="88">
        <v>1</v>
      </c>
      <c r="F1248" s="9" t="s">
        <v>0</v>
      </c>
      <c r="G1248" s="9" t="s">
        <v>380</v>
      </c>
      <c r="H1248" s="22">
        <v>50.547529999999995</v>
      </c>
      <c r="I1248" s="22">
        <v>54.771300000000004</v>
      </c>
      <c r="J1248" s="22">
        <v>46.32376</v>
      </c>
      <c r="K1248" s="22">
        <v>4.2237700000000089</v>
      </c>
      <c r="L1248" s="22">
        <v>4.2237699999999947</v>
      </c>
      <c r="M1248" s="9"/>
      <c r="N1248" s="9"/>
      <c r="O1248" s="22">
        <v>55.775050000000007</v>
      </c>
      <c r="P1248" s="15">
        <v>55.360019999999999</v>
      </c>
      <c r="Q1248" s="15">
        <v>56.190070000000006</v>
      </c>
    </row>
    <row r="1249" spans="1:17" x14ac:dyDescent="0.2">
      <c r="A1249" s="9" t="s">
        <v>1851</v>
      </c>
      <c r="B1249" t="s">
        <v>385</v>
      </c>
      <c r="C1249">
        <v>4</v>
      </c>
      <c r="D1249" s="92" t="s">
        <v>0</v>
      </c>
      <c r="E1249" s="88">
        <v>2</v>
      </c>
      <c r="F1249" s="9" t="s">
        <v>0</v>
      </c>
      <c r="G1249" s="9" t="s">
        <v>384</v>
      </c>
      <c r="H1249" s="22">
        <v>53.6494</v>
      </c>
      <c r="I1249" s="22">
        <v>57.61824</v>
      </c>
      <c r="J1249" s="22">
        <v>49.680570000000003</v>
      </c>
      <c r="K1249" s="22">
        <v>3.9688400000000001</v>
      </c>
      <c r="L1249" s="22">
        <v>3.968829999999997</v>
      </c>
      <c r="M1249" s="9"/>
      <c r="N1249" s="9"/>
      <c r="O1249" s="22">
        <v>55.775050000000007</v>
      </c>
      <c r="P1249" s="15">
        <v>55.360019999999999</v>
      </c>
      <c r="Q1249" s="15">
        <v>56.190070000000006</v>
      </c>
    </row>
    <row r="1250" spans="1:17" x14ac:dyDescent="0.2">
      <c r="A1250" s="9" t="s">
        <v>1852</v>
      </c>
      <c r="B1250" t="s">
        <v>218</v>
      </c>
      <c r="C1250">
        <v>1</v>
      </c>
      <c r="D1250" s="92" t="s">
        <v>1</v>
      </c>
      <c r="E1250" s="88">
        <v>1</v>
      </c>
      <c r="F1250" s="9" t="s">
        <v>216</v>
      </c>
      <c r="G1250" s="9" t="s">
        <v>217</v>
      </c>
      <c r="H1250" s="22">
        <v>51.502980000000001</v>
      </c>
      <c r="I1250" s="22">
        <v>53.973179999999999</v>
      </c>
      <c r="J1250" s="22">
        <v>49.032779999999995</v>
      </c>
      <c r="K1250" s="22">
        <v>2.4701999999999984</v>
      </c>
      <c r="L1250" s="22">
        <v>2.4702000000000055</v>
      </c>
      <c r="M1250" s="9"/>
      <c r="N1250" s="9"/>
      <c r="O1250" s="22">
        <v>55.775050000000007</v>
      </c>
      <c r="P1250" s="15">
        <v>55.360019999999999</v>
      </c>
      <c r="Q1250" s="15">
        <v>56.190070000000006</v>
      </c>
    </row>
    <row r="1251" spans="1:17" x14ac:dyDescent="0.2">
      <c r="A1251" s="9" t="s">
        <v>1853</v>
      </c>
      <c r="B1251" t="s">
        <v>222</v>
      </c>
      <c r="C1251">
        <v>2</v>
      </c>
      <c r="D1251" s="92" t="s">
        <v>1</v>
      </c>
      <c r="E1251" s="88">
        <v>2</v>
      </c>
      <c r="F1251" s="9" t="s">
        <v>216</v>
      </c>
      <c r="G1251" s="9" t="s">
        <v>221</v>
      </c>
      <c r="H1251" s="22">
        <v>53.13494</v>
      </c>
      <c r="I1251" s="22">
        <v>55.582600000000006</v>
      </c>
      <c r="J1251" s="22">
        <v>50.687269999999998</v>
      </c>
      <c r="K1251" s="22">
        <v>2.4476600000000062</v>
      </c>
      <c r="L1251" s="22">
        <v>2.4476700000000022</v>
      </c>
      <c r="M1251" s="9"/>
      <c r="N1251" s="9"/>
      <c r="O1251" s="22">
        <v>55.775050000000007</v>
      </c>
      <c r="P1251" s="15">
        <v>55.360019999999999</v>
      </c>
      <c r="Q1251" s="15">
        <v>56.190070000000006</v>
      </c>
    </row>
    <row r="1252" spans="1:17" x14ac:dyDescent="0.2">
      <c r="A1252" s="9" t="s">
        <v>1854</v>
      </c>
      <c r="B1252" t="s">
        <v>360</v>
      </c>
      <c r="C1252">
        <v>3</v>
      </c>
      <c r="D1252" s="92" t="s">
        <v>1</v>
      </c>
      <c r="E1252" s="88">
        <v>9</v>
      </c>
      <c r="F1252" s="9" t="s">
        <v>358</v>
      </c>
      <c r="G1252" s="9" t="s">
        <v>359</v>
      </c>
      <c r="H1252" s="22">
        <v>58.303709999999995</v>
      </c>
      <c r="I1252" s="22">
        <v>62.917529999999999</v>
      </c>
      <c r="J1252" s="22">
        <v>53.689889999999998</v>
      </c>
      <c r="K1252" s="22">
        <v>4.613820000000004</v>
      </c>
      <c r="L1252" s="22">
        <v>4.6138199999999969</v>
      </c>
      <c r="M1252" s="9"/>
      <c r="N1252" s="9"/>
      <c r="O1252" s="22">
        <v>55.775050000000007</v>
      </c>
      <c r="P1252" s="15">
        <v>55.360019999999999</v>
      </c>
      <c r="Q1252" s="15">
        <v>56.190070000000006</v>
      </c>
    </row>
    <row r="1253" spans="1:17" x14ac:dyDescent="0.2">
      <c r="A1253" s="9" t="s">
        <v>1855</v>
      </c>
      <c r="B1253" t="s">
        <v>364</v>
      </c>
      <c r="C1253">
        <v>4</v>
      </c>
      <c r="D1253" s="92" t="s">
        <v>1</v>
      </c>
      <c r="E1253" s="88">
        <v>5</v>
      </c>
      <c r="F1253" s="9" t="s">
        <v>358</v>
      </c>
      <c r="G1253" s="9" t="s">
        <v>363</v>
      </c>
      <c r="H1253" s="22">
        <v>56.377619999999993</v>
      </c>
      <c r="I1253" s="22">
        <v>59.414080000000006</v>
      </c>
      <c r="J1253" s="22">
        <v>53.341160000000002</v>
      </c>
      <c r="K1253" s="22">
        <v>3.0364600000000124</v>
      </c>
      <c r="L1253" s="22">
        <v>3.0364599999999911</v>
      </c>
      <c r="M1253" s="9"/>
      <c r="N1253" s="9"/>
      <c r="O1253" s="22">
        <v>55.775050000000007</v>
      </c>
      <c r="P1253" s="15">
        <v>55.360019999999999</v>
      </c>
      <c r="Q1253" s="15">
        <v>56.190070000000006</v>
      </c>
    </row>
    <row r="1254" spans="1:17" x14ac:dyDescent="0.2">
      <c r="A1254" s="9" t="s">
        <v>1856</v>
      </c>
      <c r="B1254" t="s">
        <v>368</v>
      </c>
      <c r="C1254">
        <v>5</v>
      </c>
      <c r="D1254" s="92" t="s">
        <v>1</v>
      </c>
      <c r="E1254" s="88">
        <v>11</v>
      </c>
      <c r="F1254" s="9" t="s">
        <v>358</v>
      </c>
      <c r="G1254" s="9" t="s">
        <v>367</v>
      </c>
      <c r="H1254" s="22">
        <v>59.934050000000006</v>
      </c>
      <c r="I1254" s="22">
        <v>62.865680000000005</v>
      </c>
      <c r="J1254" s="22">
        <v>57.002410000000005</v>
      </c>
      <c r="K1254" s="22">
        <v>2.9316299999999984</v>
      </c>
      <c r="L1254" s="22">
        <v>2.9316400000000016</v>
      </c>
      <c r="M1254" s="9"/>
      <c r="N1254" s="9"/>
      <c r="O1254" s="22">
        <v>55.775050000000007</v>
      </c>
      <c r="P1254" s="15">
        <v>55.360019999999999</v>
      </c>
      <c r="Q1254" s="15">
        <v>56.190070000000006</v>
      </c>
    </row>
    <row r="1255" spans="1:17" x14ac:dyDescent="0.2">
      <c r="A1255" s="9" t="s">
        <v>1857</v>
      </c>
      <c r="B1255" t="s">
        <v>192</v>
      </c>
      <c r="C1255">
        <v>6</v>
      </c>
      <c r="D1255" s="92" t="s">
        <v>1</v>
      </c>
      <c r="E1255" s="88">
        <v>4</v>
      </c>
      <c r="F1255" s="9" t="s">
        <v>190</v>
      </c>
      <c r="G1255" s="9" t="s">
        <v>191</v>
      </c>
      <c r="H1255" s="22">
        <v>55.50855</v>
      </c>
      <c r="I1255" s="22">
        <v>59.207639999999998</v>
      </c>
      <c r="J1255" s="22">
        <v>51.809459999999994</v>
      </c>
      <c r="K1255" s="22">
        <v>3.6990899999999982</v>
      </c>
      <c r="L1255" s="22">
        <v>3.6990900000000053</v>
      </c>
      <c r="M1255" s="9"/>
      <c r="N1255" s="9"/>
      <c r="O1255" s="22">
        <v>55.775050000000007</v>
      </c>
      <c r="P1255" s="15">
        <v>55.360019999999999</v>
      </c>
      <c r="Q1255" s="15">
        <v>56.190070000000006</v>
      </c>
    </row>
    <row r="1256" spans="1:17" x14ac:dyDescent="0.2">
      <c r="A1256" s="9" t="s">
        <v>1858</v>
      </c>
      <c r="B1256" t="s">
        <v>196</v>
      </c>
      <c r="C1256">
        <v>7</v>
      </c>
      <c r="D1256" s="92" t="s">
        <v>1</v>
      </c>
      <c r="E1256" s="88">
        <v>3</v>
      </c>
      <c r="F1256" s="9" t="s">
        <v>190</v>
      </c>
      <c r="G1256" s="9" t="s">
        <v>195</v>
      </c>
      <c r="H1256" s="22">
        <v>54.542520000000003</v>
      </c>
      <c r="I1256" s="22">
        <v>58.568690000000004</v>
      </c>
      <c r="J1256" s="22">
        <v>50.516349999999996</v>
      </c>
      <c r="K1256" s="22">
        <v>4.0261700000000005</v>
      </c>
      <c r="L1256" s="22">
        <v>4.0261700000000076</v>
      </c>
      <c r="M1256" s="9"/>
      <c r="N1256" s="9"/>
      <c r="O1256" s="22">
        <v>55.775050000000007</v>
      </c>
      <c r="P1256" s="15">
        <v>55.360019999999999</v>
      </c>
      <c r="Q1256" s="15">
        <v>56.190070000000006</v>
      </c>
    </row>
    <row r="1257" spans="1:17" x14ac:dyDescent="0.2">
      <c r="A1257" s="9" t="s">
        <v>1859</v>
      </c>
      <c r="B1257" t="s">
        <v>200</v>
      </c>
      <c r="C1257">
        <v>8</v>
      </c>
      <c r="D1257" s="92" t="s">
        <v>1</v>
      </c>
      <c r="E1257" s="88">
        <v>8</v>
      </c>
      <c r="F1257" s="9" t="s">
        <v>190</v>
      </c>
      <c r="G1257" s="9" t="s">
        <v>199</v>
      </c>
      <c r="H1257" s="22">
        <v>58.279060000000001</v>
      </c>
      <c r="I1257" s="22">
        <v>62.201589999999996</v>
      </c>
      <c r="J1257" s="22">
        <v>54.356530000000006</v>
      </c>
      <c r="K1257" s="22">
        <v>3.9225299999999947</v>
      </c>
      <c r="L1257" s="22">
        <v>3.9225299999999947</v>
      </c>
      <c r="M1257" s="9"/>
      <c r="N1257" s="9"/>
      <c r="O1257" s="22">
        <v>55.775050000000007</v>
      </c>
      <c r="P1257" s="15">
        <v>55.360019999999999</v>
      </c>
      <c r="Q1257" s="15">
        <v>56.190070000000006</v>
      </c>
    </row>
    <row r="1258" spans="1:17" x14ac:dyDescent="0.2">
      <c r="A1258" s="9" t="s">
        <v>1860</v>
      </c>
      <c r="B1258" t="s">
        <v>204</v>
      </c>
      <c r="C1258">
        <v>9</v>
      </c>
      <c r="D1258" s="92" t="s">
        <v>1</v>
      </c>
      <c r="E1258" s="88">
        <v>6</v>
      </c>
      <c r="F1258" s="9" t="s">
        <v>190</v>
      </c>
      <c r="G1258" s="9" t="s">
        <v>203</v>
      </c>
      <c r="H1258" s="22">
        <v>57.003139999999995</v>
      </c>
      <c r="I1258" s="22">
        <v>61.049189999999996</v>
      </c>
      <c r="J1258" s="22">
        <v>52.957089999999994</v>
      </c>
      <c r="K1258" s="22">
        <v>4.046050000000001</v>
      </c>
      <c r="L1258" s="22">
        <v>4.046050000000001</v>
      </c>
      <c r="M1258" s="9"/>
      <c r="N1258" s="9"/>
      <c r="O1258" s="22">
        <v>55.775050000000007</v>
      </c>
      <c r="P1258" s="15">
        <v>55.360019999999999</v>
      </c>
      <c r="Q1258" s="15">
        <v>56.190070000000006</v>
      </c>
    </row>
    <row r="1259" spans="1:17" x14ac:dyDescent="0.2">
      <c r="A1259" s="9" t="s">
        <v>1861</v>
      </c>
      <c r="B1259" t="s">
        <v>208</v>
      </c>
      <c r="C1259">
        <v>10</v>
      </c>
      <c r="D1259" s="92" t="s">
        <v>1</v>
      </c>
      <c r="E1259" s="88">
        <v>10</v>
      </c>
      <c r="F1259" s="9" t="s">
        <v>190</v>
      </c>
      <c r="G1259" s="9" t="s">
        <v>207</v>
      </c>
      <c r="H1259" s="22">
        <v>59.089910000000003</v>
      </c>
      <c r="I1259" s="22">
        <v>64.073650000000001</v>
      </c>
      <c r="J1259" s="22">
        <v>54.106160000000003</v>
      </c>
      <c r="K1259" s="22">
        <v>4.9837399999999974</v>
      </c>
      <c r="L1259" s="22">
        <v>4.9837500000000006</v>
      </c>
      <c r="M1259" s="9"/>
      <c r="N1259" s="9"/>
      <c r="O1259" s="22">
        <v>55.775050000000007</v>
      </c>
      <c r="P1259" s="15">
        <v>55.360019999999999</v>
      </c>
      <c r="Q1259" s="15">
        <v>56.190070000000006</v>
      </c>
    </row>
    <row r="1260" spans="1:17" x14ac:dyDescent="0.2">
      <c r="A1260" s="9" t="s">
        <v>1862</v>
      </c>
      <c r="B1260" t="s">
        <v>212</v>
      </c>
      <c r="C1260">
        <v>11</v>
      </c>
      <c r="D1260" s="92" t="s">
        <v>1</v>
      </c>
      <c r="E1260" s="88">
        <v>7</v>
      </c>
      <c r="F1260" s="9" t="s">
        <v>190</v>
      </c>
      <c r="G1260" s="9" t="s">
        <v>211</v>
      </c>
      <c r="H1260" s="22">
        <v>58.238080000000004</v>
      </c>
      <c r="I1260" s="22">
        <v>62.650280000000002</v>
      </c>
      <c r="J1260" s="22">
        <v>53.825880000000005</v>
      </c>
      <c r="K1260" s="22">
        <v>4.4121999999999986</v>
      </c>
      <c r="L1260" s="22">
        <v>4.4121999999999986</v>
      </c>
      <c r="M1260" s="9"/>
      <c r="N1260" s="9"/>
      <c r="O1260" s="22">
        <v>55.775050000000007</v>
      </c>
      <c r="P1260" s="15">
        <v>55.360019999999999</v>
      </c>
      <c r="Q1260" s="15">
        <v>56.190070000000006</v>
      </c>
    </row>
    <row r="1261" spans="1:17" x14ac:dyDescent="0.2">
      <c r="A1261" s="9" t="s">
        <v>1863</v>
      </c>
      <c r="B1261" t="s">
        <v>421</v>
      </c>
      <c r="C1261">
        <v>1</v>
      </c>
      <c r="D1261" s="92" t="s">
        <v>10</v>
      </c>
      <c r="E1261" s="88">
        <v>6</v>
      </c>
      <c r="F1261" s="9" t="s">
        <v>419</v>
      </c>
      <c r="G1261" s="9" t="s">
        <v>420</v>
      </c>
      <c r="H1261" s="22">
        <v>56.283410000000003</v>
      </c>
      <c r="I1261" s="22">
        <v>59.67747</v>
      </c>
      <c r="J1261" s="22">
        <v>52.889359999999996</v>
      </c>
      <c r="K1261" s="22">
        <v>3.3940599999999961</v>
      </c>
      <c r="L1261" s="22">
        <v>3.3940500000000071</v>
      </c>
      <c r="M1261" s="9"/>
      <c r="N1261" s="9"/>
      <c r="O1261" s="22">
        <v>55.775050000000007</v>
      </c>
      <c r="P1261" s="15">
        <v>55.360019999999999</v>
      </c>
      <c r="Q1261" s="15">
        <v>56.190070000000006</v>
      </c>
    </row>
    <row r="1262" spans="1:17" x14ac:dyDescent="0.2">
      <c r="A1262" s="9" t="s">
        <v>1864</v>
      </c>
      <c r="B1262" t="s">
        <v>425</v>
      </c>
      <c r="C1262">
        <v>2</v>
      </c>
      <c r="D1262" s="92" t="s">
        <v>10</v>
      </c>
      <c r="E1262" s="88">
        <v>16</v>
      </c>
      <c r="F1262" s="9" t="s">
        <v>419</v>
      </c>
      <c r="G1262" s="9" t="s">
        <v>424</v>
      </c>
      <c r="H1262" s="22">
        <v>61.307160000000003</v>
      </c>
      <c r="I1262" s="22">
        <v>65.762339999999995</v>
      </c>
      <c r="J1262" s="22">
        <v>56.851980000000005</v>
      </c>
      <c r="K1262" s="22">
        <v>4.4551799999999915</v>
      </c>
      <c r="L1262" s="22">
        <v>4.4551799999999986</v>
      </c>
      <c r="M1262" s="9"/>
      <c r="N1262" s="9"/>
      <c r="O1262" s="22">
        <v>55.775050000000007</v>
      </c>
      <c r="P1262" s="15">
        <v>55.360019999999999</v>
      </c>
      <c r="Q1262" s="15">
        <v>56.190070000000006</v>
      </c>
    </row>
    <row r="1263" spans="1:17" x14ac:dyDescent="0.2">
      <c r="A1263" s="9" t="s">
        <v>1865</v>
      </c>
      <c r="B1263" t="s">
        <v>429</v>
      </c>
      <c r="C1263">
        <v>3</v>
      </c>
      <c r="D1263" s="92" t="s">
        <v>10</v>
      </c>
      <c r="E1263" s="88">
        <v>10</v>
      </c>
      <c r="F1263" s="9" t="s">
        <v>419</v>
      </c>
      <c r="G1263" s="9" t="s">
        <v>428</v>
      </c>
      <c r="H1263" s="22">
        <v>58.243659999999998</v>
      </c>
      <c r="I1263" s="22">
        <v>63.081160000000004</v>
      </c>
      <c r="J1263" s="22">
        <v>53.406169999999996</v>
      </c>
      <c r="K1263" s="22">
        <v>4.8375000000000057</v>
      </c>
      <c r="L1263" s="22">
        <v>4.8374900000000025</v>
      </c>
      <c r="M1263" s="9"/>
      <c r="N1263" s="9"/>
      <c r="O1263" s="22">
        <v>55.775050000000007</v>
      </c>
      <c r="P1263" s="15">
        <v>55.360019999999999</v>
      </c>
      <c r="Q1263" s="15">
        <v>56.190070000000006</v>
      </c>
    </row>
    <row r="1264" spans="1:17" x14ac:dyDescent="0.2">
      <c r="A1264" s="9" t="s">
        <v>1866</v>
      </c>
      <c r="B1264" t="s">
        <v>433</v>
      </c>
      <c r="C1264">
        <v>4</v>
      </c>
      <c r="D1264" s="92" t="s">
        <v>10</v>
      </c>
      <c r="E1264" s="88">
        <v>8</v>
      </c>
      <c r="F1264" s="9" t="s">
        <v>419</v>
      </c>
      <c r="G1264" s="9" t="s">
        <v>432</v>
      </c>
      <c r="H1264" s="22">
        <v>57.466740000000001</v>
      </c>
      <c r="I1264" s="22">
        <v>61.893120000000003</v>
      </c>
      <c r="J1264" s="22">
        <v>53.04036</v>
      </c>
      <c r="K1264" s="22">
        <v>4.4263800000000018</v>
      </c>
      <c r="L1264" s="22">
        <v>4.4263800000000018</v>
      </c>
      <c r="M1264" s="9"/>
      <c r="N1264" s="9"/>
      <c r="O1264" s="22">
        <v>55.775050000000007</v>
      </c>
      <c r="P1264" s="15">
        <v>55.360019999999999</v>
      </c>
      <c r="Q1264" s="15">
        <v>56.190070000000006</v>
      </c>
    </row>
    <row r="1265" spans="1:17" x14ac:dyDescent="0.2">
      <c r="A1265" s="9" t="s">
        <v>1867</v>
      </c>
      <c r="B1265" t="s">
        <v>437</v>
      </c>
      <c r="C1265">
        <v>5</v>
      </c>
      <c r="D1265" s="92" t="s">
        <v>10</v>
      </c>
      <c r="E1265" s="88">
        <v>4</v>
      </c>
      <c r="F1265" s="9" t="s">
        <v>419</v>
      </c>
      <c r="G1265" s="9" t="s">
        <v>436</v>
      </c>
      <c r="H1265" s="22">
        <v>54.341510000000007</v>
      </c>
      <c r="I1265" s="22">
        <v>59.60324</v>
      </c>
      <c r="J1265" s="22">
        <v>49.079790000000003</v>
      </c>
      <c r="K1265" s="22">
        <v>5.2617299999999929</v>
      </c>
      <c r="L1265" s="22">
        <v>5.2617200000000039</v>
      </c>
      <c r="M1265" s="9"/>
      <c r="N1265" s="9"/>
      <c r="O1265" s="22">
        <v>55.775050000000007</v>
      </c>
      <c r="P1265" s="15">
        <v>55.360019999999999</v>
      </c>
      <c r="Q1265" s="15">
        <v>56.190070000000006</v>
      </c>
    </row>
    <row r="1266" spans="1:17" x14ac:dyDescent="0.2">
      <c r="A1266" s="9" t="s">
        <v>1868</v>
      </c>
      <c r="B1266" t="s">
        <v>441</v>
      </c>
      <c r="C1266">
        <v>6</v>
      </c>
      <c r="D1266" s="92" t="s">
        <v>10</v>
      </c>
      <c r="E1266" s="88">
        <v>3</v>
      </c>
      <c r="F1266" s="9" t="s">
        <v>419</v>
      </c>
      <c r="G1266" s="9" t="s">
        <v>440</v>
      </c>
      <c r="H1266" s="22">
        <v>51.457079999999998</v>
      </c>
      <c r="I1266" s="22">
        <v>55.530199999999994</v>
      </c>
      <c r="J1266" s="22">
        <v>47.383950000000006</v>
      </c>
      <c r="K1266" s="22">
        <v>4.0731199999999959</v>
      </c>
      <c r="L1266" s="22">
        <v>4.0731299999999919</v>
      </c>
      <c r="M1266" s="9"/>
      <c r="N1266" s="9"/>
      <c r="O1266" s="22">
        <v>55.775050000000007</v>
      </c>
      <c r="P1266" s="15">
        <v>55.360019999999999</v>
      </c>
      <c r="Q1266" s="15">
        <v>56.190070000000006</v>
      </c>
    </row>
    <row r="1267" spans="1:17" x14ac:dyDescent="0.2">
      <c r="A1267" s="9" t="s">
        <v>1869</v>
      </c>
      <c r="B1267" t="s">
        <v>445</v>
      </c>
      <c r="C1267">
        <v>7</v>
      </c>
      <c r="D1267" s="92" t="s">
        <v>10</v>
      </c>
      <c r="E1267" s="88">
        <v>2</v>
      </c>
      <c r="F1267" s="9" t="s">
        <v>419</v>
      </c>
      <c r="G1267" s="9" t="s">
        <v>444</v>
      </c>
      <c r="H1267" s="22">
        <v>50.122520000000002</v>
      </c>
      <c r="I1267" s="22">
        <v>55.324480000000001</v>
      </c>
      <c r="J1267" s="22">
        <v>44.920569999999998</v>
      </c>
      <c r="K1267" s="22">
        <v>5.2019599999999997</v>
      </c>
      <c r="L1267" s="22">
        <v>5.2019500000000036</v>
      </c>
      <c r="M1267" s="9"/>
      <c r="N1267" s="9"/>
      <c r="O1267" s="22">
        <v>55.775050000000007</v>
      </c>
      <c r="P1267" s="15">
        <v>55.360019999999999</v>
      </c>
      <c r="Q1267" s="15">
        <v>56.190070000000006</v>
      </c>
    </row>
    <row r="1268" spans="1:17" x14ac:dyDescent="0.2">
      <c r="A1268" s="9" t="s">
        <v>1870</v>
      </c>
      <c r="B1268" t="s">
        <v>449</v>
      </c>
      <c r="C1268">
        <v>8</v>
      </c>
      <c r="D1268" s="92" t="s">
        <v>10</v>
      </c>
      <c r="E1268" s="88">
        <v>1</v>
      </c>
      <c r="F1268" s="9" t="s">
        <v>419</v>
      </c>
      <c r="G1268" s="9" t="s">
        <v>448</v>
      </c>
      <c r="H1268" s="22">
        <v>48.982689999999998</v>
      </c>
      <c r="I1268" s="22">
        <v>52.716329999999999</v>
      </c>
      <c r="J1268" s="22">
        <v>45.249050000000004</v>
      </c>
      <c r="K1268" s="22">
        <v>3.7336400000000012</v>
      </c>
      <c r="L1268" s="22">
        <v>3.7336399999999941</v>
      </c>
      <c r="M1268" s="9"/>
      <c r="N1268" s="9"/>
      <c r="O1268" s="22">
        <v>55.775050000000007</v>
      </c>
      <c r="P1268" s="15">
        <v>55.360019999999999</v>
      </c>
      <c r="Q1268" s="15">
        <v>56.190070000000006</v>
      </c>
    </row>
    <row r="1269" spans="1:17" x14ac:dyDescent="0.2">
      <c r="A1269" s="9" t="s">
        <v>1871</v>
      </c>
      <c r="B1269" t="s">
        <v>338</v>
      </c>
      <c r="C1269">
        <v>9</v>
      </c>
      <c r="D1269" s="92" t="s">
        <v>10</v>
      </c>
      <c r="E1269" s="88">
        <v>11</v>
      </c>
      <c r="F1269" s="9" t="s">
        <v>336</v>
      </c>
      <c r="G1269" s="9" t="s">
        <v>337</v>
      </c>
      <c r="H1269" s="22">
        <v>58.839030000000001</v>
      </c>
      <c r="I1269" s="22">
        <v>62.565800000000003</v>
      </c>
      <c r="J1269" s="22">
        <v>55.112259999999999</v>
      </c>
      <c r="K1269" s="22">
        <v>3.7267700000000019</v>
      </c>
      <c r="L1269" s="22">
        <v>3.7267700000000019</v>
      </c>
      <c r="M1269" s="9"/>
      <c r="N1269" s="9"/>
      <c r="O1269" s="22">
        <v>55.775050000000007</v>
      </c>
      <c r="P1269" s="15">
        <v>55.360019999999999</v>
      </c>
      <c r="Q1269" s="15">
        <v>56.190070000000006</v>
      </c>
    </row>
    <row r="1270" spans="1:17" x14ac:dyDescent="0.2">
      <c r="A1270" s="9" t="s">
        <v>1872</v>
      </c>
      <c r="B1270" t="s">
        <v>342</v>
      </c>
      <c r="C1270">
        <v>10</v>
      </c>
      <c r="D1270" s="92" t="s">
        <v>10</v>
      </c>
      <c r="E1270" s="88">
        <v>13</v>
      </c>
      <c r="F1270" s="9" t="s">
        <v>336</v>
      </c>
      <c r="G1270" s="9" t="s">
        <v>341</v>
      </c>
      <c r="H1270" s="22">
        <v>59.866220000000006</v>
      </c>
      <c r="I1270" s="22">
        <v>63.996450000000003</v>
      </c>
      <c r="J1270" s="22">
        <v>55.735990000000001</v>
      </c>
      <c r="K1270" s="22">
        <v>4.1302299999999974</v>
      </c>
      <c r="L1270" s="22">
        <v>4.1302300000000045</v>
      </c>
      <c r="M1270" s="9"/>
      <c r="N1270" s="9"/>
      <c r="O1270" s="22">
        <v>55.775050000000007</v>
      </c>
      <c r="P1270" s="15">
        <v>55.360019999999999</v>
      </c>
      <c r="Q1270" s="15">
        <v>56.190070000000006</v>
      </c>
    </row>
    <row r="1271" spans="1:17" x14ac:dyDescent="0.2">
      <c r="A1271" s="9" t="s">
        <v>1873</v>
      </c>
      <c r="B1271" t="s">
        <v>346</v>
      </c>
      <c r="C1271">
        <v>11</v>
      </c>
      <c r="D1271" s="92" t="s">
        <v>10</v>
      </c>
      <c r="E1271" s="88">
        <v>5</v>
      </c>
      <c r="F1271" s="9" t="s">
        <v>336</v>
      </c>
      <c r="G1271" s="9" t="s">
        <v>345</v>
      </c>
      <c r="H1271" s="22">
        <v>56.231450000000002</v>
      </c>
      <c r="I1271" s="22">
        <v>59.575380000000003</v>
      </c>
      <c r="J1271" s="22">
        <v>52.887520000000002</v>
      </c>
      <c r="K1271" s="22">
        <v>3.3439300000000003</v>
      </c>
      <c r="L1271" s="22">
        <v>3.3439300000000003</v>
      </c>
      <c r="M1271" s="9"/>
      <c r="N1271" s="9"/>
      <c r="O1271" s="22">
        <v>55.775050000000007</v>
      </c>
      <c r="P1271" s="15">
        <v>55.360019999999999</v>
      </c>
      <c r="Q1271" s="15">
        <v>56.190070000000006</v>
      </c>
    </row>
    <row r="1272" spans="1:17" x14ac:dyDescent="0.2">
      <c r="A1272" s="9" t="s">
        <v>1874</v>
      </c>
      <c r="B1272" t="s">
        <v>350</v>
      </c>
      <c r="C1272">
        <v>12</v>
      </c>
      <c r="D1272" s="92" t="s">
        <v>10</v>
      </c>
      <c r="E1272" s="88">
        <v>14</v>
      </c>
      <c r="F1272" s="9" t="s">
        <v>336</v>
      </c>
      <c r="G1272" s="9" t="s">
        <v>349</v>
      </c>
      <c r="H1272" s="22">
        <v>59.874580000000002</v>
      </c>
      <c r="I1272" s="22">
        <v>63.922170000000001</v>
      </c>
      <c r="J1272" s="22">
        <v>55.827000000000005</v>
      </c>
      <c r="K1272" s="22">
        <v>4.0475899999999996</v>
      </c>
      <c r="L1272" s="22">
        <v>4.0475799999999964</v>
      </c>
      <c r="M1272" s="9"/>
      <c r="N1272" s="9"/>
      <c r="O1272" s="22">
        <v>55.775050000000007</v>
      </c>
      <c r="P1272" s="15">
        <v>55.360019999999999</v>
      </c>
      <c r="Q1272" s="15">
        <v>56.190070000000006</v>
      </c>
    </row>
    <row r="1273" spans="1:17" x14ac:dyDescent="0.2">
      <c r="A1273" s="9" t="s">
        <v>1875</v>
      </c>
      <c r="B1273" t="s">
        <v>354</v>
      </c>
      <c r="C1273">
        <v>13</v>
      </c>
      <c r="D1273" s="92" t="s">
        <v>10</v>
      </c>
      <c r="E1273" s="88">
        <v>12</v>
      </c>
      <c r="F1273" s="9" t="s">
        <v>336</v>
      </c>
      <c r="G1273" s="9" t="s">
        <v>353</v>
      </c>
      <c r="H1273" s="22">
        <v>59.747900000000001</v>
      </c>
      <c r="I1273" s="22">
        <v>63.733530000000002</v>
      </c>
      <c r="J1273" s="22">
        <v>55.762279999999997</v>
      </c>
      <c r="K1273" s="22">
        <v>3.9856300000000005</v>
      </c>
      <c r="L1273" s="22">
        <v>3.9856200000000044</v>
      </c>
      <c r="M1273" s="9"/>
      <c r="N1273" s="9"/>
      <c r="O1273" s="22">
        <v>55.775050000000007</v>
      </c>
      <c r="P1273" s="15">
        <v>55.360019999999999</v>
      </c>
      <c r="Q1273" s="15">
        <v>56.190070000000006</v>
      </c>
    </row>
    <row r="1274" spans="1:17" x14ac:dyDescent="0.2">
      <c r="A1274" s="9" t="s">
        <v>1876</v>
      </c>
      <c r="B1274" t="s">
        <v>106</v>
      </c>
      <c r="C1274">
        <v>14</v>
      </c>
      <c r="D1274" s="92" t="s">
        <v>10</v>
      </c>
      <c r="E1274" s="88">
        <v>15</v>
      </c>
      <c r="F1274" s="9" t="s">
        <v>104</v>
      </c>
      <c r="G1274" s="9" t="s">
        <v>105</v>
      </c>
      <c r="H1274" s="22">
        <v>60.129719999999999</v>
      </c>
      <c r="I1274" s="22">
        <v>63.700490000000002</v>
      </c>
      <c r="J1274" s="22">
        <v>56.558949999999996</v>
      </c>
      <c r="K1274" s="22">
        <v>3.5707700000000031</v>
      </c>
      <c r="L1274" s="22">
        <v>3.5707700000000031</v>
      </c>
      <c r="M1274" s="9"/>
      <c r="N1274" s="9"/>
      <c r="O1274" s="22">
        <v>55.775050000000007</v>
      </c>
      <c r="P1274" s="15">
        <v>55.360019999999999</v>
      </c>
      <c r="Q1274" s="15">
        <v>56.190070000000006</v>
      </c>
    </row>
    <row r="1275" spans="1:17" x14ac:dyDescent="0.2">
      <c r="A1275" s="9" t="s">
        <v>1877</v>
      </c>
      <c r="B1275" t="s">
        <v>110</v>
      </c>
      <c r="C1275">
        <v>15</v>
      </c>
      <c r="D1275" s="92" t="s">
        <v>10</v>
      </c>
      <c r="E1275" s="88">
        <v>17</v>
      </c>
      <c r="F1275" s="9" t="s">
        <v>104</v>
      </c>
      <c r="G1275" s="9" t="s">
        <v>109</v>
      </c>
      <c r="H1275" s="22">
        <v>61.749690000000001</v>
      </c>
      <c r="I1275" s="22">
        <v>65.508210000000005</v>
      </c>
      <c r="J1275" s="22">
        <v>57.99118</v>
      </c>
      <c r="K1275" s="22">
        <v>3.7585200000000043</v>
      </c>
      <c r="L1275" s="22">
        <v>3.7585100000000011</v>
      </c>
      <c r="M1275" s="9"/>
      <c r="N1275" s="9"/>
      <c r="O1275" s="22">
        <v>55.775050000000007</v>
      </c>
      <c r="P1275" s="15">
        <v>55.360019999999999</v>
      </c>
      <c r="Q1275" s="15">
        <v>56.190070000000006</v>
      </c>
    </row>
    <row r="1276" spans="1:17" x14ac:dyDescent="0.2">
      <c r="A1276" s="9" t="s">
        <v>1878</v>
      </c>
      <c r="B1276" t="s">
        <v>114</v>
      </c>
      <c r="C1276">
        <v>16</v>
      </c>
      <c r="D1276" s="92" t="s">
        <v>10</v>
      </c>
      <c r="E1276" s="88">
        <v>7</v>
      </c>
      <c r="F1276" s="9" t="s">
        <v>104</v>
      </c>
      <c r="G1276" s="9" t="s">
        <v>113</v>
      </c>
      <c r="H1276" s="22">
        <v>56.434559999999998</v>
      </c>
      <c r="I1276" s="22">
        <v>58.996259999999999</v>
      </c>
      <c r="J1276" s="22">
        <v>53.872850000000007</v>
      </c>
      <c r="K1276" s="22">
        <v>2.5617000000000019</v>
      </c>
      <c r="L1276" s="22">
        <v>2.5617099999999908</v>
      </c>
      <c r="M1276" s="9"/>
      <c r="N1276" s="9"/>
      <c r="O1276" s="22">
        <v>55.775050000000007</v>
      </c>
      <c r="P1276" s="15">
        <v>55.360019999999999</v>
      </c>
      <c r="Q1276" s="15">
        <v>56.190070000000006</v>
      </c>
    </row>
    <row r="1277" spans="1:17" x14ac:dyDescent="0.2">
      <c r="A1277" s="9" t="s">
        <v>1879</v>
      </c>
      <c r="B1277" t="s">
        <v>118</v>
      </c>
      <c r="C1277">
        <v>17</v>
      </c>
      <c r="D1277" s="92" t="s">
        <v>10</v>
      </c>
      <c r="E1277" s="88">
        <v>9</v>
      </c>
      <c r="F1277" s="9" t="s">
        <v>104</v>
      </c>
      <c r="G1277" s="9" t="s">
        <v>117</v>
      </c>
      <c r="H1277" s="22">
        <v>57.830839999999995</v>
      </c>
      <c r="I1277" s="22">
        <v>61.185350000000007</v>
      </c>
      <c r="J1277" s="22">
        <v>54.47634</v>
      </c>
      <c r="K1277" s="22">
        <v>3.3545100000000119</v>
      </c>
      <c r="L1277" s="22">
        <v>3.3544999999999945</v>
      </c>
      <c r="M1277" s="9"/>
      <c r="N1277" s="9"/>
      <c r="O1277" s="22">
        <v>55.775050000000007</v>
      </c>
      <c r="P1277" s="15">
        <v>55.360019999999999</v>
      </c>
      <c r="Q1277" s="15">
        <v>56.190070000000006</v>
      </c>
    </row>
    <row r="1278" spans="1:17" x14ac:dyDescent="0.2">
      <c r="A1278" s="9" t="s">
        <v>1880</v>
      </c>
      <c r="B1278" t="s">
        <v>469</v>
      </c>
      <c r="C1278">
        <v>1</v>
      </c>
      <c r="D1278" s="92" t="s">
        <v>11</v>
      </c>
      <c r="E1278" s="88">
        <v>8</v>
      </c>
      <c r="F1278" s="9" t="s">
        <v>467</v>
      </c>
      <c r="G1278" s="9" t="s">
        <v>468</v>
      </c>
      <c r="H1278" s="22">
        <v>52.686980000000005</v>
      </c>
      <c r="I1278" s="22">
        <v>56.314770000000003</v>
      </c>
      <c r="J1278" s="22">
        <v>49.059190000000001</v>
      </c>
      <c r="K1278" s="22">
        <v>3.6277899999999974</v>
      </c>
      <c r="L1278" s="22">
        <v>3.6277900000000045</v>
      </c>
      <c r="M1278" s="9"/>
      <c r="N1278" s="9"/>
      <c r="O1278" s="22">
        <v>55.775050000000007</v>
      </c>
      <c r="P1278" s="15">
        <v>55.360019999999999</v>
      </c>
      <c r="Q1278" s="15">
        <v>56.190070000000006</v>
      </c>
    </row>
    <row r="1279" spans="1:17" x14ac:dyDescent="0.2">
      <c r="A1279" s="9" t="s">
        <v>1881</v>
      </c>
      <c r="B1279" t="s">
        <v>473</v>
      </c>
      <c r="C1279">
        <v>2</v>
      </c>
      <c r="D1279" s="92" t="s">
        <v>11</v>
      </c>
      <c r="E1279" s="88">
        <v>4</v>
      </c>
      <c r="F1279" s="9" t="s">
        <v>467</v>
      </c>
      <c r="G1279" s="9" t="s">
        <v>472</v>
      </c>
      <c r="H1279" s="22">
        <v>51.43394</v>
      </c>
      <c r="I1279" s="22">
        <v>54.748600000000003</v>
      </c>
      <c r="J1279" s="22">
        <v>48.119289999999999</v>
      </c>
      <c r="K1279" s="22">
        <v>3.3146600000000035</v>
      </c>
      <c r="L1279" s="22">
        <v>3.3146500000000003</v>
      </c>
      <c r="M1279" s="9"/>
      <c r="N1279" s="9"/>
      <c r="O1279" s="22">
        <v>55.775050000000007</v>
      </c>
      <c r="P1279" s="15">
        <v>55.360019999999999</v>
      </c>
      <c r="Q1279" s="15">
        <v>56.190070000000006</v>
      </c>
    </row>
    <row r="1280" spans="1:17" x14ac:dyDescent="0.2">
      <c r="A1280" s="9" t="s">
        <v>1882</v>
      </c>
      <c r="B1280" t="s">
        <v>477</v>
      </c>
      <c r="C1280">
        <v>3</v>
      </c>
      <c r="D1280" s="92" t="s">
        <v>11</v>
      </c>
      <c r="E1280" s="88">
        <v>12</v>
      </c>
      <c r="F1280" s="9" t="s">
        <v>467</v>
      </c>
      <c r="G1280" s="9" t="s">
        <v>476</v>
      </c>
      <c r="H1280" s="22">
        <v>56.778640000000003</v>
      </c>
      <c r="I1280" s="22">
        <v>59.960559999999994</v>
      </c>
      <c r="J1280" s="22">
        <v>53.596719999999998</v>
      </c>
      <c r="K1280" s="22">
        <v>3.181919999999991</v>
      </c>
      <c r="L1280" s="22">
        <v>3.1819200000000052</v>
      </c>
      <c r="M1280" s="9"/>
      <c r="N1280" s="9"/>
      <c r="O1280" s="22">
        <v>55.775050000000007</v>
      </c>
      <c r="P1280" s="15">
        <v>55.360019999999999</v>
      </c>
      <c r="Q1280" s="15">
        <v>56.190070000000006</v>
      </c>
    </row>
    <row r="1281" spans="1:17" x14ac:dyDescent="0.2">
      <c r="A1281" s="9" t="s">
        <v>1883</v>
      </c>
      <c r="B1281" t="s">
        <v>481</v>
      </c>
      <c r="C1281">
        <v>4</v>
      </c>
      <c r="D1281" s="92" t="s">
        <v>11</v>
      </c>
      <c r="E1281" s="88">
        <v>2</v>
      </c>
      <c r="F1281" s="9" t="s">
        <v>467</v>
      </c>
      <c r="G1281" s="9" t="s">
        <v>480</v>
      </c>
      <c r="H1281" s="22">
        <v>48.786319999999996</v>
      </c>
      <c r="I1281" s="22">
        <v>53.054290000000002</v>
      </c>
      <c r="J1281" s="22">
        <v>44.518349999999998</v>
      </c>
      <c r="K1281" s="22">
        <v>4.2679700000000054</v>
      </c>
      <c r="L1281" s="22">
        <v>4.2679699999999983</v>
      </c>
      <c r="M1281" s="9"/>
      <c r="N1281" s="9"/>
      <c r="O1281" s="22">
        <v>55.775050000000007</v>
      </c>
      <c r="P1281" s="15">
        <v>55.360019999999999</v>
      </c>
      <c r="Q1281" s="15">
        <v>56.190070000000006</v>
      </c>
    </row>
    <row r="1282" spans="1:17" x14ac:dyDescent="0.2">
      <c r="A1282" s="9" t="s">
        <v>1884</v>
      </c>
      <c r="B1282" t="s">
        <v>150</v>
      </c>
      <c r="C1282">
        <v>5</v>
      </c>
      <c r="D1282" s="92" t="s">
        <v>11</v>
      </c>
      <c r="E1282" s="88">
        <v>6</v>
      </c>
      <c r="F1282" s="9" t="s">
        <v>148</v>
      </c>
      <c r="G1282" s="9" t="s">
        <v>149</v>
      </c>
      <c r="H1282" s="22">
        <v>51.627080000000007</v>
      </c>
      <c r="I1282" s="22">
        <v>55.203339999999997</v>
      </c>
      <c r="J1282" s="22">
        <v>48.050809999999998</v>
      </c>
      <c r="K1282" s="22">
        <v>3.5762599999999907</v>
      </c>
      <c r="L1282" s="22">
        <v>3.5762700000000081</v>
      </c>
      <c r="M1282" s="9"/>
      <c r="N1282" s="9"/>
      <c r="O1282" s="22">
        <v>55.775050000000007</v>
      </c>
      <c r="P1282" s="15">
        <v>55.360019999999999</v>
      </c>
      <c r="Q1282" s="15">
        <v>56.190070000000006</v>
      </c>
    </row>
    <row r="1283" spans="1:17" x14ac:dyDescent="0.2">
      <c r="A1283" s="9" t="s">
        <v>1885</v>
      </c>
      <c r="B1283" t="s">
        <v>154</v>
      </c>
      <c r="C1283">
        <v>6</v>
      </c>
      <c r="D1283" s="92" t="s">
        <v>11</v>
      </c>
      <c r="E1283" s="88">
        <v>10</v>
      </c>
      <c r="F1283" s="9" t="s">
        <v>148</v>
      </c>
      <c r="G1283" s="9" t="s">
        <v>153</v>
      </c>
      <c r="H1283" s="22">
        <v>53.913029999999992</v>
      </c>
      <c r="I1283" s="22">
        <v>59.461909999999996</v>
      </c>
      <c r="J1283" s="22">
        <v>48.364139999999999</v>
      </c>
      <c r="K1283" s="22">
        <v>5.548880000000004</v>
      </c>
      <c r="L1283" s="22">
        <v>5.548889999999993</v>
      </c>
      <c r="M1283" s="9"/>
      <c r="N1283" s="9"/>
      <c r="O1283" s="22">
        <v>55.775050000000007</v>
      </c>
      <c r="P1283" s="15">
        <v>55.360019999999999</v>
      </c>
      <c r="Q1283" s="15">
        <v>56.190070000000006</v>
      </c>
    </row>
    <row r="1284" spans="1:17" x14ac:dyDescent="0.2">
      <c r="A1284" s="9" t="s">
        <v>1886</v>
      </c>
      <c r="B1284" t="s">
        <v>158</v>
      </c>
      <c r="C1284">
        <v>7</v>
      </c>
      <c r="D1284" s="92" t="s">
        <v>11</v>
      </c>
      <c r="E1284" s="88">
        <v>5</v>
      </c>
      <c r="F1284" s="9" t="s">
        <v>148</v>
      </c>
      <c r="G1284" s="9" t="s">
        <v>157</v>
      </c>
      <c r="H1284" s="22">
        <v>51.436950000000003</v>
      </c>
      <c r="I1284" s="22">
        <v>56.398269999999997</v>
      </c>
      <c r="J1284" s="22">
        <v>46.475630000000002</v>
      </c>
      <c r="K1284" s="22">
        <v>4.9613199999999935</v>
      </c>
      <c r="L1284" s="22">
        <v>4.9613200000000006</v>
      </c>
      <c r="M1284" s="9"/>
      <c r="N1284" s="9"/>
      <c r="O1284" s="22">
        <v>55.775050000000007</v>
      </c>
      <c r="P1284" s="15">
        <v>55.360019999999999</v>
      </c>
      <c r="Q1284" s="15">
        <v>56.190070000000006</v>
      </c>
    </row>
    <row r="1285" spans="1:17" x14ac:dyDescent="0.2">
      <c r="A1285" s="9" t="s">
        <v>1887</v>
      </c>
      <c r="B1285" t="s">
        <v>162</v>
      </c>
      <c r="C1285">
        <v>8</v>
      </c>
      <c r="D1285" s="92" t="s">
        <v>11</v>
      </c>
      <c r="E1285" s="88">
        <v>14</v>
      </c>
      <c r="F1285" s="9" t="s">
        <v>148</v>
      </c>
      <c r="G1285" s="9" t="s">
        <v>161</v>
      </c>
      <c r="H1285" s="22">
        <v>63.072240000000001</v>
      </c>
      <c r="I1285" s="22">
        <v>66.593309999999988</v>
      </c>
      <c r="J1285" s="22">
        <v>59.551160000000003</v>
      </c>
      <c r="K1285" s="22">
        <v>3.5210699999999875</v>
      </c>
      <c r="L1285" s="22">
        <v>3.5210799999999978</v>
      </c>
      <c r="M1285" s="9"/>
      <c r="N1285" s="9"/>
      <c r="O1285" s="22">
        <v>55.775050000000007</v>
      </c>
      <c r="P1285" s="15">
        <v>55.360019999999999</v>
      </c>
      <c r="Q1285" s="15">
        <v>56.190070000000006</v>
      </c>
    </row>
    <row r="1286" spans="1:17" x14ac:dyDescent="0.2">
      <c r="A1286" s="9" t="s">
        <v>1888</v>
      </c>
      <c r="B1286" t="s">
        <v>166</v>
      </c>
      <c r="C1286">
        <v>9</v>
      </c>
      <c r="D1286" s="92" t="s">
        <v>11</v>
      </c>
      <c r="E1286" s="88">
        <v>9</v>
      </c>
      <c r="F1286" s="9" t="s">
        <v>148</v>
      </c>
      <c r="G1286" s="9" t="s">
        <v>165</v>
      </c>
      <c r="H1286" s="22">
        <v>53.191040000000001</v>
      </c>
      <c r="I1286" s="22">
        <v>57.555869999999999</v>
      </c>
      <c r="J1286" s="22">
        <v>48.826209999999996</v>
      </c>
      <c r="K1286" s="22">
        <v>4.3648299999999978</v>
      </c>
      <c r="L1286" s="22">
        <v>4.3648300000000049</v>
      </c>
      <c r="M1286" s="9"/>
      <c r="N1286" s="9"/>
      <c r="O1286" s="22">
        <v>55.775050000000007</v>
      </c>
      <c r="P1286" s="15">
        <v>55.360019999999999</v>
      </c>
      <c r="Q1286" s="15">
        <v>56.190070000000006</v>
      </c>
    </row>
    <row r="1287" spans="1:17" x14ac:dyDescent="0.2">
      <c r="A1287" s="9" t="s">
        <v>1889</v>
      </c>
      <c r="B1287" t="s">
        <v>170</v>
      </c>
      <c r="C1287">
        <v>10</v>
      </c>
      <c r="D1287" s="92" t="s">
        <v>11</v>
      </c>
      <c r="E1287" s="88">
        <v>7</v>
      </c>
      <c r="F1287" s="9" t="s">
        <v>148</v>
      </c>
      <c r="G1287" s="9" t="s">
        <v>169</v>
      </c>
      <c r="H1287" s="22">
        <v>52.357410000000002</v>
      </c>
      <c r="I1287" s="22">
        <v>56.827559999999998</v>
      </c>
      <c r="J1287" s="22">
        <v>47.887249999999995</v>
      </c>
      <c r="K1287" s="22">
        <v>4.4701499999999967</v>
      </c>
      <c r="L1287" s="22">
        <v>4.470160000000007</v>
      </c>
      <c r="M1287" s="9"/>
      <c r="N1287" s="9"/>
      <c r="O1287" s="22">
        <v>55.775050000000007</v>
      </c>
      <c r="P1287" s="15">
        <v>55.360019999999999</v>
      </c>
      <c r="Q1287" s="15">
        <v>56.190070000000006</v>
      </c>
    </row>
    <row r="1288" spans="1:17" x14ac:dyDescent="0.2">
      <c r="A1288" s="9" t="s">
        <v>1890</v>
      </c>
      <c r="B1288" t="s">
        <v>174</v>
      </c>
      <c r="C1288">
        <v>11</v>
      </c>
      <c r="D1288" s="92" t="s">
        <v>11</v>
      </c>
      <c r="E1288" s="88">
        <v>3</v>
      </c>
      <c r="F1288" s="9" t="s">
        <v>148</v>
      </c>
      <c r="G1288" s="9" t="s">
        <v>173</v>
      </c>
      <c r="H1288" s="22">
        <v>50.512429999999995</v>
      </c>
      <c r="I1288" s="22">
        <v>55.578450000000004</v>
      </c>
      <c r="J1288" s="22">
        <v>45.44641</v>
      </c>
      <c r="K1288" s="22">
        <v>5.0660200000000088</v>
      </c>
      <c r="L1288" s="22">
        <v>5.0660199999999946</v>
      </c>
      <c r="M1288" s="9"/>
      <c r="N1288" s="9"/>
      <c r="O1288" s="22">
        <v>55.775050000000007</v>
      </c>
      <c r="P1288" s="15">
        <v>55.360019999999999</v>
      </c>
      <c r="Q1288" s="15">
        <v>56.190070000000006</v>
      </c>
    </row>
    <row r="1289" spans="1:17" x14ac:dyDescent="0.2">
      <c r="A1289" s="9" t="s">
        <v>1891</v>
      </c>
      <c r="B1289" t="s">
        <v>178</v>
      </c>
      <c r="C1289">
        <v>12</v>
      </c>
      <c r="D1289" s="92" t="s">
        <v>11</v>
      </c>
      <c r="E1289" s="88">
        <v>13</v>
      </c>
      <c r="F1289" s="9" t="s">
        <v>148</v>
      </c>
      <c r="G1289" s="9" t="s">
        <v>177</v>
      </c>
      <c r="H1289" s="22">
        <v>59.369340000000001</v>
      </c>
      <c r="I1289" s="22">
        <v>63.440759999999997</v>
      </c>
      <c r="J1289" s="22">
        <v>55.297909999999995</v>
      </c>
      <c r="K1289" s="22">
        <v>4.0714199999999963</v>
      </c>
      <c r="L1289" s="22">
        <v>4.0714300000000065</v>
      </c>
      <c r="M1289" s="9"/>
      <c r="N1289" s="9"/>
      <c r="O1289" s="22">
        <v>55.775050000000007</v>
      </c>
      <c r="P1289" s="15">
        <v>55.360019999999999</v>
      </c>
      <c r="Q1289" s="15">
        <v>56.190070000000006</v>
      </c>
    </row>
    <row r="1290" spans="1:17" x14ac:dyDescent="0.2">
      <c r="A1290" s="9" t="s">
        <v>1892</v>
      </c>
      <c r="B1290" t="s">
        <v>182</v>
      </c>
      <c r="C1290">
        <v>13</v>
      </c>
      <c r="D1290" s="92" t="s">
        <v>11</v>
      </c>
      <c r="E1290" s="88">
        <v>1</v>
      </c>
      <c r="F1290" s="9" t="s">
        <v>148</v>
      </c>
      <c r="G1290" s="9" t="s">
        <v>181</v>
      </c>
      <c r="H1290" s="22">
        <v>47.708300000000001</v>
      </c>
      <c r="I1290" s="22">
        <v>53.367609999999999</v>
      </c>
      <c r="J1290" s="22">
        <v>42.048990000000003</v>
      </c>
      <c r="K1290" s="22">
        <v>5.6593099999999978</v>
      </c>
      <c r="L1290" s="22">
        <v>5.6593099999999978</v>
      </c>
      <c r="M1290" s="9"/>
      <c r="N1290" s="9"/>
      <c r="O1290" s="22">
        <v>55.775050000000007</v>
      </c>
      <c r="P1290" s="15">
        <v>55.360019999999999</v>
      </c>
      <c r="Q1290" s="15">
        <v>56.190070000000006</v>
      </c>
    </row>
    <row r="1291" spans="1:17" x14ac:dyDescent="0.2">
      <c r="A1291" s="9" t="s">
        <v>1893</v>
      </c>
      <c r="B1291" t="s">
        <v>186</v>
      </c>
      <c r="C1291">
        <v>14</v>
      </c>
      <c r="D1291" s="92" t="s">
        <v>11</v>
      </c>
      <c r="E1291" s="88">
        <v>11</v>
      </c>
      <c r="F1291" s="9" t="s">
        <v>148</v>
      </c>
      <c r="G1291" s="9" t="s">
        <v>185</v>
      </c>
      <c r="H1291" s="22">
        <v>54.100149999999999</v>
      </c>
      <c r="I1291" s="22">
        <v>58.604259999999996</v>
      </c>
      <c r="J1291" s="22">
        <v>49.596029999999999</v>
      </c>
      <c r="K1291" s="22">
        <v>4.5041099999999972</v>
      </c>
      <c r="L1291" s="22">
        <v>4.5041200000000003</v>
      </c>
      <c r="M1291" s="9"/>
      <c r="N1291" s="9"/>
      <c r="O1291" s="22">
        <v>55.775050000000007</v>
      </c>
      <c r="P1291" s="15">
        <v>55.360019999999999</v>
      </c>
      <c r="Q1291" s="15">
        <v>56.190070000000006</v>
      </c>
    </row>
    <row r="1292" spans="1:17" x14ac:dyDescent="0.2">
      <c r="A1292" s="9" t="s">
        <v>1894</v>
      </c>
      <c r="B1292" t="s">
        <v>391</v>
      </c>
      <c r="C1292">
        <v>1</v>
      </c>
      <c r="D1292" s="92" t="s">
        <v>2</v>
      </c>
      <c r="E1292" s="88">
        <v>5</v>
      </c>
      <c r="F1292" s="9" t="s">
        <v>389</v>
      </c>
      <c r="G1292" s="9" t="s">
        <v>390</v>
      </c>
      <c r="H1292" s="22">
        <v>61.531060000000004</v>
      </c>
      <c r="I1292" s="22">
        <v>64.942370000000011</v>
      </c>
      <c r="J1292" s="22">
        <v>58.119759999999999</v>
      </c>
      <c r="K1292" s="22">
        <v>3.4113100000000074</v>
      </c>
      <c r="L1292" s="22">
        <v>3.4113000000000042</v>
      </c>
      <c r="M1292" s="9"/>
      <c r="N1292" s="9"/>
      <c r="O1292" s="22">
        <v>55.775050000000007</v>
      </c>
      <c r="P1292" s="15">
        <v>55.360019999999999</v>
      </c>
      <c r="Q1292" s="15">
        <v>56.190070000000006</v>
      </c>
    </row>
    <row r="1293" spans="1:17" x14ac:dyDescent="0.2">
      <c r="A1293" s="9" t="s">
        <v>1895</v>
      </c>
      <c r="B1293" t="s">
        <v>411</v>
      </c>
      <c r="C1293">
        <v>2</v>
      </c>
      <c r="D1293" s="92" t="s">
        <v>2</v>
      </c>
      <c r="E1293" s="88">
        <v>2</v>
      </c>
      <c r="F1293" s="9" t="s">
        <v>389</v>
      </c>
      <c r="G1293" s="9" t="s">
        <v>410</v>
      </c>
      <c r="H1293" s="22">
        <v>57.93441</v>
      </c>
      <c r="I1293" s="22">
        <v>62.742299999999993</v>
      </c>
      <c r="J1293" s="22">
        <v>53.126519999999999</v>
      </c>
      <c r="K1293" s="22">
        <v>4.8078899999999933</v>
      </c>
      <c r="L1293" s="22">
        <v>4.8078900000000004</v>
      </c>
      <c r="M1293" s="9"/>
      <c r="N1293" s="9"/>
      <c r="O1293" s="22">
        <v>55.775050000000007</v>
      </c>
      <c r="P1293" s="15">
        <v>55.360019999999999</v>
      </c>
      <c r="Q1293" s="15">
        <v>56.190070000000006</v>
      </c>
    </row>
    <row r="1294" spans="1:17" x14ac:dyDescent="0.2">
      <c r="A1294" s="9" t="s">
        <v>1896</v>
      </c>
      <c r="B1294" t="s">
        <v>395</v>
      </c>
      <c r="C1294">
        <v>3</v>
      </c>
      <c r="D1294" s="92" t="s">
        <v>2</v>
      </c>
      <c r="E1294" s="88">
        <v>9</v>
      </c>
      <c r="F1294" s="9" t="s">
        <v>389</v>
      </c>
      <c r="G1294" s="9" t="s">
        <v>394</v>
      </c>
      <c r="H1294" s="22">
        <v>62.233959999999996</v>
      </c>
      <c r="I1294" s="22">
        <v>65.655000000000001</v>
      </c>
      <c r="J1294" s="22">
        <v>58.812920000000005</v>
      </c>
      <c r="K1294" s="22">
        <v>3.421040000000005</v>
      </c>
      <c r="L1294" s="22">
        <v>3.4210399999999908</v>
      </c>
      <c r="M1294" s="9"/>
      <c r="N1294" s="9"/>
      <c r="O1294" s="22">
        <v>55.775050000000007</v>
      </c>
      <c r="P1294" s="15">
        <v>55.360019999999999</v>
      </c>
      <c r="Q1294" s="15">
        <v>56.190070000000006</v>
      </c>
    </row>
    <row r="1295" spans="1:17" x14ac:dyDescent="0.2">
      <c r="A1295" s="9" t="s">
        <v>1897</v>
      </c>
      <c r="B1295" t="s">
        <v>399</v>
      </c>
      <c r="C1295">
        <v>4</v>
      </c>
      <c r="D1295" s="92" t="s">
        <v>2</v>
      </c>
      <c r="E1295" s="88">
        <v>8</v>
      </c>
      <c r="F1295" s="9" t="s">
        <v>389</v>
      </c>
      <c r="G1295" s="9" t="s">
        <v>398</v>
      </c>
      <c r="H1295" s="22">
        <v>62.206450000000004</v>
      </c>
      <c r="I1295" s="22">
        <v>65.57535</v>
      </c>
      <c r="J1295" s="22">
        <v>58.837550000000007</v>
      </c>
      <c r="K1295" s="22">
        <v>3.3688999999999965</v>
      </c>
      <c r="L1295" s="22">
        <v>3.3688999999999965</v>
      </c>
      <c r="M1295" s="9"/>
      <c r="N1295" s="9"/>
      <c r="O1295" s="22">
        <v>55.775050000000007</v>
      </c>
      <c r="P1295" s="15">
        <v>55.360019999999999</v>
      </c>
      <c r="Q1295" s="15">
        <v>56.190070000000006</v>
      </c>
    </row>
    <row r="1296" spans="1:17" x14ac:dyDescent="0.2">
      <c r="A1296" s="9" t="s">
        <v>1898</v>
      </c>
      <c r="B1296" t="s">
        <v>403</v>
      </c>
      <c r="C1296">
        <v>5</v>
      </c>
      <c r="D1296" s="92" t="s">
        <v>2</v>
      </c>
      <c r="E1296" s="88">
        <v>7</v>
      </c>
      <c r="F1296" s="9" t="s">
        <v>389</v>
      </c>
      <c r="G1296" s="9" t="s">
        <v>402</v>
      </c>
      <c r="H1296" s="22">
        <v>62.067490000000006</v>
      </c>
      <c r="I1296" s="22">
        <v>65.387559999999993</v>
      </c>
      <c r="J1296" s="22">
        <v>58.747410000000002</v>
      </c>
      <c r="K1296" s="22">
        <v>3.320069999999987</v>
      </c>
      <c r="L1296" s="22">
        <v>3.3200800000000044</v>
      </c>
      <c r="M1296" s="9"/>
      <c r="N1296" s="9"/>
      <c r="O1296" s="22">
        <v>55.775050000000007</v>
      </c>
      <c r="P1296" s="15">
        <v>55.360019999999999</v>
      </c>
      <c r="Q1296" s="15">
        <v>56.190070000000006</v>
      </c>
    </row>
    <row r="1297" spans="1:17" x14ac:dyDescent="0.2">
      <c r="A1297" s="9" t="s">
        <v>1899</v>
      </c>
      <c r="B1297" t="s">
        <v>415</v>
      </c>
      <c r="C1297">
        <v>6</v>
      </c>
      <c r="D1297" s="92" t="s">
        <v>2</v>
      </c>
      <c r="E1297" s="88">
        <v>6</v>
      </c>
      <c r="F1297" s="9" t="s">
        <v>389</v>
      </c>
      <c r="G1297" s="9" t="s">
        <v>414</v>
      </c>
      <c r="H1297" s="22">
        <v>61.878699999999995</v>
      </c>
      <c r="I1297" s="22">
        <v>67.120590000000007</v>
      </c>
      <c r="J1297" s="22">
        <v>56.636810000000004</v>
      </c>
      <c r="K1297" s="22">
        <v>5.2418900000000122</v>
      </c>
      <c r="L1297" s="22">
        <v>5.2418899999999908</v>
      </c>
      <c r="M1297" s="9"/>
      <c r="N1297" s="9"/>
      <c r="O1297" s="22">
        <v>55.775050000000007</v>
      </c>
      <c r="P1297" s="15">
        <v>55.360019999999999</v>
      </c>
      <c r="Q1297" s="15">
        <v>56.190070000000006</v>
      </c>
    </row>
    <row r="1298" spans="1:17" x14ac:dyDescent="0.2">
      <c r="A1298" s="9" t="s">
        <v>1900</v>
      </c>
      <c r="B1298" t="s">
        <v>407</v>
      </c>
      <c r="C1298">
        <v>7</v>
      </c>
      <c r="D1298" s="92" t="s">
        <v>2</v>
      </c>
      <c r="E1298" s="88">
        <v>1</v>
      </c>
      <c r="F1298" s="9" t="s">
        <v>389</v>
      </c>
      <c r="G1298" s="9" t="s">
        <v>406</v>
      </c>
      <c r="H1298" s="22">
        <v>57.10586</v>
      </c>
      <c r="I1298" s="22">
        <v>60.233170000000001</v>
      </c>
      <c r="J1298" s="22">
        <v>53.978559999999995</v>
      </c>
      <c r="K1298" s="22">
        <v>3.1273100000000014</v>
      </c>
      <c r="L1298" s="22">
        <v>3.1273000000000053</v>
      </c>
      <c r="M1298" s="9"/>
      <c r="N1298" s="9"/>
      <c r="O1298" s="22">
        <v>55.775050000000007</v>
      </c>
      <c r="P1298" s="15">
        <v>55.360019999999999</v>
      </c>
      <c r="Q1298" s="15">
        <v>56.190070000000006</v>
      </c>
    </row>
    <row r="1299" spans="1:17" x14ac:dyDescent="0.2">
      <c r="A1299" s="9" t="s">
        <v>1901</v>
      </c>
      <c r="B1299" t="s">
        <v>300</v>
      </c>
      <c r="C1299">
        <v>8</v>
      </c>
      <c r="D1299" s="92" t="s">
        <v>2</v>
      </c>
      <c r="E1299" s="88">
        <v>3</v>
      </c>
      <c r="F1299" s="9" t="s">
        <v>298</v>
      </c>
      <c r="G1299" s="9" t="s">
        <v>299</v>
      </c>
      <c r="H1299" s="22">
        <v>58.197940000000003</v>
      </c>
      <c r="I1299" s="22">
        <v>60.685299999999998</v>
      </c>
      <c r="J1299" s="22">
        <v>55.710590000000003</v>
      </c>
      <c r="K1299" s="22">
        <v>2.4873599999999954</v>
      </c>
      <c r="L1299" s="22">
        <v>2.4873499999999993</v>
      </c>
      <c r="M1299" s="9"/>
      <c r="N1299" s="9"/>
      <c r="O1299" s="22">
        <v>55.775050000000007</v>
      </c>
      <c r="P1299" s="15">
        <v>55.360019999999999</v>
      </c>
      <c r="Q1299" s="15">
        <v>56.190070000000006</v>
      </c>
    </row>
    <row r="1300" spans="1:17" x14ac:dyDescent="0.2">
      <c r="A1300" s="9" t="s">
        <v>1902</v>
      </c>
      <c r="B1300" t="s">
        <v>304</v>
      </c>
      <c r="C1300">
        <v>9</v>
      </c>
      <c r="D1300" s="92" t="s">
        <v>2</v>
      </c>
      <c r="E1300" s="88">
        <v>4</v>
      </c>
      <c r="F1300" s="9" t="s">
        <v>298</v>
      </c>
      <c r="G1300" s="9" t="s">
        <v>303</v>
      </c>
      <c r="H1300" s="22">
        <v>59.9148</v>
      </c>
      <c r="I1300" s="22">
        <v>62.6892</v>
      </c>
      <c r="J1300" s="22">
        <v>57.1404</v>
      </c>
      <c r="K1300" s="22">
        <v>2.7744</v>
      </c>
      <c r="L1300" s="22">
        <v>2.7744</v>
      </c>
      <c r="M1300" s="9"/>
      <c r="N1300" s="9"/>
      <c r="O1300" s="22">
        <v>55.775050000000007</v>
      </c>
      <c r="P1300" s="15">
        <v>55.360019999999999</v>
      </c>
      <c r="Q1300" s="15">
        <v>56.190070000000006</v>
      </c>
    </row>
    <row r="1301" spans="1:17" x14ac:dyDescent="0.2">
      <c r="A1301" s="9" t="s">
        <v>1903</v>
      </c>
      <c r="B1301" t="s">
        <v>124</v>
      </c>
      <c r="C1301">
        <v>1</v>
      </c>
      <c r="D1301" s="92" t="s">
        <v>3</v>
      </c>
      <c r="E1301" s="88">
        <v>16</v>
      </c>
      <c r="F1301" s="9" t="s">
        <v>122</v>
      </c>
      <c r="G1301" s="9" t="s">
        <v>123</v>
      </c>
      <c r="H1301" s="22">
        <v>62.431260000000002</v>
      </c>
      <c r="I1301" s="22">
        <v>66.303210000000007</v>
      </c>
      <c r="J1301" s="22">
        <v>58.559320000000007</v>
      </c>
      <c r="K1301" s="22">
        <v>3.8719500000000053</v>
      </c>
      <c r="L1301" s="22">
        <v>3.8719399999999951</v>
      </c>
      <c r="M1301" s="9"/>
      <c r="N1301" s="9"/>
      <c r="O1301" s="22">
        <v>55.775050000000007</v>
      </c>
      <c r="P1301" s="15">
        <v>55.360019999999999</v>
      </c>
      <c r="Q1301" s="15">
        <v>56.190070000000006</v>
      </c>
    </row>
    <row r="1302" spans="1:17" x14ac:dyDescent="0.2">
      <c r="A1302" s="9" t="s">
        <v>1904</v>
      </c>
      <c r="B1302" t="s">
        <v>128</v>
      </c>
      <c r="C1302">
        <v>2</v>
      </c>
      <c r="D1302" s="92" t="s">
        <v>3</v>
      </c>
      <c r="E1302" s="88">
        <v>10</v>
      </c>
      <c r="F1302" s="9" t="s">
        <v>122</v>
      </c>
      <c r="G1302" s="9" t="s">
        <v>127</v>
      </c>
      <c r="H1302" s="22">
        <v>58.300600000000003</v>
      </c>
      <c r="I1302" s="22">
        <v>61.797239999999995</v>
      </c>
      <c r="J1302" s="22">
        <v>54.80397</v>
      </c>
      <c r="K1302" s="22">
        <v>3.4966399999999922</v>
      </c>
      <c r="L1302" s="22">
        <v>3.4966300000000032</v>
      </c>
      <c r="M1302" s="9"/>
      <c r="N1302" s="9"/>
      <c r="O1302" s="22">
        <v>55.775050000000007</v>
      </c>
      <c r="P1302" s="15">
        <v>55.360019999999999</v>
      </c>
      <c r="Q1302" s="15">
        <v>56.190070000000006</v>
      </c>
    </row>
    <row r="1303" spans="1:17" x14ac:dyDescent="0.2">
      <c r="A1303" s="9" t="s">
        <v>1905</v>
      </c>
      <c r="B1303" t="s">
        <v>132</v>
      </c>
      <c r="C1303">
        <v>3</v>
      </c>
      <c r="D1303" s="92" t="s">
        <v>3</v>
      </c>
      <c r="E1303" s="88">
        <v>9</v>
      </c>
      <c r="F1303" s="9" t="s">
        <v>122</v>
      </c>
      <c r="G1303" s="9" t="s">
        <v>131</v>
      </c>
      <c r="H1303" s="22">
        <v>58.192469999999993</v>
      </c>
      <c r="I1303" s="22">
        <v>62.610900000000001</v>
      </c>
      <c r="J1303" s="22">
        <v>53.774049999999995</v>
      </c>
      <c r="K1303" s="22">
        <v>4.4184300000000079</v>
      </c>
      <c r="L1303" s="22">
        <v>4.4184199999999976</v>
      </c>
      <c r="M1303" s="9"/>
      <c r="N1303" s="9"/>
      <c r="O1303" s="22">
        <v>55.775050000000007</v>
      </c>
      <c r="P1303" s="15">
        <v>55.360019999999999</v>
      </c>
      <c r="Q1303" s="15">
        <v>56.190070000000006</v>
      </c>
    </row>
    <row r="1304" spans="1:17" x14ac:dyDescent="0.2">
      <c r="A1304" s="9" t="s">
        <v>1906</v>
      </c>
      <c r="B1304" t="s">
        <v>136</v>
      </c>
      <c r="C1304">
        <v>4</v>
      </c>
      <c r="D1304" s="92" t="s">
        <v>3</v>
      </c>
      <c r="E1304" s="88">
        <v>14</v>
      </c>
      <c r="F1304" s="9" t="s">
        <v>122</v>
      </c>
      <c r="G1304" s="9" t="s">
        <v>135</v>
      </c>
      <c r="H1304" s="22">
        <v>60.625640000000004</v>
      </c>
      <c r="I1304" s="22">
        <v>65.959670000000003</v>
      </c>
      <c r="J1304" s="22">
        <v>55.291610000000006</v>
      </c>
      <c r="K1304" s="22">
        <v>5.3340299999999985</v>
      </c>
      <c r="L1304" s="22">
        <v>5.3340299999999985</v>
      </c>
      <c r="M1304" s="9"/>
      <c r="N1304" s="9"/>
      <c r="O1304" s="22">
        <v>55.775050000000007</v>
      </c>
      <c r="P1304" s="15">
        <v>55.360019999999999</v>
      </c>
      <c r="Q1304" s="15">
        <v>56.190070000000006</v>
      </c>
    </row>
    <row r="1305" spans="1:17" x14ac:dyDescent="0.2">
      <c r="A1305" s="9" t="s">
        <v>1907</v>
      </c>
      <c r="B1305" t="s">
        <v>140</v>
      </c>
      <c r="C1305">
        <v>5</v>
      </c>
      <c r="D1305" s="92" t="s">
        <v>3</v>
      </c>
      <c r="E1305" s="88">
        <v>6</v>
      </c>
      <c r="F1305" s="9" t="s">
        <v>122</v>
      </c>
      <c r="G1305" s="9" t="s">
        <v>139</v>
      </c>
      <c r="H1305" s="22">
        <v>57.566189999999992</v>
      </c>
      <c r="I1305" s="22">
        <v>61.947739999999996</v>
      </c>
      <c r="J1305" s="22">
        <v>53.184649999999998</v>
      </c>
      <c r="K1305" s="22">
        <v>4.3815500000000043</v>
      </c>
      <c r="L1305" s="22">
        <v>4.381539999999994</v>
      </c>
      <c r="M1305" s="9"/>
      <c r="N1305" s="9"/>
      <c r="O1305" s="22">
        <v>55.775050000000007</v>
      </c>
      <c r="P1305" s="15">
        <v>55.360019999999999</v>
      </c>
      <c r="Q1305" s="15">
        <v>56.190070000000006</v>
      </c>
    </row>
    <row r="1306" spans="1:17" x14ac:dyDescent="0.2">
      <c r="A1306" s="9" t="s">
        <v>1908</v>
      </c>
      <c r="B1306" t="s">
        <v>144</v>
      </c>
      <c r="C1306">
        <v>6</v>
      </c>
      <c r="D1306" s="92" t="s">
        <v>3</v>
      </c>
      <c r="E1306" s="88">
        <v>12</v>
      </c>
      <c r="F1306" s="9" t="s">
        <v>122</v>
      </c>
      <c r="G1306" s="9" t="s">
        <v>143</v>
      </c>
      <c r="H1306" s="22">
        <v>60.433070000000001</v>
      </c>
      <c r="I1306" s="22">
        <v>64.360910000000004</v>
      </c>
      <c r="J1306" s="22">
        <v>56.505240000000001</v>
      </c>
      <c r="K1306" s="22">
        <v>3.9278400000000033</v>
      </c>
      <c r="L1306" s="22">
        <v>3.9278300000000002</v>
      </c>
      <c r="M1306" s="9"/>
      <c r="N1306" s="9"/>
      <c r="O1306" s="22">
        <v>55.775050000000007</v>
      </c>
      <c r="P1306" s="15">
        <v>55.360019999999999</v>
      </c>
      <c r="Q1306" s="15">
        <v>56.190070000000006</v>
      </c>
    </row>
    <row r="1307" spans="1:17" x14ac:dyDescent="0.2">
      <c r="A1307" s="9" t="s">
        <v>1909</v>
      </c>
      <c r="B1307" t="s">
        <v>96</v>
      </c>
      <c r="C1307">
        <v>7</v>
      </c>
      <c r="D1307" s="92" t="s">
        <v>3</v>
      </c>
      <c r="E1307" s="88">
        <v>13</v>
      </c>
      <c r="F1307" s="9" t="s">
        <v>94</v>
      </c>
      <c r="G1307" s="9" t="s">
        <v>95</v>
      </c>
      <c r="H1307" s="22">
        <v>60.569269999999996</v>
      </c>
      <c r="I1307" s="22">
        <v>62.910550000000001</v>
      </c>
      <c r="J1307" s="22">
        <v>58.228000000000002</v>
      </c>
      <c r="K1307" s="22">
        <v>2.3412800000000047</v>
      </c>
      <c r="L1307" s="22">
        <v>2.3412699999999944</v>
      </c>
      <c r="M1307" s="9"/>
      <c r="N1307" s="9"/>
      <c r="O1307" s="22">
        <v>55.775050000000007</v>
      </c>
      <c r="P1307" s="15">
        <v>55.360019999999999</v>
      </c>
      <c r="Q1307" s="15">
        <v>56.190070000000006</v>
      </c>
    </row>
    <row r="1308" spans="1:17" x14ac:dyDescent="0.2">
      <c r="A1308" s="9" t="s">
        <v>1910</v>
      </c>
      <c r="B1308" t="s">
        <v>100</v>
      </c>
      <c r="C1308">
        <v>8</v>
      </c>
      <c r="D1308" s="92" t="s">
        <v>3</v>
      </c>
      <c r="E1308" s="88">
        <v>15</v>
      </c>
      <c r="F1308" s="9" t="s">
        <v>94</v>
      </c>
      <c r="G1308" s="9" t="s">
        <v>99</v>
      </c>
      <c r="H1308" s="22">
        <v>60.956920000000004</v>
      </c>
      <c r="I1308" s="22">
        <v>63.607759999999999</v>
      </c>
      <c r="J1308" s="22">
        <v>58.306080000000001</v>
      </c>
      <c r="K1308" s="22">
        <v>2.6508399999999952</v>
      </c>
      <c r="L1308" s="22">
        <v>2.6508400000000023</v>
      </c>
      <c r="M1308" s="9"/>
      <c r="N1308" s="9"/>
      <c r="O1308" s="22">
        <v>55.775050000000007</v>
      </c>
      <c r="P1308" s="15">
        <v>55.360019999999999</v>
      </c>
      <c r="Q1308" s="15">
        <v>56.190070000000006</v>
      </c>
    </row>
    <row r="1309" spans="1:17" x14ac:dyDescent="0.2">
      <c r="A1309" s="9" t="s">
        <v>1911</v>
      </c>
      <c r="B1309" t="s">
        <v>455</v>
      </c>
      <c r="C1309">
        <v>9</v>
      </c>
      <c r="D1309" s="92" t="s">
        <v>3</v>
      </c>
      <c r="E1309" s="88">
        <v>17</v>
      </c>
      <c r="F1309" s="9" t="s">
        <v>453</v>
      </c>
      <c r="G1309" s="9" t="s">
        <v>454</v>
      </c>
      <c r="H1309" s="22">
        <v>62.512619999999998</v>
      </c>
      <c r="I1309" s="22">
        <v>66.004040000000003</v>
      </c>
      <c r="J1309" s="22">
        <v>59.021190000000004</v>
      </c>
      <c r="K1309" s="22">
        <v>3.4914200000000051</v>
      </c>
      <c r="L1309" s="22">
        <v>3.491429999999994</v>
      </c>
      <c r="M1309" s="9"/>
      <c r="N1309" s="9"/>
      <c r="O1309" s="22">
        <v>55.775050000000007</v>
      </c>
      <c r="P1309" s="15">
        <v>55.360019999999999</v>
      </c>
      <c r="Q1309" s="15">
        <v>56.190070000000006</v>
      </c>
    </row>
    <row r="1310" spans="1:17" x14ac:dyDescent="0.2">
      <c r="A1310" s="9" t="s">
        <v>1912</v>
      </c>
      <c r="B1310" t="s">
        <v>459</v>
      </c>
      <c r="C1310">
        <v>10</v>
      </c>
      <c r="D1310" s="92" t="s">
        <v>3</v>
      </c>
      <c r="E1310" s="88">
        <v>3</v>
      </c>
      <c r="F1310" s="9" t="s">
        <v>453</v>
      </c>
      <c r="G1310" s="9" t="s">
        <v>458</v>
      </c>
      <c r="H1310" s="22">
        <v>54.967279999999995</v>
      </c>
      <c r="I1310" s="22">
        <v>58.376490000000004</v>
      </c>
      <c r="J1310" s="22">
        <v>51.558070000000001</v>
      </c>
      <c r="K1310" s="22">
        <v>3.4092100000000087</v>
      </c>
      <c r="L1310" s="22">
        <v>3.4092099999999945</v>
      </c>
      <c r="M1310" s="9"/>
      <c r="N1310" s="9"/>
      <c r="O1310" s="22">
        <v>55.775050000000007</v>
      </c>
      <c r="P1310" s="15">
        <v>55.360019999999999</v>
      </c>
      <c r="Q1310" s="15">
        <v>56.190070000000006</v>
      </c>
    </row>
    <row r="1311" spans="1:17" x14ac:dyDescent="0.2">
      <c r="A1311" s="9" t="s">
        <v>1913</v>
      </c>
      <c r="B1311" t="s">
        <v>463</v>
      </c>
      <c r="C1311">
        <v>11</v>
      </c>
      <c r="D1311" s="92" t="s">
        <v>3</v>
      </c>
      <c r="E1311" s="88">
        <v>11</v>
      </c>
      <c r="F1311" s="9" t="s">
        <v>453</v>
      </c>
      <c r="G1311" s="9" t="s">
        <v>462</v>
      </c>
      <c r="H1311" s="22">
        <v>59.865369999999999</v>
      </c>
      <c r="I1311" s="22">
        <v>62.578069999999997</v>
      </c>
      <c r="J1311" s="22">
        <v>57.152659999999997</v>
      </c>
      <c r="K1311" s="22">
        <v>2.7126999999999981</v>
      </c>
      <c r="L1311" s="22">
        <v>2.7127100000000013</v>
      </c>
      <c r="M1311" s="9"/>
      <c r="N1311" s="9"/>
      <c r="O1311" s="22">
        <v>55.775050000000007</v>
      </c>
      <c r="P1311" s="15">
        <v>55.360019999999999</v>
      </c>
      <c r="Q1311" s="15">
        <v>56.190070000000006</v>
      </c>
    </row>
    <row r="1312" spans="1:17" x14ac:dyDescent="0.2">
      <c r="A1312" s="9" t="s">
        <v>1914</v>
      </c>
      <c r="B1312" t="s">
        <v>310</v>
      </c>
      <c r="C1312">
        <v>12</v>
      </c>
      <c r="D1312" s="92" t="s">
        <v>3</v>
      </c>
      <c r="E1312" s="88">
        <v>2</v>
      </c>
      <c r="F1312" s="9" t="s">
        <v>308</v>
      </c>
      <c r="G1312" s="9" t="s">
        <v>309</v>
      </c>
      <c r="H1312" s="22">
        <v>52.572560000000003</v>
      </c>
      <c r="I1312" s="22">
        <v>54.915409999999994</v>
      </c>
      <c r="J1312" s="22">
        <v>50.229710000000004</v>
      </c>
      <c r="K1312" s="22">
        <v>2.3428499999999914</v>
      </c>
      <c r="L1312" s="22">
        <v>2.3428499999999985</v>
      </c>
      <c r="M1312" s="9"/>
      <c r="N1312" s="9"/>
      <c r="O1312" s="22">
        <v>55.775050000000007</v>
      </c>
      <c r="P1312" s="15">
        <v>55.360019999999999</v>
      </c>
      <c r="Q1312" s="15">
        <v>56.190070000000006</v>
      </c>
    </row>
    <row r="1313" spans="1:17" x14ac:dyDescent="0.2">
      <c r="A1313" s="9" t="s">
        <v>1915</v>
      </c>
      <c r="B1313" t="s">
        <v>314</v>
      </c>
      <c r="C1313">
        <v>13</v>
      </c>
      <c r="D1313" s="92" t="s">
        <v>3</v>
      </c>
      <c r="E1313" s="88">
        <v>1</v>
      </c>
      <c r="F1313" s="9" t="s">
        <v>308</v>
      </c>
      <c r="G1313" s="9" t="s">
        <v>313</v>
      </c>
      <c r="H1313" s="22">
        <v>51.481639999999999</v>
      </c>
      <c r="I1313" s="22">
        <v>53.968360000000004</v>
      </c>
      <c r="J1313" s="22">
        <v>48.994910000000004</v>
      </c>
      <c r="K1313" s="22">
        <v>2.4867200000000054</v>
      </c>
      <c r="L1313" s="22">
        <v>2.4867299999999943</v>
      </c>
      <c r="M1313" s="9"/>
      <c r="N1313" s="9"/>
      <c r="O1313" s="22">
        <v>55.775050000000007</v>
      </c>
      <c r="P1313" s="15">
        <v>55.360019999999999</v>
      </c>
      <c r="Q1313" s="15">
        <v>56.190070000000006</v>
      </c>
    </row>
    <row r="1314" spans="1:17" x14ac:dyDescent="0.2">
      <c r="A1314" s="9" t="s">
        <v>1916</v>
      </c>
      <c r="B1314" t="s">
        <v>320</v>
      </c>
      <c r="C1314">
        <v>14</v>
      </c>
      <c r="D1314" s="92" t="s">
        <v>3</v>
      </c>
      <c r="E1314" s="88">
        <v>7</v>
      </c>
      <c r="F1314" s="9" t="s">
        <v>318</v>
      </c>
      <c r="G1314" s="9" t="s">
        <v>319</v>
      </c>
      <c r="H1314" s="22">
        <v>57.95505</v>
      </c>
      <c r="I1314" s="22">
        <v>62.516979999999997</v>
      </c>
      <c r="J1314" s="22">
        <v>53.393120000000003</v>
      </c>
      <c r="K1314" s="22">
        <v>4.5619299999999967</v>
      </c>
      <c r="L1314" s="22">
        <v>4.5619299999999967</v>
      </c>
      <c r="M1314" s="9"/>
      <c r="N1314" s="9"/>
      <c r="O1314" s="22">
        <v>55.775050000000007</v>
      </c>
      <c r="P1314" s="15">
        <v>55.360019999999999</v>
      </c>
      <c r="Q1314" s="15">
        <v>56.190070000000006</v>
      </c>
    </row>
    <row r="1315" spans="1:17" x14ac:dyDescent="0.2">
      <c r="A1315" s="9" t="s">
        <v>1917</v>
      </c>
      <c r="B1315" t="s">
        <v>324</v>
      </c>
      <c r="C1315">
        <v>15</v>
      </c>
      <c r="D1315" s="92" t="s">
        <v>3</v>
      </c>
      <c r="E1315" s="88">
        <v>4</v>
      </c>
      <c r="F1315" s="9" t="s">
        <v>318</v>
      </c>
      <c r="G1315" s="9" t="s">
        <v>323</v>
      </c>
      <c r="H1315" s="22">
        <v>54.984599999999993</v>
      </c>
      <c r="I1315" s="22">
        <v>59.082799999999999</v>
      </c>
      <c r="J1315" s="22">
        <v>50.886399999999995</v>
      </c>
      <c r="K1315" s="22">
        <v>4.0982000000000056</v>
      </c>
      <c r="L1315" s="22">
        <v>4.0981999999999985</v>
      </c>
      <c r="M1315" s="9"/>
      <c r="N1315" s="9"/>
      <c r="O1315" s="22">
        <v>55.775050000000007</v>
      </c>
      <c r="P1315" s="15">
        <v>55.360019999999999</v>
      </c>
      <c r="Q1315" s="15">
        <v>56.190070000000006</v>
      </c>
    </row>
    <row r="1316" spans="1:17" x14ac:dyDescent="0.2">
      <c r="A1316" s="9" t="s">
        <v>1918</v>
      </c>
      <c r="B1316" t="s">
        <v>328</v>
      </c>
      <c r="C1316">
        <v>16</v>
      </c>
      <c r="D1316" s="92" t="s">
        <v>3</v>
      </c>
      <c r="E1316" s="88">
        <v>8</v>
      </c>
      <c r="F1316" s="9" t="s">
        <v>318</v>
      </c>
      <c r="G1316" s="9" t="s">
        <v>327</v>
      </c>
      <c r="H1316" s="22">
        <v>58.116759999999999</v>
      </c>
      <c r="I1316" s="22">
        <v>62.180659999999996</v>
      </c>
      <c r="J1316" s="22">
        <v>54.052869999999999</v>
      </c>
      <c r="K1316" s="22">
        <v>4.0638999999999967</v>
      </c>
      <c r="L1316" s="22">
        <v>4.0638900000000007</v>
      </c>
      <c r="M1316" s="9"/>
      <c r="N1316" s="9"/>
      <c r="O1316" s="22">
        <v>55.775050000000007</v>
      </c>
      <c r="P1316" s="15">
        <v>55.360019999999999</v>
      </c>
      <c r="Q1316" s="15">
        <v>56.190070000000006</v>
      </c>
    </row>
    <row r="1317" spans="1:17" x14ac:dyDescent="0.2">
      <c r="A1317" s="9" t="s">
        <v>1919</v>
      </c>
      <c r="B1317" t="s">
        <v>332</v>
      </c>
      <c r="C1317">
        <v>17</v>
      </c>
      <c r="D1317" s="92" t="s">
        <v>3</v>
      </c>
      <c r="E1317" s="88">
        <v>5</v>
      </c>
      <c r="F1317" s="9" t="s">
        <v>318</v>
      </c>
      <c r="G1317" s="9" t="s">
        <v>331</v>
      </c>
      <c r="H1317" s="22">
        <v>55.516370000000002</v>
      </c>
      <c r="I1317" s="22">
        <v>58.748049999999999</v>
      </c>
      <c r="J1317" s="22">
        <v>52.284699999999994</v>
      </c>
      <c r="K1317" s="22">
        <v>3.2316799999999972</v>
      </c>
      <c r="L1317" s="22">
        <v>3.2316700000000083</v>
      </c>
      <c r="M1317" s="9"/>
      <c r="N1317" s="9"/>
      <c r="O1317" s="22">
        <v>55.775050000000007</v>
      </c>
      <c r="P1317" s="15">
        <v>55.360019999999999</v>
      </c>
      <c r="Q1317" s="15">
        <v>56.190070000000006</v>
      </c>
    </row>
    <row r="1318" spans="1:17" x14ac:dyDescent="0.2">
      <c r="A1318" s="85" t="s">
        <v>1920</v>
      </c>
      <c r="B1318" t="s">
        <v>86</v>
      </c>
      <c r="C1318">
        <v>1</v>
      </c>
      <c r="D1318" s="84" t="s">
        <v>9</v>
      </c>
      <c r="E1318" s="87">
        <v>20</v>
      </c>
      <c r="F1318" s="85" t="s">
        <v>84</v>
      </c>
      <c r="G1318" s="85" t="s">
        <v>85</v>
      </c>
      <c r="H1318" s="86">
        <v>19.334609999999998</v>
      </c>
      <c r="I1318" s="86">
        <v>21.276540000000001</v>
      </c>
      <c r="J1318" s="86">
        <v>17.392679999999999</v>
      </c>
      <c r="K1318" s="86">
        <v>1.9419300000000028</v>
      </c>
      <c r="L1318" s="86">
        <v>1.9419299999999993</v>
      </c>
      <c r="M1318" s="85"/>
      <c r="N1318" s="85"/>
      <c r="O1318" s="86">
        <v>19.601019999999998</v>
      </c>
      <c r="P1318" s="86">
        <v>19.266220000000001</v>
      </c>
      <c r="Q1318" s="86">
        <v>19.93582</v>
      </c>
    </row>
    <row r="1319" spans="1:17" x14ac:dyDescent="0.2">
      <c r="A1319" s="85" t="s">
        <v>1921</v>
      </c>
      <c r="B1319" t="s">
        <v>90</v>
      </c>
      <c r="C1319">
        <v>2</v>
      </c>
      <c r="D1319" s="84" t="s">
        <v>9</v>
      </c>
      <c r="E1319" s="87">
        <v>7</v>
      </c>
      <c r="F1319" s="85" t="s">
        <v>84</v>
      </c>
      <c r="G1319" s="85" t="s">
        <v>89</v>
      </c>
      <c r="H1319" s="86">
        <v>16.37567</v>
      </c>
      <c r="I1319" s="86">
        <v>18.114470000000001</v>
      </c>
      <c r="J1319" s="86">
        <v>14.63688</v>
      </c>
      <c r="K1319" s="86">
        <v>1.7388000000000012</v>
      </c>
      <c r="L1319" s="86">
        <v>1.7387899999999998</v>
      </c>
      <c r="M1319" s="85"/>
      <c r="N1319" s="85"/>
      <c r="O1319" s="86">
        <v>19.601019999999998</v>
      </c>
      <c r="P1319" s="86">
        <v>19.266220000000001</v>
      </c>
      <c r="Q1319" s="86">
        <v>19.93582</v>
      </c>
    </row>
    <row r="1320" spans="1:17" x14ac:dyDescent="0.2">
      <c r="A1320" s="85" t="s">
        <v>1922</v>
      </c>
      <c r="B1320" t="s">
        <v>282</v>
      </c>
      <c r="C1320">
        <v>3</v>
      </c>
      <c r="D1320" s="84" t="s">
        <v>9</v>
      </c>
      <c r="E1320" s="87">
        <v>5</v>
      </c>
      <c r="F1320" s="85" t="s">
        <v>280</v>
      </c>
      <c r="G1320" s="85" t="s">
        <v>281</v>
      </c>
      <c r="H1320" s="86">
        <v>16.130189999999999</v>
      </c>
      <c r="I1320" s="86">
        <v>19.53049</v>
      </c>
      <c r="J1320" s="86">
        <v>12.729899999999999</v>
      </c>
      <c r="K1320" s="86">
        <v>3.4003000000000014</v>
      </c>
      <c r="L1320" s="86">
        <v>3.40029</v>
      </c>
      <c r="M1320" s="85"/>
      <c r="N1320" s="85"/>
      <c r="O1320" s="86">
        <v>19.601019999999998</v>
      </c>
      <c r="P1320" s="86">
        <v>19.266220000000001</v>
      </c>
      <c r="Q1320" s="86">
        <v>19.93582</v>
      </c>
    </row>
    <row r="1321" spans="1:17" x14ac:dyDescent="0.2">
      <c r="A1321" s="85" t="s">
        <v>1923</v>
      </c>
      <c r="B1321" t="s">
        <v>286</v>
      </c>
      <c r="C1321">
        <v>4</v>
      </c>
      <c r="D1321" s="84" t="s">
        <v>9</v>
      </c>
      <c r="E1321" s="87">
        <v>6</v>
      </c>
      <c r="F1321" s="85" t="s">
        <v>280</v>
      </c>
      <c r="G1321" s="85" t="s">
        <v>285</v>
      </c>
      <c r="H1321" s="86">
        <v>16.130500000000001</v>
      </c>
      <c r="I1321" s="86">
        <v>18.64406</v>
      </c>
      <c r="J1321" s="86">
        <v>13.61694</v>
      </c>
      <c r="K1321" s="86">
        <v>2.5135599999999982</v>
      </c>
      <c r="L1321" s="86">
        <v>2.5135600000000018</v>
      </c>
      <c r="M1321" s="85"/>
      <c r="N1321" s="85"/>
      <c r="O1321" s="86">
        <v>19.601019999999998</v>
      </c>
      <c r="P1321" s="86">
        <v>19.266220000000001</v>
      </c>
      <c r="Q1321" s="86">
        <v>19.93582</v>
      </c>
    </row>
    <row r="1322" spans="1:17" x14ac:dyDescent="0.2">
      <c r="A1322" s="85" t="s">
        <v>1924</v>
      </c>
      <c r="B1322" t="s">
        <v>290</v>
      </c>
      <c r="C1322">
        <v>5</v>
      </c>
      <c r="D1322" s="84" t="s">
        <v>9</v>
      </c>
      <c r="E1322" s="87">
        <v>17</v>
      </c>
      <c r="F1322" s="85" t="s">
        <v>280</v>
      </c>
      <c r="G1322" s="85" t="s">
        <v>289</v>
      </c>
      <c r="H1322" s="86">
        <v>18.589680000000001</v>
      </c>
      <c r="I1322" s="86">
        <v>21.525030000000001</v>
      </c>
      <c r="J1322" s="86">
        <v>15.65433</v>
      </c>
      <c r="K1322" s="86">
        <v>2.9353499999999997</v>
      </c>
      <c r="L1322" s="86">
        <v>2.9353500000000015</v>
      </c>
      <c r="M1322" s="85"/>
      <c r="N1322" s="85"/>
      <c r="O1322" s="86">
        <v>19.601019999999998</v>
      </c>
      <c r="P1322" s="86">
        <v>19.266220000000001</v>
      </c>
      <c r="Q1322" s="86">
        <v>19.93582</v>
      </c>
    </row>
    <row r="1323" spans="1:17" x14ac:dyDescent="0.2">
      <c r="A1323" s="85" t="s">
        <v>1925</v>
      </c>
      <c r="B1323" t="s">
        <v>294</v>
      </c>
      <c r="C1323">
        <v>6</v>
      </c>
      <c r="D1323" s="84" t="s">
        <v>9</v>
      </c>
      <c r="E1323" s="87">
        <v>13</v>
      </c>
      <c r="F1323" s="85" t="s">
        <v>280</v>
      </c>
      <c r="G1323" s="85" t="s">
        <v>293</v>
      </c>
      <c r="H1323" s="86">
        <v>18.36111</v>
      </c>
      <c r="I1323" s="86">
        <v>21.38823</v>
      </c>
      <c r="J1323" s="86">
        <v>15.334</v>
      </c>
      <c r="K1323" s="86">
        <v>3.02712</v>
      </c>
      <c r="L1323" s="86">
        <v>3.0271100000000004</v>
      </c>
      <c r="M1323" s="85"/>
      <c r="N1323" s="85"/>
      <c r="O1323" s="86">
        <v>19.601019999999998</v>
      </c>
      <c r="P1323" s="86">
        <v>19.266220000000001</v>
      </c>
      <c r="Q1323" s="86">
        <v>19.93582</v>
      </c>
    </row>
    <row r="1324" spans="1:17" x14ac:dyDescent="0.2">
      <c r="A1324" s="85" t="s">
        <v>1926</v>
      </c>
      <c r="B1324" t="s">
        <v>228</v>
      </c>
      <c r="C1324">
        <v>7</v>
      </c>
      <c r="D1324" s="84" t="s">
        <v>9</v>
      </c>
      <c r="E1324" s="87">
        <v>8</v>
      </c>
      <c r="F1324" s="85" t="s">
        <v>226</v>
      </c>
      <c r="G1324" s="85" t="s">
        <v>227</v>
      </c>
      <c r="H1324" s="86">
        <v>16.783300000000001</v>
      </c>
      <c r="I1324" s="86">
        <v>19.845479999999998</v>
      </c>
      <c r="J1324" s="86">
        <v>13.721109999999999</v>
      </c>
      <c r="K1324" s="86">
        <v>3.0621799999999979</v>
      </c>
      <c r="L1324" s="86">
        <v>3.0621900000000011</v>
      </c>
      <c r="M1324" s="85"/>
      <c r="N1324" s="85"/>
      <c r="O1324" s="86">
        <v>19.601019999999998</v>
      </c>
      <c r="P1324" s="86">
        <v>19.266220000000001</v>
      </c>
      <c r="Q1324" s="86">
        <v>19.93582</v>
      </c>
    </row>
    <row r="1325" spans="1:17" x14ac:dyDescent="0.2">
      <c r="A1325" s="85" t="s">
        <v>1927</v>
      </c>
      <c r="B1325" t="s">
        <v>232</v>
      </c>
      <c r="C1325">
        <v>8</v>
      </c>
      <c r="D1325" s="84" t="s">
        <v>9</v>
      </c>
      <c r="E1325" s="87">
        <v>4</v>
      </c>
      <c r="F1325" s="85" t="s">
        <v>226</v>
      </c>
      <c r="G1325" s="85" t="s">
        <v>231</v>
      </c>
      <c r="H1325" s="86">
        <v>16.084119999999999</v>
      </c>
      <c r="I1325" s="86">
        <v>18.836300000000001</v>
      </c>
      <c r="J1325" s="86">
        <v>13.331940000000001</v>
      </c>
      <c r="K1325" s="86">
        <v>2.7521800000000027</v>
      </c>
      <c r="L1325" s="86">
        <v>2.7521799999999974</v>
      </c>
      <c r="M1325" s="85"/>
      <c r="N1325" s="85"/>
      <c r="O1325" s="86">
        <v>19.601019999999998</v>
      </c>
      <c r="P1325" s="86">
        <v>19.266220000000001</v>
      </c>
      <c r="Q1325" s="86">
        <v>19.93582</v>
      </c>
    </row>
    <row r="1326" spans="1:17" x14ac:dyDescent="0.2">
      <c r="A1326" s="85" t="s">
        <v>1928</v>
      </c>
      <c r="B1326" t="s">
        <v>236</v>
      </c>
      <c r="C1326">
        <v>9</v>
      </c>
      <c r="D1326" s="84" t="s">
        <v>9</v>
      </c>
      <c r="E1326" s="87">
        <v>15</v>
      </c>
      <c r="F1326" s="85" t="s">
        <v>226</v>
      </c>
      <c r="G1326" s="85" t="s">
        <v>235</v>
      </c>
      <c r="H1326" s="86">
        <v>18.42032</v>
      </c>
      <c r="I1326" s="86">
        <v>21.112079999999999</v>
      </c>
      <c r="J1326" s="86">
        <v>15.72856</v>
      </c>
      <c r="K1326" s="86">
        <v>2.6917599999999986</v>
      </c>
      <c r="L1326" s="86">
        <v>2.6917600000000004</v>
      </c>
      <c r="M1326" s="85"/>
      <c r="N1326" s="85"/>
      <c r="O1326" s="86">
        <v>19.601019999999998</v>
      </c>
      <c r="P1326" s="86">
        <v>19.266220000000001</v>
      </c>
      <c r="Q1326" s="86">
        <v>19.93582</v>
      </c>
    </row>
    <row r="1327" spans="1:17" x14ac:dyDescent="0.2">
      <c r="A1327" s="85" t="s">
        <v>1929</v>
      </c>
      <c r="B1327" t="s">
        <v>240</v>
      </c>
      <c r="C1327">
        <v>10</v>
      </c>
      <c r="D1327" s="84" t="s">
        <v>9</v>
      </c>
      <c r="E1327" s="87">
        <v>1</v>
      </c>
      <c r="F1327" s="85" t="s">
        <v>226</v>
      </c>
      <c r="G1327" s="85" t="s">
        <v>239</v>
      </c>
      <c r="H1327" s="86">
        <v>12.807099999999998</v>
      </c>
      <c r="I1327" s="86">
        <v>15.09355</v>
      </c>
      <c r="J1327" s="86">
        <v>10.52064</v>
      </c>
      <c r="K1327" s="86">
        <v>2.2864500000000021</v>
      </c>
      <c r="L1327" s="86">
        <v>2.2864599999999982</v>
      </c>
      <c r="M1327" s="85"/>
      <c r="N1327" s="85"/>
      <c r="O1327" s="86">
        <v>19.601019999999998</v>
      </c>
      <c r="P1327" s="86">
        <v>19.266220000000001</v>
      </c>
      <c r="Q1327" s="86">
        <v>19.93582</v>
      </c>
    </row>
    <row r="1328" spans="1:17" x14ac:dyDescent="0.2">
      <c r="A1328" s="85" t="s">
        <v>1930</v>
      </c>
      <c r="B1328" t="s">
        <v>246</v>
      </c>
      <c r="C1328">
        <v>11</v>
      </c>
      <c r="D1328" s="84" t="s">
        <v>9</v>
      </c>
      <c r="E1328" s="87">
        <v>10</v>
      </c>
      <c r="F1328" s="85" t="s">
        <v>244</v>
      </c>
      <c r="G1328" s="85" t="s">
        <v>245</v>
      </c>
      <c r="H1328" s="86">
        <v>17.23338</v>
      </c>
      <c r="I1328" s="86">
        <v>19.86834</v>
      </c>
      <c r="J1328" s="86">
        <v>14.598420000000001</v>
      </c>
      <c r="K1328" s="86">
        <v>2.6349599999999995</v>
      </c>
      <c r="L1328" s="86">
        <v>2.6349599999999995</v>
      </c>
      <c r="M1328" s="85"/>
      <c r="N1328" s="85"/>
      <c r="O1328" s="86">
        <v>19.601019999999998</v>
      </c>
      <c r="P1328" s="86">
        <v>19.266220000000001</v>
      </c>
      <c r="Q1328" s="86">
        <v>19.93582</v>
      </c>
    </row>
    <row r="1329" spans="1:17" x14ac:dyDescent="0.2">
      <c r="A1329" s="85" t="s">
        <v>1931</v>
      </c>
      <c r="B1329" t="s">
        <v>250</v>
      </c>
      <c r="C1329">
        <v>12</v>
      </c>
      <c r="D1329" s="84" t="s">
        <v>9</v>
      </c>
      <c r="E1329" s="87">
        <v>21</v>
      </c>
      <c r="F1329" s="85" t="s">
        <v>244</v>
      </c>
      <c r="G1329" s="85" t="s">
        <v>249</v>
      </c>
      <c r="H1329" s="86">
        <v>19.595890000000001</v>
      </c>
      <c r="I1329" s="86">
        <v>22.09836</v>
      </c>
      <c r="J1329" s="86">
        <v>17.093420000000002</v>
      </c>
      <c r="K1329" s="86">
        <v>2.5024699999999989</v>
      </c>
      <c r="L1329" s="86">
        <v>2.5024699999999989</v>
      </c>
      <c r="M1329" s="85"/>
      <c r="N1329" s="85"/>
      <c r="O1329" s="86">
        <v>19.601019999999998</v>
      </c>
      <c r="P1329" s="86">
        <v>19.266220000000001</v>
      </c>
      <c r="Q1329" s="86">
        <v>19.93582</v>
      </c>
    </row>
    <row r="1330" spans="1:17" x14ac:dyDescent="0.2">
      <c r="A1330" s="85" t="s">
        <v>1932</v>
      </c>
      <c r="B1330" t="s">
        <v>254</v>
      </c>
      <c r="C1330">
        <v>13</v>
      </c>
      <c r="D1330" s="84" t="s">
        <v>9</v>
      </c>
      <c r="E1330" s="87">
        <v>3</v>
      </c>
      <c r="F1330" s="85" t="s">
        <v>244</v>
      </c>
      <c r="G1330" s="85" t="s">
        <v>253</v>
      </c>
      <c r="H1330" s="86">
        <v>15.617800000000001</v>
      </c>
      <c r="I1330" s="86">
        <v>17.81915</v>
      </c>
      <c r="J1330" s="86">
        <v>13.41644</v>
      </c>
      <c r="K1330" s="86">
        <v>2.2013499999999997</v>
      </c>
      <c r="L1330" s="86">
        <v>2.2013600000000011</v>
      </c>
      <c r="M1330" s="85"/>
      <c r="N1330" s="85"/>
      <c r="O1330" s="86">
        <v>19.601019999999998</v>
      </c>
      <c r="P1330" s="86">
        <v>19.266220000000001</v>
      </c>
      <c r="Q1330" s="86">
        <v>19.93582</v>
      </c>
    </row>
    <row r="1331" spans="1:17" x14ac:dyDescent="0.2">
      <c r="A1331" s="85" t="s">
        <v>1933</v>
      </c>
      <c r="B1331" t="s">
        <v>260</v>
      </c>
      <c r="C1331">
        <v>14</v>
      </c>
      <c r="D1331" s="84" t="s">
        <v>9</v>
      </c>
      <c r="E1331" s="87">
        <v>11</v>
      </c>
      <c r="F1331" s="85" t="s">
        <v>258</v>
      </c>
      <c r="G1331" s="85" t="s">
        <v>259</v>
      </c>
      <c r="H1331" s="86">
        <v>17.256260000000001</v>
      </c>
      <c r="I1331" s="86">
        <v>20.000910000000001</v>
      </c>
      <c r="J1331" s="86">
        <v>14.511620000000001</v>
      </c>
      <c r="K1331" s="86">
        <v>2.74465</v>
      </c>
      <c r="L1331" s="86">
        <v>2.7446400000000004</v>
      </c>
      <c r="M1331" s="85"/>
      <c r="N1331" s="85"/>
      <c r="O1331" s="86">
        <v>19.601019999999998</v>
      </c>
      <c r="P1331" s="86">
        <v>19.266220000000001</v>
      </c>
      <c r="Q1331" s="86">
        <v>19.93582</v>
      </c>
    </row>
    <row r="1332" spans="1:17" x14ac:dyDescent="0.2">
      <c r="A1332" s="85" t="s">
        <v>1934</v>
      </c>
      <c r="B1332" t="s">
        <v>264</v>
      </c>
      <c r="C1332">
        <v>15</v>
      </c>
      <c r="D1332" s="84" t="s">
        <v>9</v>
      </c>
      <c r="E1332" s="87">
        <v>19</v>
      </c>
      <c r="F1332" s="85" t="s">
        <v>258</v>
      </c>
      <c r="G1332" s="85" t="s">
        <v>263</v>
      </c>
      <c r="H1332" s="86">
        <v>19.318830000000002</v>
      </c>
      <c r="I1332" s="86">
        <v>22.109010000000001</v>
      </c>
      <c r="J1332" s="86">
        <v>16.528639999999999</v>
      </c>
      <c r="K1332" s="86">
        <v>2.7901799999999994</v>
      </c>
      <c r="L1332" s="86">
        <v>2.7901900000000026</v>
      </c>
      <c r="M1332" s="85"/>
      <c r="N1332" s="85"/>
      <c r="O1332" s="86">
        <v>19.601019999999998</v>
      </c>
      <c r="P1332" s="86">
        <v>19.266220000000001</v>
      </c>
      <c r="Q1332" s="86">
        <v>19.93582</v>
      </c>
    </row>
    <row r="1333" spans="1:17" x14ac:dyDescent="0.2">
      <c r="A1333" s="85" t="s">
        <v>1935</v>
      </c>
      <c r="B1333" t="s">
        <v>268</v>
      </c>
      <c r="C1333">
        <v>16</v>
      </c>
      <c r="D1333" s="84" t="s">
        <v>9</v>
      </c>
      <c r="E1333" s="87">
        <v>22</v>
      </c>
      <c r="F1333" s="85" t="s">
        <v>258</v>
      </c>
      <c r="G1333" s="85" t="s">
        <v>267</v>
      </c>
      <c r="H1333" s="86">
        <v>20.053619999999999</v>
      </c>
      <c r="I1333" s="86">
        <v>23.38008</v>
      </c>
      <c r="J1333" s="86">
        <v>16.727159999999998</v>
      </c>
      <c r="K1333" s="86">
        <v>3.3264600000000009</v>
      </c>
      <c r="L1333" s="86">
        <v>3.3264600000000009</v>
      </c>
      <c r="M1333" s="85"/>
      <c r="N1333" s="85"/>
      <c r="O1333" s="86">
        <v>19.601019999999998</v>
      </c>
      <c r="P1333" s="86">
        <v>19.266220000000001</v>
      </c>
      <c r="Q1333" s="86">
        <v>19.93582</v>
      </c>
    </row>
    <row r="1334" spans="1:17" x14ac:dyDescent="0.2">
      <c r="A1334" s="85" t="s">
        <v>1936</v>
      </c>
      <c r="B1334" t="s">
        <v>272</v>
      </c>
      <c r="C1334">
        <v>17</v>
      </c>
      <c r="D1334" s="84" t="s">
        <v>9</v>
      </c>
      <c r="E1334" s="87">
        <v>12</v>
      </c>
      <c r="F1334" s="85" t="s">
        <v>258</v>
      </c>
      <c r="G1334" s="85" t="s">
        <v>271</v>
      </c>
      <c r="H1334" s="86">
        <v>17.90409</v>
      </c>
      <c r="I1334" s="86">
        <v>20.243510000000001</v>
      </c>
      <c r="J1334" s="86">
        <v>15.564680000000001</v>
      </c>
      <c r="K1334" s="86">
        <v>2.3394200000000005</v>
      </c>
      <c r="L1334" s="86">
        <v>2.3394099999999991</v>
      </c>
      <c r="M1334" s="85"/>
      <c r="N1334" s="85"/>
      <c r="O1334" s="86">
        <v>19.601019999999998</v>
      </c>
      <c r="P1334" s="86">
        <v>19.266220000000001</v>
      </c>
      <c r="Q1334" s="86">
        <v>19.93582</v>
      </c>
    </row>
    <row r="1335" spans="1:17" x14ac:dyDescent="0.2">
      <c r="A1335" s="85" t="s">
        <v>1937</v>
      </c>
      <c r="B1335" t="s">
        <v>276</v>
      </c>
      <c r="C1335">
        <v>18</v>
      </c>
      <c r="D1335" s="84" t="s">
        <v>9</v>
      </c>
      <c r="E1335" s="87">
        <v>2</v>
      </c>
      <c r="F1335" s="85" t="s">
        <v>258</v>
      </c>
      <c r="G1335" s="85" t="s">
        <v>275</v>
      </c>
      <c r="H1335" s="86">
        <v>15.098850000000001</v>
      </c>
      <c r="I1335" s="86">
        <v>18.064730000000001</v>
      </c>
      <c r="J1335" s="86">
        <v>12.13297</v>
      </c>
      <c r="K1335" s="86">
        <v>2.9658800000000003</v>
      </c>
      <c r="L1335" s="86">
        <v>2.9658800000000003</v>
      </c>
      <c r="M1335" s="85"/>
      <c r="N1335" s="85"/>
      <c r="O1335" s="86">
        <v>19.601019999999998</v>
      </c>
      <c r="P1335" s="86">
        <v>19.266220000000001</v>
      </c>
      <c r="Q1335" s="86">
        <v>19.93582</v>
      </c>
    </row>
    <row r="1336" spans="1:17" x14ac:dyDescent="0.2">
      <c r="A1336" s="85" t="s">
        <v>1938</v>
      </c>
      <c r="B1336" t="s">
        <v>487</v>
      </c>
      <c r="C1336">
        <v>19</v>
      </c>
      <c r="D1336" s="84" t="s">
        <v>9</v>
      </c>
      <c r="E1336" s="87">
        <v>16</v>
      </c>
      <c r="F1336" s="85" t="s">
        <v>485</v>
      </c>
      <c r="G1336" s="85" t="s">
        <v>486</v>
      </c>
      <c r="H1336" s="86">
        <v>18.48047</v>
      </c>
      <c r="I1336" s="86">
        <v>21.440729999999999</v>
      </c>
      <c r="J1336" s="86">
        <v>15.520210000000001</v>
      </c>
      <c r="K1336" s="86">
        <v>2.9602599999999981</v>
      </c>
      <c r="L1336" s="86">
        <v>2.9602599999999999</v>
      </c>
      <c r="M1336" s="85"/>
      <c r="N1336" s="85"/>
      <c r="O1336" s="86">
        <v>19.601019999999998</v>
      </c>
      <c r="P1336" s="86">
        <v>19.266220000000001</v>
      </c>
      <c r="Q1336" s="86">
        <v>19.93582</v>
      </c>
    </row>
    <row r="1337" spans="1:17" x14ac:dyDescent="0.2">
      <c r="A1337" s="85" t="s">
        <v>1939</v>
      </c>
      <c r="B1337" t="s">
        <v>491</v>
      </c>
      <c r="C1337">
        <v>20</v>
      </c>
      <c r="D1337" s="84" t="s">
        <v>9</v>
      </c>
      <c r="E1337" s="87">
        <v>14</v>
      </c>
      <c r="F1337" s="85" t="s">
        <v>485</v>
      </c>
      <c r="G1337" s="85" t="s">
        <v>490</v>
      </c>
      <c r="H1337" s="86">
        <v>18.414570000000001</v>
      </c>
      <c r="I1337" s="86">
        <v>20.52909</v>
      </c>
      <c r="J1337" s="86">
        <v>16.300039999999999</v>
      </c>
      <c r="K1337" s="86">
        <v>2.1145199999999988</v>
      </c>
      <c r="L1337" s="86">
        <v>2.114530000000002</v>
      </c>
      <c r="M1337" s="85"/>
      <c r="N1337" s="85"/>
      <c r="O1337" s="86">
        <v>19.601019999999998</v>
      </c>
      <c r="P1337" s="86">
        <v>19.266220000000001</v>
      </c>
      <c r="Q1337" s="86">
        <v>19.93582</v>
      </c>
    </row>
    <row r="1338" spans="1:17" x14ac:dyDescent="0.2">
      <c r="A1338" s="85" t="s">
        <v>1940</v>
      </c>
      <c r="B1338" t="s">
        <v>495</v>
      </c>
      <c r="C1338">
        <v>21</v>
      </c>
      <c r="D1338" s="84" t="s">
        <v>9</v>
      </c>
      <c r="E1338" s="87">
        <v>18</v>
      </c>
      <c r="F1338" s="85" t="s">
        <v>485</v>
      </c>
      <c r="G1338" s="85" t="s">
        <v>494</v>
      </c>
      <c r="H1338" s="86">
        <v>19.080089999999998</v>
      </c>
      <c r="I1338" s="86">
        <v>22.394929999999999</v>
      </c>
      <c r="J1338" s="86">
        <v>15.76524</v>
      </c>
      <c r="K1338" s="86">
        <v>3.3148400000000002</v>
      </c>
      <c r="L1338" s="86">
        <v>3.3148499999999981</v>
      </c>
      <c r="M1338" s="85"/>
      <c r="N1338" s="85"/>
      <c r="O1338" s="86">
        <v>19.601019999999998</v>
      </c>
      <c r="P1338" s="86">
        <v>19.266220000000001</v>
      </c>
      <c r="Q1338" s="86">
        <v>19.93582</v>
      </c>
    </row>
    <row r="1339" spans="1:17" x14ac:dyDescent="0.2">
      <c r="A1339" s="85" t="s">
        <v>1941</v>
      </c>
      <c r="B1339" t="s">
        <v>499</v>
      </c>
      <c r="C1339">
        <v>22</v>
      </c>
      <c r="D1339" s="84" t="s">
        <v>9</v>
      </c>
      <c r="E1339" s="87">
        <v>9</v>
      </c>
      <c r="F1339" s="85" t="s">
        <v>485</v>
      </c>
      <c r="G1339" s="85" t="s">
        <v>498</v>
      </c>
      <c r="H1339" s="86">
        <v>16.807780000000001</v>
      </c>
      <c r="I1339" s="86">
        <v>19.16667</v>
      </c>
      <c r="J1339" s="86">
        <v>14.4489</v>
      </c>
      <c r="K1339" s="86">
        <v>2.3588899999999988</v>
      </c>
      <c r="L1339" s="86">
        <v>2.358880000000001</v>
      </c>
      <c r="M1339" s="85"/>
      <c r="N1339" s="85"/>
      <c r="O1339" s="86">
        <v>19.601019999999998</v>
      </c>
      <c r="P1339" s="86">
        <v>19.266220000000001</v>
      </c>
      <c r="Q1339" s="86">
        <v>19.93582</v>
      </c>
    </row>
    <row r="1340" spans="1:17" x14ac:dyDescent="0.2">
      <c r="A1340" s="85" t="s">
        <v>1942</v>
      </c>
      <c r="B1340" t="s">
        <v>373</v>
      </c>
      <c r="C1340">
        <v>1</v>
      </c>
      <c r="D1340" s="84" t="s">
        <v>0</v>
      </c>
      <c r="E1340" s="87">
        <v>2</v>
      </c>
      <c r="F1340" s="85" t="s">
        <v>0</v>
      </c>
      <c r="G1340" s="85" t="s">
        <v>372</v>
      </c>
      <c r="H1340" s="86">
        <v>15.524419999999999</v>
      </c>
      <c r="I1340" s="86">
        <v>18.174599999999998</v>
      </c>
      <c r="J1340" s="86">
        <v>12.87424</v>
      </c>
      <c r="K1340" s="86">
        <v>2.6501799999999989</v>
      </c>
      <c r="L1340" s="86">
        <v>2.6501799999999989</v>
      </c>
      <c r="M1340" s="85"/>
      <c r="N1340" s="85"/>
      <c r="O1340" s="86">
        <v>19.601019999999998</v>
      </c>
      <c r="P1340" s="86">
        <v>19.266220000000001</v>
      </c>
      <c r="Q1340" s="86">
        <v>19.93582</v>
      </c>
    </row>
    <row r="1341" spans="1:17" x14ac:dyDescent="0.2">
      <c r="A1341" s="85" t="s">
        <v>1943</v>
      </c>
      <c r="B1341" t="s">
        <v>377</v>
      </c>
      <c r="C1341">
        <v>2</v>
      </c>
      <c r="D1341" s="84" t="s">
        <v>0</v>
      </c>
      <c r="E1341" s="87">
        <v>3</v>
      </c>
      <c r="F1341" s="85" t="s">
        <v>0</v>
      </c>
      <c r="G1341" s="85" t="s">
        <v>376</v>
      </c>
      <c r="H1341" s="86">
        <v>15.579460000000001</v>
      </c>
      <c r="I1341" s="86">
        <v>17.51257</v>
      </c>
      <c r="J1341" s="86">
        <v>13.646349999999998</v>
      </c>
      <c r="K1341" s="86">
        <v>1.9331099999999992</v>
      </c>
      <c r="L1341" s="86">
        <v>1.9331100000000028</v>
      </c>
      <c r="M1341" s="85"/>
      <c r="N1341" s="85"/>
      <c r="O1341" s="86">
        <v>19.601019999999998</v>
      </c>
      <c r="P1341" s="86">
        <v>19.266220000000001</v>
      </c>
      <c r="Q1341" s="86">
        <v>19.93582</v>
      </c>
    </row>
    <row r="1342" spans="1:17" x14ac:dyDescent="0.2">
      <c r="A1342" s="85" t="s">
        <v>1944</v>
      </c>
      <c r="B1342" t="s">
        <v>381</v>
      </c>
      <c r="C1342">
        <v>3</v>
      </c>
      <c r="D1342" s="84" t="s">
        <v>0</v>
      </c>
      <c r="E1342" s="87">
        <v>1</v>
      </c>
      <c r="F1342" s="85" t="s">
        <v>0</v>
      </c>
      <c r="G1342" s="85" t="s">
        <v>380</v>
      </c>
      <c r="H1342" s="86">
        <v>13.626910000000001</v>
      </c>
      <c r="I1342" s="86">
        <v>16.30837</v>
      </c>
      <c r="J1342" s="86">
        <v>10.945460000000001</v>
      </c>
      <c r="K1342" s="86">
        <v>2.6814599999999995</v>
      </c>
      <c r="L1342" s="86">
        <v>2.6814499999999999</v>
      </c>
      <c r="M1342" s="85"/>
      <c r="N1342" s="85"/>
      <c r="O1342" s="86">
        <v>19.601019999999998</v>
      </c>
      <c r="P1342" s="86">
        <v>19.266220000000001</v>
      </c>
      <c r="Q1342" s="86">
        <v>19.93582</v>
      </c>
    </row>
    <row r="1343" spans="1:17" x14ac:dyDescent="0.2">
      <c r="A1343" s="85" t="s">
        <v>1945</v>
      </c>
      <c r="B1343" t="s">
        <v>385</v>
      </c>
      <c r="C1343">
        <v>4</v>
      </c>
      <c r="D1343" s="84" t="s">
        <v>0</v>
      </c>
      <c r="E1343" s="87">
        <v>4</v>
      </c>
      <c r="F1343" s="85" t="s">
        <v>0</v>
      </c>
      <c r="G1343" s="85" t="s">
        <v>384</v>
      </c>
      <c r="H1343" s="86">
        <v>17.885729999999999</v>
      </c>
      <c r="I1343" s="86">
        <v>20.95674</v>
      </c>
      <c r="J1343" s="86">
        <v>14.814730000000001</v>
      </c>
      <c r="K1343" s="86">
        <v>3.0710100000000011</v>
      </c>
      <c r="L1343" s="86">
        <v>3.070999999999998</v>
      </c>
      <c r="M1343" s="85"/>
      <c r="N1343" s="85"/>
      <c r="O1343" s="86">
        <v>19.601019999999998</v>
      </c>
      <c r="P1343" s="86">
        <v>19.266220000000001</v>
      </c>
      <c r="Q1343" s="86">
        <v>19.93582</v>
      </c>
    </row>
    <row r="1344" spans="1:17" x14ac:dyDescent="0.2">
      <c r="A1344" s="85" t="s">
        <v>1946</v>
      </c>
      <c r="B1344" t="s">
        <v>218</v>
      </c>
      <c r="C1344">
        <v>1</v>
      </c>
      <c r="D1344" s="84" t="s">
        <v>1</v>
      </c>
      <c r="E1344" s="87">
        <v>1</v>
      </c>
      <c r="F1344" s="85" t="s">
        <v>216</v>
      </c>
      <c r="G1344" s="85" t="s">
        <v>217</v>
      </c>
      <c r="H1344" s="86">
        <v>16.560959999999998</v>
      </c>
      <c r="I1344" s="86">
        <v>18.332350000000002</v>
      </c>
      <c r="J1344" s="86">
        <v>14.789569999999999</v>
      </c>
      <c r="K1344" s="86">
        <v>1.7713900000000038</v>
      </c>
      <c r="L1344" s="86">
        <v>1.7713899999999985</v>
      </c>
      <c r="M1344" s="85"/>
      <c r="N1344" s="85"/>
      <c r="O1344" s="86">
        <v>19.601019999999998</v>
      </c>
      <c r="P1344" s="86">
        <v>19.266220000000001</v>
      </c>
      <c r="Q1344" s="86">
        <v>19.93582</v>
      </c>
    </row>
    <row r="1345" spans="1:17" x14ac:dyDescent="0.2">
      <c r="A1345" s="85" t="s">
        <v>1947</v>
      </c>
      <c r="B1345" t="s">
        <v>222</v>
      </c>
      <c r="C1345">
        <v>2</v>
      </c>
      <c r="D1345" s="84" t="s">
        <v>1</v>
      </c>
      <c r="E1345" s="87">
        <v>3</v>
      </c>
      <c r="F1345" s="85" t="s">
        <v>216</v>
      </c>
      <c r="G1345" s="85" t="s">
        <v>221</v>
      </c>
      <c r="H1345" s="86">
        <v>17.626139999999999</v>
      </c>
      <c r="I1345" s="86">
        <v>19.8047</v>
      </c>
      <c r="J1345" s="86">
        <v>15.447569999999999</v>
      </c>
      <c r="K1345" s="86">
        <v>2.1785600000000009</v>
      </c>
      <c r="L1345" s="86">
        <v>2.1785700000000006</v>
      </c>
      <c r="M1345" s="85"/>
      <c r="N1345" s="85"/>
      <c r="O1345" s="86">
        <v>19.601019999999998</v>
      </c>
      <c r="P1345" s="86">
        <v>19.266220000000001</v>
      </c>
      <c r="Q1345" s="86">
        <v>19.93582</v>
      </c>
    </row>
    <row r="1346" spans="1:17" x14ac:dyDescent="0.2">
      <c r="A1346" s="85" t="s">
        <v>1948</v>
      </c>
      <c r="B1346" t="s">
        <v>360</v>
      </c>
      <c r="C1346">
        <v>3</v>
      </c>
      <c r="D1346" s="84" t="s">
        <v>1</v>
      </c>
      <c r="E1346" s="87">
        <v>5</v>
      </c>
      <c r="F1346" s="85" t="s">
        <v>358</v>
      </c>
      <c r="G1346" s="85" t="s">
        <v>359</v>
      </c>
      <c r="H1346" s="86">
        <v>19.493460000000002</v>
      </c>
      <c r="I1346" s="86">
        <v>23.018190000000001</v>
      </c>
      <c r="J1346" s="86">
        <v>15.968730000000001</v>
      </c>
      <c r="K1346" s="86">
        <v>3.5247299999999981</v>
      </c>
      <c r="L1346" s="86">
        <v>3.5247300000000017</v>
      </c>
      <c r="M1346" s="85"/>
      <c r="N1346" s="85"/>
      <c r="O1346" s="86">
        <v>19.601019999999998</v>
      </c>
      <c r="P1346" s="86">
        <v>19.266220000000001</v>
      </c>
      <c r="Q1346" s="86">
        <v>19.93582</v>
      </c>
    </row>
    <row r="1347" spans="1:17" x14ac:dyDescent="0.2">
      <c r="A1347" s="85" t="s">
        <v>1949</v>
      </c>
      <c r="B1347" t="s">
        <v>364</v>
      </c>
      <c r="C1347">
        <v>4</v>
      </c>
      <c r="D1347" s="84" t="s">
        <v>1</v>
      </c>
      <c r="E1347" s="87">
        <v>9</v>
      </c>
      <c r="F1347" s="85" t="s">
        <v>358</v>
      </c>
      <c r="G1347" s="85" t="s">
        <v>363</v>
      </c>
      <c r="H1347" s="86">
        <v>21.43984</v>
      </c>
      <c r="I1347" s="86">
        <v>23.833090000000002</v>
      </c>
      <c r="J1347" s="86">
        <v>19.046589999999998</v>
      </c>
      <c r="K1347" s="86">
        <v>2.3932500000000019</v>
      </c>
      <c r="L1347" s="86">
        <v>2.3932500000000019</v>
      </c>
      <c r="M1347" s="85"/>
      <c r="N1347" s="85"/>
      <c r="O1347" s="86">
        <v>19.601019999999998</v>
      </c>
      <c r="P1347" s="86">
        <v>19.266220000000001</v>
      </c>
      <c r="Q1347" s="86">
        <v>19.93582</v>
      </c>
    </row>
    <row r="1348" spans="1:17" x14ac:dyDescent="0.2">
      <c r="A1348" s="85" t="s">
        <v>1950</v>
      </c>
      <c r="B1348" t="s">
        <v>368</v>
      </c>
      <c r="C1348">
        <v>5</v>
      </c>
      <c r="D1348" s="84" t="s">
        <v>1</v>
      </c>
      <c r="E1348" s="87">
        <v>8</v>
      </c>
      <c r="F1348" s="85" t="s">
        <v>358</v>
      </c>
      <c r="G1348" s="85" t="s">
        <v>367</v>
      </c>
      <c r="H1348" s="86">
        <v>20.533100000000001</v>
      </c>
      <c r="I1348" s="86">
        <v>23.28762</v>
      </c>
      <c r="J1348" s="86">
        <v>17.778579999999998</v>
      </c>
      <c r="K1348" s="86">
        <v>2.7545199999999994</v>
      </c>
      <c r="L1348" s="86">
        <v>2.754520000000003</v>
      </c>
      <c r="M1348" s="85"/>
      <c r="N1348" s="85"/>
      <c r="O1348" s="86">
        <v>19.601019999999998</v>
      </c>
      <c r="P1348" s="86">
        <v>19.266220000000001</v>
      </c>
      <c r="Q1348" s="86">
        <v>19.93582</v>
      </c>
    </row>
    <row r="1349" spans="1:17" x14ac:dyDescent="0.2">
      <c r="A1349" s="85" t="s">
        <v>1951</v>
      </c>
      <c r="B1349" t="s">
        <v>192</v>
      </c>
      <c r="C1349">
        <v>6</v>
      </c>
      <c r="D1349" s="84" t="s">
        <v>1</v>
      </c>
      <c r="E1349" s="87">
        <v>2</v>
      </c>
      <c r="F1349" s="85" t="s">
        <v>190</v>
      </c>
      <c r="G1349" s="85" t="s">
        <v>191</v>
      </c>
      <c r="H1349" s="86">
        <v>17.561450000000001</v>
      </c>
      <c r="I1349" s="86">
        <v>20.74607</v>
      </c>
      <c r="J1349" s="86">
        <v>14.376820000000002</v>
      </c>
      <c r="K1349" s="86">
        <v>3.1846199999999989</v>
      </c>
      <c r="L1349" s="86">
        <v>3.1846299999999985</v>
      </c>
      <c r="M1349" s="85"/>
      <c r="N1349" s="85"/>
      <c r="O1349" s="86">
        <v>19.601019999999998</v>
      </c>
      <c r="P1349" s="86">
        <v>19.266220000000001</v>
      </c>
      <c r="Q1349" s="86">
        <v>19.93582</v>
      </c>
    </row>
    <row r="1350" spans="1:17" x14ac:dyDescent="0.2">
      <c r="A1350" s="85" t="s">
        <v>1952</v>
      </c>
      <c r="B1350" t="s">
        <v>196</v>
      </c>
      <c r="C1350">
        <v>7</v>
      </c>
      <c r="D1350" s="84" t="s">
        <v>1</v>
      </c>
      <c r="E1350" s="87">
        <v>6</v>
      </c>
      <c r="F1350" s="85" t="s">
        <v>190</v>
      </c>
      <c r="G1350" s="85" t="s">
        <v>195</v>
      </c>
      <c r="H1350" s="86">
        <v>19.792639999999999</v>
      </c>
      <c r="I1350" s="86">
        <v>22.64846</v>
      </c>
      <c r="J1350" s="86">
        <v>16.936820000000001</v>
      </c>
      <c r="K1350" s="86">
        <v>2.8558200000000014</v>
      </c>
      <c r="L1350" s="86">
        <v>2.8558199999999978</v>
      </c>
      <c r="M1350" s="85"/>
      <c r="N1350" s="85"/>
      <c r="O1350" s="86">
        <v>19.601019999999998</v>
      </c>
      <c r="P1350" s="86">
        <v>19.266220000000001</v>
      </c>
      <c r="Q1350" s="86">
        <v>19.93582</v>
      </c>
    </row>
    <row r="1351" spans="1:17" x14ac:dyDescent="0.2">
      <c r="A1351" s="85" t="s">
        <v>1953</v>
      </c>
      <c r="B1351" t="s">
        <v>200</v>
      </c>
      <c r="C1351">
        <v>8</v>
      </c>
      <c r="D1351" s="84" t="s">
        <v>1</v>
      </c>
      <c r="E1351" s="87">
        <v>7</v>
      </c>
      <c r="F1351" s="85" t="s">
        <v>190</v>
      </c>
      <c r="G1351" s="85" t="s">
        <v>199</v>
      </c>
      <c r="H1351" s="86">
        <v>20.384350000000001</v>
      </c>
      <c r="I1351" s="86">
        <v>23.74943</v>
      </c>
      <c r="J1351" s="86">
        <v>17.019269999999999</v>
      </c>
      <c r="K1351" s="86">
        <v>3.365079999999999</v>
      </c>
      <c r="L1351" s="86">
        <v>3.3650800000000025</v>
      </c>
      <c r="M1351" s="85"/>
      <c r="N1351" s="85"/>
      <c r="O1351" s="86">
        <v>19.601019999999998</v>
      </c>
      <c r="P1351" s="86">
        <v>19.266220000000001</v>
      </c>
      <c r="Q1351" s="86">
        <v>19.93582</v>
      </c>
    </row>
    <row r="1352" spans="1:17" x14ac:dyDescent="0.2">
      <c r="A1352" s="85" t="s">
        <v>1954</v>
      </c>
      <c r="B1352" t="s">
        <v>204</v>
      </c>
      <c r="C1352">
        <v>9</v>
      </c>
      <c r="D1352" s="84" t="s">
        <v>1</v>
      </c>
      <c r="E1352" s="87">
        <v>4</v>
      </c>
      <c r="F1352" s="85" t="s">
        <v>190</v>
      </c>
      <c r="G1352" s="85" t="s">
        <v>203</v>
      </c>
      <c r="H1352" s="86">
        <v>19.023960000000002</v>
      </c>
      <c r="I1352" s="86">
        <v>21.938800000000001</v>
      </c>
      <c r="J1352" s="86">
        <v>16.10913</v>
      </c>
      <c r="K1352" s="86">
        <v>2.9148399999999981</v>
      </c>
      <c r="L1352" s="86">
        <v>2.914830000000002</v>
      </c>
      <c r="M1352" s="85"/>
      <c r="N1352" s="85"/>
      <c r="O1352" s="86">
        <v>19.601019999999998</v>
      </c>
      <c r="P1352" s="86">
        <v>19.266220000000001</v>
      </c>
      <c r="Q1352" s="86">
        <v>19.93582</v>
      </c>
    </row>
    <row r="1353" spans="1:17" x14ac:dyDescent="0.2">
      <c r="A1353" s="85" t="s">
        <v>1955</v>
      </c>
      <c r="B1353" t="s">
        <v>208</v>
      </c>
      <c r="C1353">
        <v>10</v>
      </c>
      <c r="D1353" s="84" t="s">
        <v>1</v>
      </c>
      <c r="E1353" s="87">
        <v>11</v>
      </c>
      <c r="F1353" s="85" t="s">
        <v>190</v>
      </c>
      <c r="G1353" s="85" t="s">
        <v>207</v>
      </c>
      <c r="H1353" s="86">
        <v>22.767229999999998</v>
      </c>
      <c r="I1353" s="86">
        <v>26.936729999999997</v>
      </c>
      <c r="J1353" s="86">
        <v>18.597730000000002</v>
      </c>
      <c r="K1353" s="86">
        <v>4.1694999999999993</v>
      </c>
      <c r="L1353" s="86">
        <v>4.1694999999999958</v>
      </c>
      <c r="M1353" s="85"/>
      <c r="N1353" s="85"/>
      <c r="O1353" s="86">
        <v>19.601019999999998</v>
      </c>
      <c r="P1353" s="86">
        <v>19.266220000000001</v>
      </c>
      <c r="Q1353" s="86">
        <v>19.93582</v>
      </c>
    </row>
    <row r="1354" spans="1:17" x14ac:dyDescent="0.2">
      <c r="A1354" s="85" t="s">
        <v>1956</v>
      </c>
      <c r="B1354" t="s">
        <v>212</v>
      </c>
      <c r="C1354">
        <v>11</v>
      </c>
      <c r="D1354" s="84" t="s">
        <v>1</v>
      </c>
      <c r="E1354" s="87">
        <v>10</v>
      </c>
      <c r="F1354" s="85" t="s">
        <v>190</v>
      </c>
      <c r="G1354" s="85" t="s">
        <v>211</v>
      </c>
      <c r="H1354" s="86">
        <v>22.055890000000002</v>
      </c>
      <c r="I1354" s="86">
        <v>26.67313</v>
      </c>
      <c r="J1354" s="86">
        <v>17.438649999999999</v>
      </c>
      <c r="K1354" s="86">
        <v>4.6172399999999989</v>
      </c>
      <c r="L1354" s="86">
        <v>4.6172400000000025</v>
      </c>
      <c r="M1354" s="85"/>
      <c r="N1354" s="85"/>
      <c r="O1354" s="86">
        <v>19.601019999999998</v>
      </c>
      <c r="P1354" s="86">
        <v>19.266220000000001</v>
      </c>
      <c r="Q1354" s="86">
        <v>19.93582</v>
      </c>
    </row>
    <row r="1355" spans="1:17" x14ac:dyDescent="0.2">
      <c r="A1355" s="85" t="s">
        <v>1957</v>
      </c>
      <c r="B1355" t="s">
        <v>421</v>
      </c>
      <c r="C1355">
        <v>1</v>
      </c>
      <c r="D1355" s="84" t="s">
        <v>10</v>
      </c>
      <c r="E1355" s="87">
        <v>7</v>
      </c>
      <c r="F1355" s="85" t="s">
        <v>419</v>
      </c>
      <c r="G1355" s="85" t="s">
        <v>420</v>
      </c>
      <c r="H1355" s="86">
        <v>19.91056</v>
      </c>
      <c r="I1355" s="86">
        <v>23.032979999999998</v>
      </c>
      <c r="J1355" s="86">
        <v>16.788139999999999</v>
      </c>
      <c r="K1355" s="86">
        <v>3.1224199999999982</v>
      </c>
      <c r="L1355" s="86">
        <v>3.1224200000000017</v>
      </c>
      <c r="M1355" s="85"/>
      <c r="N1355" s="85"/>
      <c r="O1355" s="86">
        <v>19.601019999999998</v>
      </c>
      <c r="P1355" s="86">
        <v>19.266220000000001</v>
      </c>
      <c r="Q1355" s="86">
        <v>19.93582</v>
      </c>
    </row>
    <row r="1356" spans="1:17" x14ac:dyDescent="0.2">
      <c r="A1356" s="85" t="s">
        <v>1958</v>
      </c>
      <c r="B1356" t="s">
        <v>425</v>
      </c>
      <c r="C1356">
        <v>2</v>
      </c>
      <c r="D1356" s="84" t="s">
        <v>10</v>
      </c>
      <c r="E1356" s="87">
        <v>17</v>
      </c>
      <c r="F1356" s="85" t="s">
        <v>419</v>
      </c>
      <c r="G1356" s="85" t="s">
        <v>424</v>
      </c>
      <c r="H1356" s="86">
        <v>24.624700000000001</v>
      </c>
      <c r="I1356" s="86">
        <v>28.55341</v>
      </c>
      <c r="J1356" s="86">
        <v>20.695990000000002</v>
      </c>
      <c r="K1356" s="86">
        <v>3.9287099999999988</v>
      </c>
      <c r="L1356" s="86">
        <v>3.9287099999999988</v>
      </c>
      <c r="M1356" s="85"/>
      <c r="N1356" s="85"/>
      <c r="O1356" s="86">
        <v>19.601019999999998</v>
      </c>
      <c r="P1356" s="86">
        <v>19.266220000000001</v>
      </c>
      <c r="Q1356" s="86">
        <v>19.93582</v>
      </c>
    </row>
    <row r="1357" spans="1:17" x14ac:dyDescent="0.2">
      <c r="A1357" s="85" t="s">
        <v>1959</v>
      </c>
      <c r="B1357" t="s">
        <v>429</v>
      </c>
      <c r="C1357">
        <v>3</v>
      </c>
      <c r="D1357" s="84" t="s">
        <v>10</v>
      </c>
      <c r="E1357" s="87">
        <v>13</v>
      </c>
      <c r="F1357" s="85" t="s">
        <v>419</v>
      </c>
      <c r="G1357" s="85" t="s">
        <v>428</v>
      </c>
      <c r="H1357" s="86">
        <v>23.278019999999998</v>
      </c>
      <c r="I1357" s="86">
        <v>26.404250000000001</v>
      </c>
      <c r="J1357" s="86">
        <v>20.151789999999998</v>
      </c>
      <c r="K1357" s="86">
        <v>3.1262300000000032</v>
      </c>
      <c r="L1357" s="86">
        <v>3.1262299999999996</v>
      </c>
      <c r="M1357" s="85"/>
      <c r="N1357" s="85"/>
      <c r="O1357" s="86">
        <v>19.601019999999998</v>
      </c>
      <c r="P1357" s="86">
        <v>19.266220000000001</v>
      </c>
      <c r="Q1357" s="86">
        <v>19.93582</v>
      </c>
    </row>
    <row r="1358" spans="1:17" x14ac:dyDescent="0.2">
      <c r="A1358" s="85" t="s">
        <v>1960</v>
      </c>
      <c r="B1358" t="s">
        <v>433</v>
      </c>
      <c r="C1358">
        <v>4</v>
      </c>
      <c r="D1358" s="84" t="s">
        <v>10</v>
      </c>
      <c r="E1358" s="87">
        <v>11</v>
      </c>
      <c r="F1358" s="85" t="s">
        <v>419</v>
      </c>
      <c r="G1358" s="85" t="s">
        <v>432</v>
      </c>
      <c r="H1358" s="86">
        <v>21.679119999999998</v>
      </c>
      <c r="I1358" s="86">
        <v>25.611139999999999</v>
      </c>
      <c r="J1358" s="86">
        <v>17.7471</v>
      </c>
      <c r="K1358" s="86">
        <v>3.9320200000000014</v>
      </c>
      <c r="L1358" s="86">
        <v>3.9320199999999979</v>
      </c>
      <c r="M1358" s="85"/>
      <c r="N1358" s="85"/>
      <c r="O1358" s="86">
        <v>19.601019999999998</v>
      </c>
      <c r="P1358" s="86">
        <v>19.266220000000001</v>
      </c>
      <c r="Q1358" s="86">
        <v>19.93582</v>
      </c>
    </row>
    <row r="1359" spans="1:17" x14ac:dyDescent="0.2">
      <c r="A1359" s="85" t="s">
        <v>1961</v>
      </c>
      <c r="B1359" t="s">
        <v>437</v>
      </c>
      <c r="C1359">
        <v>5</v>
      </c>
      <c r="D1359" s="84" t="s">
        <v>10</v>
      </c>
      <c r="E1359" s="87">
        <v>2</v>
      </c>
      <c r="F1359" s="85" t="s">
        <v>419</v>
      </c>
      <c r="G1359" s="85" t="s">
        <v>436</v>
      </c>
      <c r="H1359" s="86">
        <v>18.29853</v>
      </c>
      <c r="I1359" s="86">
        <v>21.85801</v>
      </c>
      <c r="J1359" s="86">
        <v>14.73906</v>
      </c>
      <c r="K1359" s="86">
        <v>3.5594800000000006</v>
      </c>
      <c r="L1359" s="86">
        <v>3.5594699999999992</v>
      </c>
      <c r="M1359" s="85"/>
      <c r="N1359" s="85"/>
      <c r="O1359" s="86">
        <v>19.601019999999998</v>
      </c>
      <c r="P1359" s="86">
        <v>19.266220000000001</v>
      </c>
      <c r="Q1359" s="86">
        <v>19.93582</v>
      </c>
    </row>
    <row r="1360" spans="1:17" x14ac:dyDescent="0.2">
      <c r="A1360" s="85" t="s">
        <v>1962</v>
      </c>
      <c r="B1360" t="s">
        <v>441</v>
      </c>
      <c r="C1360">
        <v>6</v>
      </c>
      <c r="D1360" s="84" t="s">
        <v>10</v>
      </c>
      <c r="E1360" s="87">
        <v>3</v>
      </c>
      <c r="F1360" s="85" t="s">
        <v>419</v>
      </c>
      <c r="G1360" s="85" t="s">
        <v>440</v>
      </c>
      <c r="H1360" s="86">
        <v>18.358079999999998</v>
      </c>
      <c r="I1360" s="86">
        <v>21.236889999999999</v>
      </c>
      <c r="J1360" s="86">
        <v>15.47927</v>
      </c>
      <c r="K1360" s="86">
        <v>2.8788100000000014</v>
      </c>
      <c r="L1360" s="86">
        <v>2.8788099999999979</v>
      </c>
      <c r="M1360" s="85"/>
      <c r="N1360" s="85"/>
      <c r="O1360" s="86">
        <v>19.601019999999998</v>
      </c>
      <c r="P1360" s="86">
        <v>19.266220000000001</v>
      </c>
      <c r="Q1360" s="86">
        <v>19.93582</v>
      </c>
    </row>
    <row r="1361" spans="1:17" x14ac:dyDescent="0.2">
      <c r="A1361" s="85" t="s">
        <v>1963</v>
      </c>
      <c r="B1361" t="s">
        <v>445</v>
      </c>
      <c r="C1361">
        <v>7</v>
      </c>
      <c r="D1361" s="84" t="s">
        <v>10</v>
      </c>
      <c r="E1361" s="87">
        <v>5</v>
      </c>
      <c r="F1361" s="85" t="s">
        <v>419</v>
      </c>
      <c r="G1361" s="85" t="s">
        <v>444</v>
      </c>
      <c r="H1361" s="86">
        <v>19.543969999999998</v>
      </c>
      <c r="I1361" s="86">
        <v>23.049900000000001</v>
      </c>
      <c r="J1361" s="86">
        <v>16.038029999999999</v>
      </c>
      <c r="K1361" s="86">
        <v>3.5059300000000029</v>
      </c>
      <c r="L1361" s="86">
        <v>3.5059399999999989</v>
      </c>
      <c r="M1361" s="85"/>
      <c r="N1361" s="85"/>
      <c r="O1361" s="86">
        <v>19.601019999999998</v>
      </c>
      <c r="P1361" s="86">
        <v>19.266220000000001</v>
      </c>
      <c r="Q1361" s="86">
        <v>19.93582</v>
      </c>
    </row>
    <row r="1362" spans="1:17" x14ac:dyDescent="0.2">
      <c r="A1362" s="85" t="s">
        <v>1964</v>
      </c>
      <c r="B1362" t="s">
        <v>449</v>
      </c>
      <c r="C1362">
        <v>8</v>
      </c>
      <c r="D1362" s="84" t="s">
        <v>10</v>
      </c>
      <c r="E1362" s="87">
        <v>1</v>
      </c>
      <c r="F1362" s="85" t="s">
        <v>419</v>
      </c>
      <c r="G1362" s="85" t="s">
        <v>448</v>
      </c>
      <c r="H1362" s="86">
        <v>11.316030000000001</v>
      </c>
      <c r="I1362" s="86">
        <v>14.670210000000001</v>
      </c>
      <c r="J1362" s="86">
        <v>7.9618499999999992</v>
      </c>
      <c r="K1362" s="86">
        <v>3.3541799999999995</v>
      </c>
      <c r="L1362" s="86">
        <v>3.3541800000000022</v>
      </c>
      <c r="M1362" s="85"/>
      <c r="N1362" s="85"/>
      <c r="O1362" s="86">
        <v>19.601019999999998</v>
      </c>
      <c r="P1362" s="86">
        <v>19.266220000000001</v>
      </c>
      <c r="Q1362" s="86">
        <v>19.93582</v>
      </c>
    </row>
    <row r="1363" spans="1:17" x14ac:dyDescent="0.2">
      <c r="A1363" s="85" t="s">
        <v>1965</v>
      </c>
      <c r="B1363" t="s">
        <v>338</v>
      </c>
      <c r="C1363">
        <v>9</v>
      </c>
      <c r="D1363" s="84" t="s">
        <v>10</v>
      </c>
      <c r="E1363" s="87">
        <v>12</v>
      </c>
      <c r="F1363" s="85" t="s">
        <v>336</v>
      </c>
      <c r="G1363" s="85" t="s">
        <v>337</v>
      </c>
      <c r="H1363" s="86">
        <v>22.130949999999999</v>
      </c>
      <c r="I1363" s="86">
        <v>25.07976</v>
      </c>
      <c r="J1363" s="86">
        <v>19.18215</v>
      </c>
      <c r="K1363" s="86">
        <v>2.9488100000000017</v>
      </c>
      <c r="L1363" s="86">
        <v>2.9487999999999985</v>
      </c>
      <c r="M1363" s="85"/>
      <c r="N1363" s="85"/>
      <c r="O1363" s="86">
        <v>19.601019999999998</v>
      </c>
      <c r="P1363" s="86">
        <v>19.266220000000001</v>
      </c>
      <c r="Q1363" s="86">
        <v>19.93582</v>
      </c>
    </row>
    <row r="1364" spans="1:17" x14ac:dyDescent="0.2">
      <c r="A1364" s="85" t="s">
        <v>1966</v>
      </c>
      <c r="B1364" t="s">
        <v>342</v>
      </c>
      <c r="C1364">
        <v>10</v>
      </c>
      <c r="D1364" s="84" t="s">
        <v>10</v>
      </c>
      <c r="E1364" s="87">
        <v>4</v>
      </c>
      <c r="F1364" s="85" t="s">
        <v>336</v>
      </c>
      <c r="G1364" s="85" t="s">
        <v>341</v>
      </c>
      <c r="H1364" s="86">
        <v>18.704920000000001</v>
      </c>
      <c r="I1364" s="86">
        <v>21.337160000000001</v>
      </c>
      <c r="J1364" s="86">
        <v>16.072690000000001</v>
      </c>
      <c r="K1364" s="86">
        <v>2.6322399999999995</v>
      </c>
      <c r="L1364" s="86">
        <v>2.6322299999999998</v>
      </c>
      <c r="M1364" s="85"/>
      <c r="N1364" s="85"/>
      <c r="O1364" s="86">
        <v>19.601019999999998</v>
      </c>
      <c r="P1364" s="86">
        <v>19.266220000000001</v>
      </c>
      <c r="Q1364" s="86">
        <v>19.93582</v>
      </c>
    </row>
    <row r="1365" spans="1:17" x14ac:dyDescent="0.2">
      <c r="A1365" s="85" t="s">
        <v>1967</v>
      </c>
      <c r="B1365" t="s">
        <v>346</v>
      </c>
      <c r="C1365">
        <v>11</v>
      </c>
      <c r="D1365" s="84" t="s">
        <v>10</v>
      </c>
      <c r="E1365" s="87">
        <v>9</v>
      </c>
      <c r="F1365" s="85" t="s">
        <v>336</v>
      </c>
      <c r="G1365" s="85" t="s">
        <v>345</v>
      </c>
      <c r="H1365" s="86">
        <v>20.807000000000002</v>
      </c>
      <c r="I1365" s="86">
        <v>24.033149999999999</v>
      </c>
      <c r="J1365" s="86">
        <v>17.580860000000001</v>
      </c>
      <c r="K1365" s="86">
        <v>3.226149999999997</v>
      </c>
      <c r="L1365" s="86">
        <v>3.2261400000000009</v>
      </c>
      <c r="M1365" s="85"/>
      <c r="N1365" s="85"/>
      <c r="O1365" s="86">
        <v>19.601019999999998</v>
      </c>
      <c r="P1365" s="86">
        <v>19.266220000000001</v>
      </c>
      <c r="Q1365" s="86">
        <v>19.93582</v>
      </c>
    </row>
    <row r="1366" spans="1:17" x14ac:dyDescent="0.2">
      <c r="A1366" s="85" t="s">
        <v>1968</v>
      </c>
      <c r="B1366" t="s">
        <v>350</v>
      </c>
      <c r="C1366">
        <v>12</v>
      </c>
      <c r="D1366" s="84" t="s">
        <v>10</v>
      </c>
      <c r="E1366" s="87">
        <v>16</v>
      </c>
      <c r="F1366" s="85" t="s">
        <v>336</v>
      </c>
      <c r="G1366" s="85" t="s">
        <v>349</v>
      </c>
      <c r="H1366" s="86">
        <v>24.40701</v>
      </c>
      <c r="I1366" s="86">
        <v>28.225499999999997</v>
      </c>
      <c r="J1366" s="86">
        <v>20.588519999999999</v>
      </c>
      <c r="K1366" s="86">
        <v>3.8184899999999971</v>
      </c>
      <c r="L1366" s="86">
        <v>3.8184900000000006</v>
      </c>
      <c r="M1366" s="85"/>
      <c r="N1366" s="85"/>
      <c r="O1366" s="86">
        <v>19.601019999999998</v>
      </c>
      <c r="P1366" s="86">
        <v>19.266220000000001</v>
      </c>
      <c r="Q1366" s="86">
        <v>19.93582</v>
      </c>
    </row>
    <row r="1367" spans="1:17" x14ac:dyDescent="0.2">
      <c r="A1367" s="85" t="s">
        <v>1969</v>
      </c>
      <c r="B1367" t="s">
        <v>354</v>
      </c>
      <c r="C1367">
        <v>13</v>
      </c>
      <c r="D1367" s="84" t="s">
        <v>10</v>
      </c>
      <c r="E1367" s="87">
        <v>10</v>
      </c>
      <c r="F1367" s="85" t="s">
        <v>336</v>
      </c>
      <c r="G1367" s="85" t="s">
        <v>353</v>
      </c>
      <c r="H1367" s="86">
        <v>21.567700000000002</v>
      </c>
      <c r="I1367" s="86">
        <v>25.593409999999999</v>
      </c>
      <c r="J1367" s="86">
        <v>17.541999999999998</v>
      </c>
      <c r="K1367" s="86">
        <v>4.0257099999999966</v>
      </c>
      <c r="L1367" s="86">
        <v>4.0257000000000041</v>
      </c>
      <c r="M1367" s="85"/>
      <c r="N1367" s="85"/>
      <c r="O1367" s="86">
        <v>19.601019999999998</v>
      </c>
      <c r="P1367" s="86">
        <v>19.266220000000001</v>
      </c>
      <c r="Q1367" s="86">
        <v>19.93582</v>
      </c>
    </row>
    <row r="1368" spans="1:17" x14ac:dyDescent="0.2">
      <c r="A1368" s="85" t="s">
        <v>1970</v>
      </c>
      <c r="B1368" t="s">
        <v>106</v>
      </c>
      <c r="C1368">
        <v>14</v>
      </c>
      <c r="D1368" s="84" t="s">
        <v>10</v>
      </c>
      <c r="E1368" s="87">
        <v>15</v>
      </c>
      <c r="F1368" s="85" t="s">
        <v>104</v>
      </c>
      <c r="G1368" s="85" t="s">
        <v>105</v>
      </c>
      <c r="H1368" s="86">
        <v>23.72081</v>
      </c>
      <c r="I1368" s="86">
        <v>26.910640000000001</v>
      </c>
      <c r="J1368" s="86">
        <v>20.530989999999999</v>
      </c>
      <c r="K1368" s="86">
        <v>3.1898300000000006</v>
      </c>
      <c r="L1368" s="86">
        <v>3.189820000000001</v>
      </c>
      <c r="M1368" s="85"/>
      <c r="N1368" s="85"/>
      <c r="O1368" s="86">
        <v>19.601019999999998</v>
      </c>
      <c r="P1368" s="86">
        <v>19.266220000000001</v>
      </c>
      <c r="Q1368" s="86">
        <v>19.93582</v>
      </c>
    </row>
    <row r="1369" spans="1:17" x14ac:dyDescent="0.2">
      <c r="A1369" s="85" t="s">
        <v>1971</v>
      </c>
      <c r="B1369" t="s">
        <v>110</v>
      </c>
      <c r="C1369">
        <v>15</v>
      </c>
      <c r="D1369" s="84" t="s">
        <v>10</v>
      </c>
      <c r="E1369" s="87">
        <v>14</v>
      </c>
      <c r="F1369" s="85" t="s">
        <v>104</v>
      </c>
      <c r="G1369" s="85" t="s">
        <v>109</v>
      </c>
      <c r="H1369" s="86">
        <v>23.55583</v>
      </c>
      <c r="I1369" s="86">
        <v>26.84722</v>
      </c>
      <c r="J1369" s="86">
        <v>20.26445</v>
      </c>
      <c r="K1369" s="86">
        <v>3.2913899999999998</v>
      </c>
      <c r="L1369" s="86">
        <v>3.2913800000000002</v>
      </c>
      <c r="M1369" s="85"/>
      <c r="N1369" s="85"/>
      <c r="O1369" s="86">
        <v>19.601019999999998</v>
      </c>
      <c r="P1369" s="86">
        <v>19.266220000000001</v>
      </c>
      <c r="Q1369" s="86">
        <v>19.93582</v>
      </c>
    </row>
    <row r="1370" spans="1:17" x14ac:dyDescent="0.2">
      <c r="A1370" s="85" t="s">
        <v>1972</v>
      </c>
      <c r="B1370" t="s">
        <v>114</v>
      </c>
      <c r="C1370">
        <v>16</v>
      </c>
      <c r="D1370" s="84" t="s">
        <v>10</v>
      </c>
      <c r="E1370" s="87">
        <v>6</v>
      </c>
      <c r="F1370" s="85" t="s">
        <v>104</v>
      </c>
      <c r="G1370" s="85" t="s">
        <v>113</v>
      </c>
      <c r="H1370" s="86">
        <v>19.89922</v>
      </c>
      <c r="I1370" s="86">
        <v>22.414629999999999</v>
      </c>
      <c r="J1370" s="86">
        <v>17.38381</v>
      </c>
      <c r="K1370" s="86">
        <v>2.5154099999999993</v>
      </c>
      <c r="L1370" s="86">
        <v>2.5154099999999993</v>
      </c>
      <c r="M1370" s="85"/>
      <c r="N1370" s="85"/>
      <c r="O1370" s="86">
        <v>19.601019999999998</v>
      </c>
      <c r="P1370" s="86">
        <v>19.266220000000001</v>
      </c>
      <c r="Q1370" s="86">
        <v>19.93582</v>
      </c>
    </row>
    <row r="1371" spans="1:17" x14ac:dyDescent="0.2">
      <c r="A1371" s="85" t="s">
        <v>1973</v>
      </c>
      <c r="B1371" t="s">
        <v>118</v>
      </c>
      <c r="C1371">
        <v>17</v>
      </c>
      <c r="D1371" s="84" t="s">
        <v>10</v>
      </c>
      <c r="E1371" s="87">
        <v>8</v>
      </c>
      <c r="F1371" s="85" t="s">
        <v>104</v>
      </c>
      <c r="G1371" s="85" t="s">
        <v>117</v>
      </c>
      <c r="H1371" s="86">
        <v>20.19341</v>
      </c>
      <c r="I1371" s="86">
        <v>23.488</v>
      </c>
      <c r="J1371" s="86">
        <v>16.898820000000001</v>
      </c>
      <c r="K1371" s="86">
        <v>3.2945899999999995</v>
      </c>
      <c r="L1371" s="86">
        <v>3.2945899999999995</v>
      </c>
      <c r="M1371" s="85"/>
      <c r="N1371" s="85"/>
      <c r="O1371" s="86">
        <v>19.601019999999998</v>
      </c>
      <c r="P1371" s="86">
        <v>19.266220000000001</v>
      </c>
      <c r="Q1371" s="86">
        <v>19.93582</v>
      </c>
    </row>
    <row r="1372" spans="1:17" x14ac:dyDescent="0.2">
      <c r="A1372" s="85" t="s">
        <v>1974</v>
      </c>
      <c r="B1372" t="s">
        <v>469</v>
      </c>
      <c r="C1372">
        <v>1</v>
      </c>
      <c r="D1372" s="84" t="s">
        <v>11</v>
      </c>
      <c r="E1372" s="87">
        <v>6</v>
      </c>
      <c r="F1372" s="85" t="s">
        <v>467</v>
      </c>
      <c r="G1372" s="85" t="s">
        <v>468</v>
      </c>
      <c r="H1372" s="86">
        <v>16.060299999999998</v>
      </c>
      <c r="I1372" s="86">
        <v>19.313949999999998</v>
      </c>
      <c r="J1372" s="86">
        <v>12.806660000000001</v>
      </c>
      <c r="K1372" s="86">
        <v>3.2536500000000004</v>
      </c>
      <c r="L1372" s="86">
        <v>3.2536399999999972</v>
      </c>
      <c r="M1372" s="85"/>
      <c r="N1372" s="85"/>
      <c r="O1372" s="86">
        <v>19.601019999999998</v>
      </c>
      <c r="P1372" s="86">
        <v>19.266220000000001</v>
      </c>
      <c r="Q1372" s="86">
        <v>19.93582</v>
      </c>
    </row>
    <row r="1373" spans="1:17" x14ac:dyDescent="0.2">
      <c r="A1373" s="85" t="s">
        <v>1975</v>
      </c>
      <c r="B1373" t="s">
        <v>473</v>
      </c>
      <c r="C1373">
        <v>2</v>
      </c>
      <c r="D1373" s="84" t="s">
        <v>11</v>
      </c>
      <c r="E1373" s="87">
        <v>4</v>
      </c>
      <c r="F1373" s="85" t="s">
        <v>467</v>
      </c>
      <c r="G1373" s="85" t="s">
        <v>472</v>
      </c>
      <c r="H1373" s="86">
        <v>15.624840000000001</v>
      </c>
      <c r="I1373" s="86">
        <v>18.396339999999999</v>
      </c>
      <c r="J1373" s="86">
        <v>12.85333</v>
      </c>
      <c r="K1373" s="86">
        <v>2.7714999999999979</v>
      </c>
      <c r="L1373" s="86">
        <v>2.771510000000001</v>
      </c>
      <c r="M1373" s="85"/>
      <c r="N1373" s="85"/>
      <c r="O1373" s="86">
        <v>19.601019999999998</v>
      </c>
      <c r="P1373" s="86">
        <v>19.266220000000001</v>
      </c>
      <c r="Q1373" s="86">
        <v>19.93582</v>
      </c>
    </row>
    <row r="1374" spans="1:17" x14ac:dyDescent="0.2">
      <c r="A1374" s="85" t="s">
        <v>1976</v>
      </c>
      <c r="B1374" t="s">
        <v>477</v>
      </c>
      <c r="C1374">
        <v>3</v>
      </c>
      <c r="D1374" s="84" t="s">
        <v>11</v>
      </c>
      <c r="E1374" s="87">
        <v>12</v>
      </c>
      <c r="F1374" s="85" t="s">
        <v>467</v>
      </c>
      <c r="G1374" s="85" t="s">
        <v>476</v>
      </c>
      <c r="H1374" s="86">
        <v>21.79908</v>
      </c>
      <c r="I1374" s="86">
        <v>24.308350000000001</v>
      </c>
      <c r="J1374" s="86">
        <v>19.289809999999999</v>
      </c>
      <c r="K1374" s="86">
        <v>2.5092700000000008</v>
      </c>
      <c r="L1374" s="86">
        <v>2.5092700000000008</v>
      </c>
      <c r="M1374" s="85"/>
      <c r="N1374" s="85"/>
      <c r="O1374" s="86">
        <v>19.601019999999998</v>
      </c>
      <c r="P1374" s="86">
        <v>19.266220000000001</v>
      </c>
      <c r="Q1374" s="86">
        <v>19.93582</v>
      </c>
    </row>
    <row r="1375" spans="1:17" x14ac:dyDescent="0.2">
      <c r="A1375" s="85" t="s">
        <v>1977</v>
      </c>
      <c r="B1375" t="s">
        <v>481</v>
      </c>
      <c r="C1375">
        <v>4</v>
      </c>
      <c r="D1375" s="84" t="s">
        <v>11</v>
      </c>
      <c r="E1375" s="87">
        <v>5</v>
      </c>
      <c r="F1375" s="85" t="s">
        <v>467</v>
      </c>
      <c r="G1375" s="85" t="s">
        <v>480</v>
      </c>
      <c r="H1375" s="86">
        <v>15.665570000000001</v>
      </c>
      <c r="I1375" s="86">
        <v>18.766260000000003</v>
      </c>
      <c r="J1375" s="86">
        <v>12.56489</v>
      </c>
      <c r="K1375" s="86">
        <v>3.1006900000000019</v>
      </c>
      <c r="L1375" s="86">
        <v>3.1006800000000005</v>
      </c>
      <c r="M1375" s="85"/>
      <c r="N1375" s="85"/>
      <c r="O1375" s="86">
        <v>19.601019999999998</v>
      </c>
      <c r="P1375" s="86">
        <v>19.266220000000001</v>
      </c>
      <c r="Q1375" s="86">
        <v>19.93582</v>
      </c>
    </row>
    <row r="1376" spans="1:17" x14ac:dyDescent="0.2">
      <c r="A1376" s="85" t="s">
        <v>1978</v>
      </c>
      <c r="B1376" t="s">
        <v>150</v>
      </c>
      <c r="C1376">
        <v>5</v>
      </c>
      <c r="D1376" s="84" t="s">
        <v>11</v>
      </c>
      <c r="E1376" s="87">
        <v>3</v>
      </c>
      <c r="F1376" s="85" t="s">
        <v>148</v>
      </c>
      <c r="G1376" s="85" t="s">
        <v>149</v>
      </c>
      <c r="H1376" s="86">
        <v>14.996609999999999</v>
      </c>
      <c r="I1376" s="86">
        <v>18.12472</v>
      </c>
      <c r="J1376" s="86">
        <v>11.868510000000001</v>
      </c>
      <c r="K1376" s="86">
        <v>3.1281100000000013</v>
      </c>
      <c r="L1376" s="86">
        <v>3.1280999999999981</v>
      </c>
      <c r="M1376" s="85"/>
      <c r="N1376" s="85"/>
      <c r="O1376" s="86">
        <v>19.601019999999998</v>
      </c>
      <c r="P1376" s="86">
        <v>19.266220000000001</v>
      </c>
      <c r="Q1376" s="86">
        <v>19.93582</v>
      </c>
    </row>
    <row r="1377" spans="1:17" x14ac:dyDescent="0.2">
      <c r="A1377" s="85" t="s">
        <v>1979</v>
      </c>
      <c r="B1377" t="s">
        <v>154</v>
      </c>
      <c r="C1377">
        <v>6</v>
      </c>
      <c r="D1377" s="84" t="s">
        <v>11</v>
      </c>
      <c r="E1377" s="87">
        <v>9</v>
      </c>
      <c r="F1377" s="85" t="s">
        <v>148</v>
      </c>
      <c r="G1377" s="85" t="s">
        <v>153</v>
      </c>
      <c r="H1377" s="86">
        <v>17.35858</v>
      </c>
      <c r="I1377" s="86">
        <v>21.55312</v>
      </c>
      <c r="J1377" s="86">
        <v>13.164029999999999</v>
      </c>
      <c r="K1377" s="86">
        <v>4.1945399999999999</v>
      </c>
      <c r="L1377" s="86">
        <v>4.1945500000000013</v>
      </c>
      <c r="M1377" s="85"/>
      <c r="N1377" s="85"/>
      <c r="O1377" s="86">
        <v>19.601019999999998</v>
      </c>
      <c r="P1377" s="86">
        <v>19.266220000000001</v>
      </c>
      <c r="Q1377" s="86">
        <v>19.93582</v>
      </c>
    </row>
    <row r="1378" spans="1:17" x14ac:dyDescent="0.2">
      <c r="A1378" s="85" t="s">
        <v>1980</v>
      </c>
      <c r="B1378" t="s">
        <v>158</v>
      </c>
      <c r="C1378">
        <v>7</v>
      </c>
      <c r="D1378" s="84" t="s">
        <v>11</v>
      </c>
      <c r="E1378" s="87">
        <v>2</v>
      </c>
      <c r="F1378" s="85" t="s">
        <v>148</v>
      </c>
      <c r="G1378" s="85" t="s">
        <v>157</v>
      </c>
      <c r="H1378" s="86">
        <v>13.313610000000001</v>
      </c>
      <c r="I1378" s="86">
        <v>15.90061</v>
      </c>
      <c r="J1378" s="86">
        <v>10.726599999999999</v>
      </c>
      <c r="K1378" s="86">
        <v>2.5869999999999997</v>
      </c>
      <c r="L1378" s="86">
        <v>2.5870100000000011</v>
      </c>
      <c r="M1378" s="85"/>
      <c r="N1378" s="85"/>
      <c r="O1378" s="86">
        <v>19.601019999999998</v>
      </c>
      <c r="P1378" s="86">
        <v>19.266220000000001</v>
      </c>
      <c r="Q1378" s="86">
        <v>19.93582</v>
      </c>
    </row>
    <row r="1379" spans="1:17" x14ac:dyDescent="0.2">
      <c r="A1379" s="85" t="s">
        <v>1981</v>
      </c>
      <c r="B1379" t="s">
        <v>162</v>
      </c>
      <c r="C1379">
        <v>8</v>
      </c>
      <c r="D1379" s="84" t="s">
        <v>11</v>
      </c>
      <c r="E1379" s="87">
        <v>14</v>
      </c>
      <c r="F1379" s="85" t="s">
        <v>148</v>
      </c>
      <c r="G1379" s="85" t="s">
        <v>161</v>
      </c>
      <c r="H1379" s="86">
        <v>25.398060000000001</v>
      </c>
      <c r="I1379" s="86">
        <v>28.858620000000002</v>
      </c>
      <c r="J1379" s="86">
        <v>21.93751</v>
      </c>
      <c r="K1379" s="86">
        <v>3.460560000000001</v>
      </c>
      <c r="L1379" s="86">
        <v>3.4605500000000013</v>
      </c>
      <c r="M1379" s="85"/>
      <c r="N1379" s="85"/>
      <c r="O1379" s="86">
        <v>19.601019999999998</v>
      </c>
      <c r="P1379" s="86">
        <v>19.266220000000001</v>
      </c>
      <c r="Q1379" s="86">
        <v>19.93582</v>
      </c>
    </row>
    <row r="1380" spans="1:17" x14ac:dyDescent="0.2">
      <c r="A1380" s="85" t="s">
        <v>1982</v>
      </c>
      <c r="B1380" t="s">
        <v>166</v>
      </c>
      <c r="C1380">
        <v>9</v>
      </c>
      <c r="D1380" s="84" t="s">
        <v>11</v>
      </c>
      <c r="E1380" s="87">
        <v>10</v>
      </c>
      <c r="F1380" s="85" t="s">
        <v>148</v>
      </c>
      <c r="G1380" s="85" t="s">
        <v>165</v>
      </c>
      <c r="H1380" s="86">
        <v>18.993729999999999</v>
      </c>
      <c r="I1380" s="86">
        <v>23.196200000000001</v>
      </c>
      <c r="J1380" s="86">
        <v>14.791260000000001</v>
      </c>
      <c r="K1380" s="86">
        <v>4.2024700000000017</v>
      </c>
      <c r="L1380" s="86">
        <v>4.2024699999999982</v>
      </c>
      <c r="M1380" s="85"/>
      <c r="N1380" s="85"/>
      <c r="O1380" s="86">
        <v>19.601019999999998</v>
      </c>
      <c r="P1380" s="86">
        <v>19.266220000000001</v>
      </c>
      <c r="Q1380" s="86">
        <v>19.93582</v>
      </c>
    </row>
    <row r="1381" spans="1:17" x14ac:dyDescent="0.2">
      <c r="A1381" s="85" t="s">
        <v>1983</v>
      </c>
      <c r="B1381" t="s">
        <v>170</v>
      </c>
      <c r="C1381">
        <v>10</v>
      </c>
      <c r="D1381" s="84" t="s">
        <v>11</v>
      </c>
      <c r="E1381" s="87">
        <v>8</v>
      </c>
      <c r="F1381" s="85" t="s">
        <v>148</v>
      </c>
      <c r="G1381" s="85" t="s">
        <v>169</v>
      </c>
      <c r="H1381" s="86">
        <v>17.0489</v>
      </c>
      <c r="I1381" s="86">
        <v>21.571650000000002</v>
      </c>
      <c r="J1381" s="86">
        <v>12.526149999999999</v>
      </c>
      <c r="K1381" s="86">
        <v>4.522750000000002</v>
      </c>
      <c r="L1381" s="86">
        <v>4.5227500000000003</v>
      </c>
      <c r="M1381" s="85"/>
      <c r="N1381" s="85"/>
      <c r="O1381" s="86">
        <v>19.601019999999998</v>
      </c>
      <c r="P1381" s="86">
        <v>19.266220000000001</v>
      </c>
      <c r="Q1381" s="86">
        <v>19.93582</v>
      </c>
    </row>
    <row r="1382" spans="1:17" x14ac:dyDescent="0.2">
      <c r="A1382" s="85" t="s">
        <v>1984</v>
      </c>
      <c r="B1382" t="s">
        <v>174</v>
      </c>
      <c r="C1382">
        <v>11</v>
      </c>
      <c r="D1382" s="84" t="s">
        <v>11</v>
      </c>
      <c r="E1382" s="87">
        <v>7</v>
      </c>
      <c r="F1382" s="85" t="s">
        <v>148</v>
      </c>
      <c r="G1382" s="85" t="s">
        <v>173</v>
      </c>
      <c r="H1382" s="86">
        <v>16.90213</v>
      </c>
      <c r="I1382" s="86">
        <v>19.919609999999999</v>
      </c>
      <c r="J1382" s="86">
        <v>13.884640000000001</v>
      </c>
      <c r="K1382" s="86">
        <v>3.0174799999999991</v>
      </c>
      <c r="L1382" s="86">
        <v>3.0174899999999987</v>
      </c>
      <c r="M1382" s="85"/>
      <c r="N1382" s="85"/>
      <c r="O1382" s="86">
        <v>19.601019999999998</v>
      </c>
      <c r="P1382" s="86">
        <v>19.266220000000001</v>
      </c>
      <c r="Q1382" s="86">
        <v>19.93582</v>
      </c>
    </row>
    <row r="1383" spans="1:17" x14ac:dyDescent="0.2">
      <c r="A1383" s="85" t="s">
        <v>1985</v>
      </c>
      <c r="B1383" t="s">
        <v>178</v>
      </c>
      <c r="C1383">
        <v>12</v>
      </c>
      <c r="D1383" s="84" t="s">
        <v>11</v>
      </c>
      <c r="E1383" s="87">
        <v>13</v>
      </c>
      <c r="F1383" s="85" t="s">
        <v>148</v>
      </c>
      <c r="G1383" s="85" t="s">
        <v>177</v>
      </c>
      <c r="H1383" s="86">
        <v>23.608650000000001</v>
      </c>
      <c r="I1383" s="86">
        <v>27.0486</v>
      </c>
      <c r="J1383" s="86">
        <v>20.168700000000001</v>
      </c>
      <c r="K1383" s="86">
        <v>3.4399499999999996</v>
      </c>
      <c r="L1383" s="86">
        <v>3.4399499999999996</v>
      </c>
      <c r="M1383" s="85"/>
      <c r="N1383" s="85"/>
      <c r="O1383" s="86">
        <v>19.601019999999998</v>
      </c>
      <c r="P1383" s="86">
        <v>19.266220000000001</v>
      </c>
      <c r="Q1383" s="86">
        <v>19.93582</v>
      </c>
    </row>
    <row r="1384" spans="1:17" x14ac:dyDescent="0.2">
      <c r="A1384" s="85" t="s">
        <v>1986</v>
      </c>
      <c r="B1384" t="s">
        <v>182</v>
      </c>
      <c r="C1384">
        <v>13</v>
      </c>
      <c r="D1384" s="84" t="s">
        <v>11</v>
      </c>
      <c r="E1384" s="87">
        <v>1</v>
      </c>
      <c r="F1384" s="85" t="s">
        <v>148</v>
      </c>
      <c r="G1384" s="85" t="s">
        <v>181</v>
      </c>
      <c r="H1384" s="86">
        <v>13.230620000000002</v>
      </c>
      <c r="I1384" s="86">
        <v>16.48161</v>
      </c>
      <c r="J1384" s="86">
        <v>9.9796200000000006</v>
      </c>
      <c r="K1384" s="86">
        <v>3.250989999999998</v>
      </c>
      <c r="L1384" s="86">
        <v>3.2510000000000012</v>
      </c>
      <c r="M1384" s="85"/>
      <c r="N1384" s="85"/>
      <c r="O1384" s="86">
        <v>19.601019999999998</v>
      </c>
      <c r="P1384" s="86">
        <v>19.266220000000001</v>
      </c>
      <c r="Q1384" s="86">
        <v>19.93582</v>
      </c>
    </row>
    <row r="1385" spans="1:17" x14ac:dyDescent="0.2">
      <c r="A1385" s="85" t="s">
        <v>1987</v>
      </c>
      <c r="B1385" t="s">
        <v>186</v>
      </c>
      <c r="C1385">
        <v>14</v>
      </c>
      <c r="D1385" s="84" t="s">
        <v>11</v>
      </c>
      <c r="E1385" s="87">
        <v>11</v>
      </c>
      <c r="F1385" s="85" t="s">
        <v>148</v>
      </c>
      <c r="G1385" s="85" t="s">
        <v>185</v>
      </c>
      <c r="H1385" s="86">
        <v>20.400019999999998</v>
      </c>
      <c r="I1385" s="86">
        <v>23.61393</v>
      </c>
      <c r="J1385" s="86">
        <v>17.1861</v>
      </c>
      <c r="K1385" s="86">
        <v>3.213910000000002</v>
      </c>
      <c r="L1385" s="86">
        <v>3.2139199999999981</v>
      </c>
      <c r="M1385" s="85"/>
      <c r="N1385" s="85"/>
      <c r="O1385" s="86">
        <v>19.601019999999998</v>
      </c>
      <c r="P1385" s="86">
        <v>19.266220000000001</v>
      </c>
      <c r="Q1385" s="86">
        <v>19.93582</v>
      </c>
    </row>
    <row r="1386" spans="1:17" x14ac:dyDescent="0.2">
      <c r="A1386" s="85" t="s">
        <v>1988</v>
      </c>
      <c r="B1386" t="s">
        <v>391</v>
      </c>
      <c r="C1386">
        <v>1</v>
      </c>
      <c r="D1386" s="84" t="s">
        <v>2</v>
      </c>
      <c r="E1386" s="87">
        <v>6</v>
      </c>
      <c r="F1386" s="85" t="s">
        <v>389</v>
      </c>
      <c r="G1386" s="85" t="s">
        <v>390</v>
      </c>
      <c r="H1386" s="86">
        <v>23.411000000000001</v>
      </c>
      <c r="I1386" s="86">
        <v>26.93027</v>
      </c>
      <c r="J1386" s="86">
        <v>19.891719999999999</v>
      </c>
      <c r="K1386" s="86">
        <v>3.5192699999999988</v>
      </c>
      <c r="L1386" s="86">
        <v>3.519280000000002</v>
      </c>
      <c r="M1386" s="85"/>
      <c r="N1386" s="85"/>
      <c r="O1386" s="86">
        <v>19.601019999999998</v>
      </c>
      <c r="P1386" s="86">
        <v>19.266220000000001</v>
      </c>
      <c r="Q1386" s="86">
        <v>19.93582</v>
      </c>
    </row>
    <row r="1387" spans="1:17" x14ac:dyDescent="0.2">
      <c r="A1387" s="85" t="s">
        <v>1989</v>
      </c>
      <c r="B1387" t="s">
        <v>411</v>
      </c>
      <c r="C1387">
        <v>2</v>
      </c>
      <c r="D1387" s="84" t="s">
        <v>2</v>
      </c>
      <c r="E1387" s="87">
        <v>2</v>
      </c>
      <c r="F1387" s="85" t="s">
        <v>389</v>
      </c>
      <c r="G1387" s="85" t="s">
        <v>410</v>
      </c>
      <c r="H1387" s="86">
        <v>22.254860000000001</v>
      </c>
      <c r="I1387" s="86">
        <v>26.225989999999999</v>
      </c>
      <c r="J1387" s="86">
        <v>18.283730000000002</v>
      </c>
      <c r="K1387" s="86">
        <v>3.9711299999999987</v>
      </c>
      <c r="L1387" s="86">
        <v>3.9711299999999987</v>
      </c>
      <c r="M1387" s="85"/>
      <c r="N1387" s="85"/>
      <c r="O1387" s="86">
        <v>19.601019999999998</v>
      </c>
      <c r="P1387" s="86">
        <v>19.266220000000001</v>
      </c>
      <c r="Q1387" s="86">
        <v>19.93582</v>
      </c>
    </row>
    <row r="1388" spans="1:17" x14ac:dyDescent="0.2">
      <c r="A1388" s="85" t="s">
        <v>1990</v>
      </c>
      <c r="B1388" t="s">
        <v>395</v>
      </c>
      <c r="C1388">
        <v>3</v>
      </c>
      <c r="D1388" s="84" t="s">
        <v>2</v>
      </c>
      <c r="E1388" s="87">
        <v>8</v>
      </c>
      <c r="F1388" s="85" t="s">
        <v>389</v>
      </c>
      <c r="G1388" s="85" t="s">
        <v>394</v>
      </c>
      <c r="H1388" s="86">
        <v>25.93206</v>
      </c>
      <c r="I1388" s="86">
        <v>29.270040000000002</v>
      </c>
      <c r="J1388" s="86">
        <v>22.594090000000001</v>
      </c>
      <c r="K1388" s="86">
        <v>3.3379800000000017</v>
      </c>
      <c r="L1388" s="86">
        <v>3.3379699999999985</v>
      </c>
      <c r="M1388" s="85"/>
      <c r="N1388" s="85"/>
      <c r="O1388" s="86">
        <v>19.601019999999998</v>
      </c>
      <c r="P1388" s="86">
        <v>19.266220000000001</v>
      </c>
      <c r="Q1388" s="86">
        <v>19.93582</v>
      </c>
    </row>
    <row r="1389" spans="1:17" x14ac:dyDescent="0.2">
      <c r="A1389" s="85" t="s">
        <v>1991</v>
      </c>
      <c r="B1389" t="s">
        <v>399</v>
      </c>
      <c r="C1389">
        <v>4</v>
      </c>
      <c r="D1389" s="84" t="s">
        <v>2</v>
      </c>
      <c r="E1389" s="87">
        <v>7</v>
      </c>
      <c r="F1389" s="85" t="s">
        <v>389</v>
      </c>
      <c r="G1389" s="85" t="s">
        <v>398</v>
      </c>
      <c r="H1389" s="86">
        <v>24.299469999999999</v>
      </c>
      <c r="I1389" s="86">
        <v>27.637630000000001</v>
      </c>
      <c r="J1389" s="86">
        <v>20.961320000000001</v>
      </c>
      <c r="K1389" s="86">
        <v>3.338160000000002</v>
      </c>
      <c r="L1389" s="86">
        <v>3.3381499999999988</v>
      </c>
      <c r="M1389" s="85"/>
      <c r="N1389" s="85"/>
      <c r="O1389" s="86">
        <v>19.601019999999998</v>
      </c>
      <c r="P1389" s="86">
        <v>19.266220000000001</v>
      </c>
      <c r="Q1389" s="86">
        <v>19.93582</v>
      </c>
    </row>
    <row r="1390" spans="1:17" x14ac:dyDescent="0.2">
      <c r="A1390" s="85" t="s">
        <v>1992</v>
      </c>
      <c r="B1390" t="s">
        <v>403</v>
      </c>
      <c r="C1390">
        <v>5</v>
      </c>
      <c r="D1390" s="84" t="s">
        <v>2</v>
      </c>
      <c r="E1390" s="87">
        <v>3</v>
      </c>
      <c r="F1390" s="85" t="s">
        <v>389</v>
      </c>
      <c r="G1390" s="85" t="s">
        <v>402</v>
      </c>
      <c r="H1390" s="86">
        <v>22.72109</v>
      </c>
      <c r="I1390" s="86">
        <v>25.48141</v>
      </c>
      <c r="J1390" s="86">
        <v>19.960760000000001</v>
      </c>
      <c r="K1390" s="86">
        <v>2.7603200000000001</v>
      </c>
      <c r="L1390" s="86">
        <v>2.7603299999999997</v>
      </c>
      <c r="M1390" s="85"/>
      <c r="N1390" s="85"/>
      <c r="O1390" s="86">
        <v>19.601019999999998</v>
      </c>
      <c r="P1390" s="86">
        <v>19.266220000000001</v>
      </c>
      <c r="Q1390" s="86">
        <v>19.93582</v>
      </c>
    </row>
    <row r="1391" spans="1:17" x14ac:dyDescent="0.2">
      <c r="A1391" s="85" t="s">
        <v>1993</v>
      </c>
      <c r="B1391" t="s">
        <v>415</v>
      </c>
      <c r="C1391">
        <v>6</v>
      </c>
      <c r="D1391" s="84" t="s">
        <v>2</v>
      </c>
      <c r="E1391" s="87">
        <v>9</v>
      </c>
      <c r="F1391" s="85" t="s">
        <v>389</v>
      </c>
      <c r="G1391" s="85" t="s">
        <v>414</v>
      </c>
      <c r="H1391" s="86">
        <v>26.080269999999999</v>
      </c>
      <c r="I1391" s="86">
        <v>30.113720000000001</v>
      </c>
      <c r="J1391" s="86">
        <v>22.046810000000001</v>
      </c>
      <c r="K1391" s="86">
        <v>4.033450000000002</v>
      </c>
      <c r="L1391" s="86">
        <v>4.033459999999998</v>
      </c>
      <c r="M1391" s="85"/>
      <c r="N1391" s="85"/>
      <c r="O1391" s="86">
        <v>19.601019999999998</v>
      </c>
      <c r="P1391" s="86">
        <v>19.266220000000001</v>
      </c>
      <c r="Q1391" s="86">
        <v>19.93582</v>
      </c>
    </row>
    <row r="1392" spans="1:17" x14ac:dyDescent="0.2">
      <c r="A1392" s="85" t="s">
        <v>1994</v>
      </c>
      <c r="B1392" t="s">
        <v>407</v>
      </c>
      <c r="C1392">
        <v>7</v>
      </c>
      <c r="D1392" s="84" t="s">
        <v>2</v>
      </c>
      <c r="E1392" s="87">
        <v>5</v>
      </c>
      <c r="F1392" s="85" t="s">
        <v>389</v>
      </c>
      <c r="G1392" s="85" t="s">
        <v>406</v>
      </c>
      <c r="H1392" s="86">
        <v>22.99973</v>
      </c>
      <c r="I1392" s="86">
        <v>26.667259999999999</v>
      </c>
      <c r="J1392" s="86">
        <v>19.3322</v>
      </c>
      <c r="K1392" s="86">
        <v>3.6675299999999993</v>
      </c>
      <c r="L1392" s="86">
        <v>3.6675299999999993</v>
      </c>
      <c r="M1392" s="85"/>
      <c r="N1392" s="85"/>
      <c r="O1392" s="86">
        <v>19.601019999999998</v>
      </c>
      <c r="P1392" s="86">
        <v>19.266220000000001</v>
      </c>
      <c r="Q1392" s="86">
        <v>19.93582</v>
      </c>
    </row>
    <row r="1393" spans="1:17" x14ac:dyDescent="0.2">
      <c r="A1393" s="85" t="s">
        <v>1995</v>
      </c>
      <c r="B1393" t="s">
        <v>300</v>
      </c>
      <c r="C1393">
        <v>8</v>
      </c>
      <c r="D1393" s="84" t="s">
        <v>2</v>
      </c>
      <c r="E1393" s="87">
        <v>1</v>
      </c>
      <c r="F1393" s="85" t="s">
        <v>298</v>
      </c>
      <c r="G1393" s="85" t="s">
        <v>299</v>
      </c>
      <c r="H1393" s="86">
        <v>21.020530000000001</v>
      </c>
      <c r="I1393" s="86">
        <v>23.13456</v>
      </c>
      <c r="J1393" s="86">
        <v>18.906500000000001</v>
      </c>
      <c r="K1393" s="86">
        <v>2.1140299999999996</v>
      </c>
      <c r="L1393" s="86">
        <v>2.1140299999999996</v>
      </c>
      <c r="M1393" s="85"/>
      <c r="N1393" s="85"/>
      <c r="O1393" s="86">
        <v>19.601019999999998</v>
      </c>
      <c r="P1393" s="86">
        <v>19.266220000000001</v>
      </c>
      <c r="Q1393" s="86">
        <v>19.93582</v>
      </c>
    </row>
    <row r="1394" spans="1:17" x14ac:dyDescent="0.2">
      <c r="A1394" s="85" t="s">
        <v>1996</v>
      </c>
      <c r="B1394" t="s">
        <v>304</v>
      </c>
      <c r="C1394">
        <v>9</v>
      </c>
      <c r="D1394" s="84" t="s">
        <v>2</v>
      </c>
      <c r="E1394" s="87">
        <v>4</v>
      </c>
      <c r="F1394" s="85" t="s">
        <v>298</v>
      </c>
      <c r="G1394" s="85" t="s">
        <v>303</v>
      </c>
      <c r="H1394" s="86">
        <v>22.978020000000001</v>
      </c>
      <c r="I1394" s="86">
        <v>25.448559999999997</v>
      </c>
      <c r="J1394" s="86">
        <v>20.507490000000001</v>
      </c>
      <c r="K1394" s="86">
        <v>2.4705399999999962</v>
      </c>
      <c r="L1394" s="86">
        <v>2.4705300000000001</v>
      </c>
      <c r="M1394" s="85"/>
      <c r="N1394" s="85"/>
      <c r="O1394" s="86">
        <v>19.601019999999998</v>
      </c>
      <c r="P1394" s="86">
        <v>19.266220000000001</v>
      </c>
      <c r="Q1394" s="86">
        <v>19.93582</v>
      </c>
    </row>
    <row r="1395" spans="1:17" x14ac:dyDescent="0.2">
      <c r="A1395" s="85" t="s">
        <v>1997</v>
      </c>
      <c r="B1395" t="s">
        <v>124</v>
      </c>
      <c r="C1395">
        <v>1</v>
      </c>
      <c r="D1395" s="84" t="s">
        <v>3</v>
      </c>
      <c r="E1395" s="87">
        <v>15</v>
      </c>
      <c r="F1395" s="85" t="s">
        <v>122</v>
      </c>
      <c r="G1395" s="85" t="s">
        <v>123</v>
      </c>
      <c r="H1395" s="86">
        <v>24.11158</v>
      </c>
      <c r="I1395" s="86">
        <v>28.410829999999997</v>
      </c>
      <c r="J1395" s="86">
        <v>19.812329999999999</v>
      </c>
      <c r="K1395" s="86">
        <v>4.2992499999999971</v>
      </c>
      <c r="L1395" s="86">
        <v>4.2992500000000007</v>
      </c>
      <c r="M1395" s="85"/>
      <c r="N1395" s="85"/>
      <c r="O1395" s="86">
        <v>19.601019999999998</v>
      </c>
      <c r="P1395" s="86">
        <v>19.266220000000001</v>
      </c>
      <c r="Q1395" s="86">
        <v>19.93582</v>
      </c>
    </row>
    <row r="1396" spans="1:17" x14ac:dyDescent="0.2">
      <c r="A1396" s="85" t="s">
        <v>1998</v>
      </c>
      <c r="B1396" t="s">
        <v>128</v>
      </c>
      <c r="C1396">
        <v>2</v>
      </c>
      <c r="D1396" s="84" t="s">
        <v>3</v>
      </c>
      <c r="E1396" s="87">
        <v>10</v>
      </c>
      <c r="F1396" s="85" t="s">
        <v>122</v>
      </c>
      <c r="G1396" s="85" t="s">
        <v>127</v>
      </c>
      <c r="H1396" s="86">
        <v>22.582979999999999</v>
      </c>
      <c r="I1396" s="86">
        <v>26.05368</v>
      </c>
      <c r="J1396" s="86">
        <v>19.112280000000002</v>
      </c>
      <c r="K1396" s="86">
        <v>3.4707000000000008</v>
      </c>
      <c r="L1396" s="86">
        <v>3.4706999999999972</v>
      </c>
      <c r="M1396" s="85"/>
      <c r="N1396" s="85"/>
      <c r="O1396" s="86">
        <v>19.601019999999998</v>
      </c>
      <c r="P1396" s="86">
        <v>19.266220000000001</v>
      </c>
      <c r="Q1396" s="86">
        <v>19.93582</v>
      </c>
    </row>
    <row r="1397" spans="1:17" x14ac:dyDescent="0.2">
      <c r="A1397" s="85" t="s">
        <v>1999</v>
      </c>
      <c r="B1397" t="s">
        <v>132</v>
      </c>
      <c r="C1397">
        <v>3</v>
      </c>
      <c r="D1397" s="84" t="s">
        <v>3</v>
      </c>
      <c r="E1397" s="87">
        <v>12</v>
      </c>
      <c r="F1397" s="85" t="s">
        <v>122</v>
      </c>
      <c r="G1397" s="85" t="s">
        <v>131</v>
      </c>
      <c r="H1397" s="86">
        <v>23.22185</v>
      </c>
      <c r="I1397" s="86">
        <v>26.258579999999998</v>
      </c>
      <c r="J1397" s="86">
        <v>20.185120000000001</v>
      </c>
      <c r="K1397" s="86">
        <v>3.0367299999999986</v>
      </c>
      <c r="L1397" s="86">
        <v>3.0367299999999986</v>
      </c>
      <c r="M1397" s="85"/>
      <c r="N1397" s="85"/>
      <c r="O1397" s="86">
        <v>19.601019999999998</v>
      </c>
      <c r="P1397" s="86">
        <v>19.266220000000001</v>
      </c>
      <c r="Q1397" s="86">
        <v>19.93582</v>
      </c>
    </row>
    <row r="1398" spans="1:17" x14ac:dyDescent="0.2">
      <c r="A1398" s="85" t="s">
        <v>2000</v>
      </c>
      <c r="B1398" t="s">
        <v>136</v>
      </c>
      <c r="C1398">
        <v>4</v>
      </c>
      <c r="D1398" s="84" t="s">
        <v>3</v>
      </c>
      <c r="E1398" s="87">
        <v>8</v>
      </c>
      <c r="F1398" s="85" t="s">
        <v>122</v>
      </c>
      <c r="G1398" s="85" t="s">
        <v>135</v>
      </c>
      <c r="H1398" s="86">
        <v>21.83221</v>
      </c>
      <c r="I1398" s="86">
        <v>25.524940000000001</v>
      </c>
      <c r="J1398" s="86">
        <v>18.139469999999999</v>
      </c>
      <c r="K1398" s="86">
        <v>3.692730000000001</v>
      </c>
      <c r="L1398" s="86">
        <v>3.6927400000000006</v>
      </c>
      <c r="M1398" s="85"/>
      <c r="N1398" s="85"/>
      <c r="O1398" s="86">
        <v>19.601019999999998</v>
      </c>
      <c r="P1398" s="86">
        <v>19.266220000000001</v>
      </c>
      <c r="Q1398" s="86">
        <v>19.93582</v>
      </c>
    </row>
    <row r="1399" spans="1:17" x14ac:dyDescent="0.2">
      <c r="A1399" s="85" t="s">
        <v>2001</v>
      </c>
      <c r="B1399" t="s">
        <v>140</v>
      </c>
      <c r="C1399">
        <v>5</v>
      </c>
      <c r="D1399" s="84" t="s">
        <v>3</v>
      </c>
      <c r="E1399" s="87">
        <v>7</v>
      </c>
      <c r="F1399" s="85" t="s">
        <v>122</v>
      </c>
      <c r="G1399" s="85" t="s">
        <v>139</v>
      </c>
      <c r="H1399" s="86">
        <v>21.55397</v>
      </c>
      <c r="I1399" s="86">
        <v>25.234620000000003</v>
      </c>
      <c r="J1399" s="86">
        <v>17.873330000000003</v>
      </c>
      <c r="K1399" s="86">
        <v>3.6806500000000035</v>
      </c>
      <c r="L1399" s="86">
        <v>3.6806399999999968</v>
      </c>
      <c r="M1399" s="85"/>
      <c r="N1399" s="85"/>
      <c r="O1399" s="86">
        <v>19.601019999999998</v>
      </c>
      <c r="P1399" s="86">
        <v>19.266220000000001</v>
      </c>
      <c r="Q1399" s="86">
        <v>19.93582</v>
      </c>
    </row>
    <row r="1400" spans="1:17" x14ac:dyDescent="0.2">
      <c r="A1400" s="85" t="s">
        <v>2002</v>
      </c>
      <c r="B1400" t="s">
        <v>144</v>
      </c>
      <c r="C1400">
        <v>6</v>
      </c>
      <c r="D1400" s="84" t="s">
        <v>3</v>
      </c>
      <c r="E1400" s="87">
        <v>6</v>
      </c>
      <c r="F1400" s="85" t="s">
        <v>122</v>
      </c>
      <c r="G1400" s="85" t="s">
        <v>143</v>
      </c>
      <c r="H1400" s="86">
        <v>21.447009999999999</v>
      </c>
      <c r="I1400" s="86">
        <v>25.443349999999999</v>
      </c>
      <c r="J1400" s="86">
        <v>17.450679999999998</v>
      </c>
      <c r="K1400" s="86">
        <v>3.99634</v>
      </c>
      <c r="L1400" s="86">
        <v>3.9963300000000004</v>
      </c>
      <c r="M1400" s="85"/>
      <c r="N1400" s="85"/>
      <c r="O1400" s="86">
        <v>19.601019999999998</v>
      </c>
      <c r="P1400" s="86">
        <v>19.266220000000001</v>
      </c>
      <c r="Q1400" s="86">
        <v>19.93582</v>
      </c>
    </row>
    <row r="1401" spans="1:17" x14ac:dyDescent="0.2">
      <c r="A1401" s="85" t="s">
        <v>2003</v>
      </c>
      <c r="B1401" t="s">
        <v>96</v>
      </c>
      <c r="C1401">
        <v>7</v>
      </c>
      <c r="D1401" s="84" t="s">
        <v>3</v>
      </c>
      <c r="E1401" s="87">
        <v>16</v>
      </c>
      <c r="F1401" s="85" t="s">
        <v>94</v>
      </c>
      <c r="G1401" s="85" t="s">
        <v>95</v>
      </c>
      <c r="H1401" s="86">
        <v>25.016549999999999</v>
      </c>
      <c r="I1401" s="86">
        <v>27.20842</v>
      </c>
      <c r="J1401" s="86">
        <v>22.82469</v>
      </c>
      <c r="K1401" s="86">
        <v>2.1918700000000015</v>
      </c>
      <c r="L1401" s="86">
        <v>2.1918599999999984</v>
      </c>
      <c r="M1401" s="85"/>
      <c r="N1401" s="85"/>
      <c r="O1401" s="86">
        <v>19.601019999999998</v>
      </c>
      <c r="P1401" s="86">
        <v>19.266220000000001</v>
      </c>
      <c r="Q1401" s="86">
        <v>19.93582</v>
      </c>
    </row>
    <row r="1402" spans="1:17" x14ac:dyDescent="0.2">
      <c r="A1402" s="85" t="s">
        <v>2004</v>
      </c>
      <c r="B1402" t="s">
        <v>100</v>
      </c>
      <c r="C1402">
        <v>8</v>
      </c>
      <c r="D1402" s="84" t="s">
        <v>3</v>
      </c>
      <c r="E1402" s="87">
        <v>13</v>
      </c>
      <c r="F1402" s="85" t="s">
        <v>94</v>
      </c>
      <c r="G1402" s="85" t="s">
        <v>99</v>
      </c>
      <c r="H1402" s="86">
        <v>23.49662</v>
      </c>
      <c r="I1402" s="86">
        <v>26.043500000000002</v>
      </c>
      <c r="J1402" s="86">
        <v>20.949750000000002</v>
      </c>
      <c r="K1402" s="86">
        <v>2.5468800000000016</v>
      </c>
      <c r="L1402" s="86">
        <v>2.5468699999999984</v>
      </c>
      <c r="M1402" s="85"/>
      <c r="N1402" s="85"/>
      <c r="O1402" s="86">
        <v>19.601019999999998</v>
      </c>
      <c r="P1402" s="86">
        <v>19.266220000000001</v>
      </c>
      <c r="Q1402" s="86">
        <v>19.93582</v>
      </c>
    </row>
    <row r="1403" spans="1:17" x14ac:dyDescent="0.2">
      <c r="A1403" s="85" t="s">
        <v>2005</v>
      </c>
      <c r="B1403" t="s">
        <v>455</v>
      </c>
      <c r="C1403">
        <v>9</v>
      </c>
      <c r="D1403" s="84" t="s">
        <v>3</v>
      </c>
      <c r="E1403" s="87">
        <v>17</v>
      </c>
      <c r="F1403" s="85" t="s">
        <v>453</v>
      </c>
      <c r="G1403" s="85" t="s">
        <v>454</v>
      </c>
      <c r="H1403" s="86">
        <v>25.630770000000002</v>
      </c>
      <c r="I1403" s="86">
        <v>28.592830000000003</v>
      </c>
      <c r="J1403" s="86">
        <v>22.668700000000001</v>
      </c>
      <c r="K1403" s="86">
        <v>2.962060000000001</v>
      </c>
      <c r="L1403" s="86">
        <v>2.9620700000000006</v>
      </c>
      <c r="M1403" s="85"/>
      <c r="N1403" s="85"/>
      <c r="O1403" s="86">
        <v>19.601019999999998</v>
      </c>
      <c r="P1403" s="86">
        <v>19.266220000000001</v>
      </c>
      <c r="Q1403" s="86">
        <v>19.93582</v>
      </c>
    </row>
    <row r="1404" spans="1:17" x14ac:dyDescent="0.2">
      <c r="A1404" s="85" t="s">
        <v>2006</v>
      </c>
      <c r="B1404" t="s">
        <v>459</v>
      </c>
      <c r="C1404">
        <v>10</v>
      </c>
      <c r="D1404" s="84" t="s">
        <v>3</v>
      </c>
      <c r="E1404" s="87">
        <v>4</v>
      </c>
      <c r="F1404" s="85" t="s">
        <v>453</v>
      </c>
      <c r="G1404" s="85" t="s">
        <v>458</v>
      </c>
      <c r="H1404" s="86">
        <v>20.802530000000001</v>
      </c>
      <c r="I1404" s="86">
        <v>24.039429999999999</v>
      </c>
      <c r="J1404" s="86">
        <v>17.565620000000003</v>
      </c>
      <c r="K1404" s="86">
        <v>3.2368999999999986</v>
      </c>
      <c r="L1404" s="86">
        <v>3.2369099999999982</v>
      </c>
      <c r="M1404" s="85"/>
      <c r="N1404" s="85"/>
      <c r="O1404" s="86">
        <v>19.601019999999998</v>
      </c>
      <c r="P1404" s="86">
        <v>19.266220000000001</v>
      </c>
      <c r="Q1404" s="86">
        <v>19.93582</v>
      </c>
    </row>
    <row r="1405" spans="1:17" x14ac:dyDescent="0.2">
      <c r="A1405" s="85" t="s">
        <v>2007</v>
      </c>
      <c r="B1405" t="s">
        <v>463</v>
      </c>
      <c r="C1405">
        <v>11</v>
      </c>
      <c r="D1405" s="84" t="s">
        <v>3</v>
      </c>
      <c r="E1405" s="87">
        <v>14</v>
      </c>
      <c r="F1405" s="85" t="s">
        <v>453</v>
      </c>
      <c r="G1405" s="85" t="s">
        <v>462</v>
      </c>
      <c r="H1405" s="86">
        <v>23.5943</v>
      </c>
      <c r="I1405" s="86">
        <v>26.255840000000003</v>
      </c>
      <c r="J1405" s="86">
        <v>20.932760000000002</v>
      </c>
      <c r="K1405" s="86">
        <v>2.6615400000000022</v>
      </c>
      <c r="L1405" s="86">
        <v>2.6615399999999987</v>
      </c>
      <c r="M1405" s="85"/>
      <c r="N1405" s="85"/>
      <c r="O1405" s="86">
        <v>19.601019999999998</v>
      </c>
      <c r="P1405" s="86">
        <v>19.266220000000001</v>
      </c>
      <c r="Q1405" s="86">
        <v>19.93582</v>
      </c>
    </row>
    <row r="1406" spans="1:17" x14ac:dyDescent="0.2">
      <c r="A1406" s="85" t="s">
        <v>2008</v>
      </c>
      <c r="B1406" t="s">
        <v>310</v>
      </c>
      <c r="C1406">
        <v>12</v>
      </c>
      <c r="D1406" s="84" t="s">
        <v>3</v>
      </c>
      <c r="E1406" s="87">
        <v>1</v>
      </c>
      <c r="F1406" s="85" t="s">
        <v>308</v>
      </c>
      <c r="G1406" s="85" t="s">
        <v>309</v>
      </c>
      <c r="H1406" s="86">
        <v>14.848649999999999</v>
      </c>
      <c r="I1406" s="86">
        <v>16.592219999999998</v>
      </c>
      <c r="J1406" s="86">
        <v>13.105079999999999</v>
      </c>
      <c r="K1406" s="86">
        <v>1.7435699999999983</v>
      </c>
      <c r="L1406" s="86">
        <v>1.7435700000000001</v>
      </c>
      <c r="M1406" s="85"/>
      <c r="N1406" s="85"/>
      <c r="O1406" s="86">
        <v>19.601019999999998</v>
      </c>
      <c r="P1406" s="86">
        <v>19.266220000000001</v>
      </c>
      <c r="Q1406" s="86">
        <v>19.93582</v>
      </c>
    </row>
    <row r="1407" spans="1:17" x14ac:dyDescent="0.2">
      <c r="A1407" s="85" t="s">
        <v>2009</v>
      </c>
      <c r="B1407" t="s">
        <v>314</v>
      </c>
      <c r="C1407">
        <v>13</v>
      </c>
      <c r="D1407" s="84" t="s">
        <v>3</v>
      </c>
      <c r="E1407" s="87">
        <v>3</v>
      </c>
      <c r="F1407" s="85" t="s">
        <v>308</v>
      </c>
      <c r="G1407" s="85" t="s">
        <v>313</v>
      </c>
      <c r="H1407" s="86">
        <v>17.993380000000002</v>
      </c>
      <c r="I1407" s="86">
        <v>20.608409999999999</v>
      </c>
      <c r="J1407" s="86">
        <v>15.378339999999998</v>
      </c>
      <c r="K1407" s="86">
        <v>2.6150299999999973</v>
      </c>
      <c r="L1407" s="86">
        <v>2.615040000000004</v>
      </c>
      <c r="M1407" s="85"/>
      <c r="N1407" s="85"/>
      <c r="O1407" s="86">
        <v>19.601019999999998</v>
      </c>
      <c r="P1407" s="86">
        <v>19.266220000000001</v>
      </c>
      <c r="Q1407" s="86">
        <v>19.93582</v>
      </c>
    </row>
    <row r="1408" spans="1:17" x14ac:dyDescent="0.2">
      <c r="A1408" s="85" t="s">
        <v>2010</v>
      </c>
      <c r="B1408" t="s">
        <v>320</v>
      </c>
      <c r="C1408">
        <v>14</v>
      </c>
      <c r="D1408" s="84" t="s">
        <v>3</v>
      </c>
      <c r="E1408" s="87">
        <v>9</v>
      </c>
      <c r="F1408" s="85" t="s">
        <v>318</v>
      </c>
      <c r="G1408" s="85" t="s">
        <v>319</v>
      </c>
      <c r="H1408" s="86">
        <v>22.567119999999999</v>
      </c>
      <c r="I1408" s="86">
        <v>26.051459999999999</v>
      </c>
      <c r="J1408" s="86">
        <v>19.08278</v>
      </c>
      <c r="K1408" s="86">
        <v>3.4843399999999995</v>
      </c>
      <c r="L1408" s="86">
        <v>3.4843399999999995</v>
      </c>
      <c r="M1408" s="85"/>
      <c r="N1408" s="85"/>
      <c r="O1408" s="86">
        <v>19.601019999999998</v>
      </c>
      <c r="P1408" s="86">
        <v>19.266220000000001</v>
      </c>
      <c r="Q1408" s="86">
        <v>19.93582</v>
      </c>
    </row>
    <row r="1409" spans="1:17" x14ac:dyDescent="0.2">
      <c r="A1409" s="85" t="s">
        <v>2011</v>
      </c>
      <c r="B1409" t="s">
        <v>324</v>
      </c>
      <c r="C1409">
        <v>15</v>
      </c>
      <c r="D1409" s="84" t="s">
        <v>3</v>
      </c>
      <c r="E1409" s="87">
        <v>5</v>
      </c>
      <c r="F1409" s="85" t="s">
        <v>318</v>
      </c>
      <c r="G1409" s="85" t="s">
        <v>323</v>
      </c>
      <c r="H1409" s="86">
        <v>21.06682</v>
      </c>
      <c r="I1409" s="86">
        <v>25.15363</v>
      </c>
      <c r="J1409" s="86">
        <v>16.98001</v>
      </c>
      <c r="K1409" s="86">
        <v>4.0868099999999998</v>
      </c>
      <c r="L1409" s="86">
        <v>4.0868099999999998</v>
      </c>
      <c r="M1409" s="85"/>
      <c r="N1409" s="85"/>
      <c r="O1409" s="86">
        <v>19.601019999999998</v>
      </c>
      <c r="P1409" s="86">
        <v>19.266220000000001</v>
      </c>
      <c r="Q1409" s="86">
        <v>19.93582</v>
      </c>
    </row>
    <row r="1410" spans="1:17" x14ac:dyDescent="0.2">
      <c r="A1410" s="85" t="s">
        <v>2012</v>
      </c>
      <c r="B1410" t="s">
        <v>328</v>
      </c>
      <c r="C1410">
        <v>16</v>
      </c>
      <c r="D1410" s="84" t="s">
        <v>3</v>
      </c>
      <c r="E1410" s="87">
        <v>11</v>
      </c>
      <c r="F1410" s="85" t="s">
        <v>318</v>
      </c>
      <c r="G1410" s="85" t="s">
        <v>327</v>
      </c>
      <c r="H1410" s="86">
        <v>22.887080000000001</v>
      </c>
      <c r="I1410" s="86">
        <v>26.48311</v>
      </c>
      <c r="J1410" s="86">
        <v>19.291040000000002</v>
      </c>
      <c r="K1410" s="86">
        <v>3.5960299999999989</v>
      </c>
      <c r="L1410" s="86">
        <v>3.5960399999999986</v>
      </c>
      <c r="M1410" s="85"/>
      <c r="N1410" s="85"/>
      <c r="O1410" s="86">
        <v>19.601019999999998</v>
      </c>
      <c r="P1410" s="86">
        <v>19.266220000000001</v>
      </c>
      <c r="Q1410" s="86">
        <v>19.93582</v>
      </c>
    </row>
    <row r="1411" spans="1:17" x14ac:dyDescent="0.2">
      <c r="A1411" s="85" t="s">
        <v>2013</v>
      </c>
      <c r="B1411" t="s">
        <v>332</v>
      </c>
      <c r="C1411">
        <v>17</v>
      </c>
      <c r="D1411" s="84" t="s">
        <v>3</v>
      </c>
      <c r="E1411" s="87">
        <v>2</v>
      </c>
      <c r="F1411" s="85" t="s">
        <v>318</v>
      </c>
      <c r="G1411" s="85" t="s">
        <v>331</v>
      </c>
      <c r="H1411" s="86">
        <v>17.247350000000001</v>
      </c>
      <c r="I1411" s="86">
        <v>20.541070000000001</v>
      </c>
      <c r="J1411" s="86">
        <v>13.95363</v>
      </c>
      <c r="K1411" s="86">
        <v>3.2937200000000004</v>
      </c>
      <c r="L1411" s="86">
        <v>3.2937200000000004</v>
      </c>
      <c r="M1411" s="85"/>
      <c r="N1411" s="85"/>
      <c r="O1411" s="86">
        <v>19.601019999999998</v>
      </c>
      <c r="P1411" s="86">
        <v>19.266220000000001</v>
      </c>
      <c r="Q1411" s="86">
        <v>19.93582</v>
      </c>
    </row>
    <row r="1412" spans="1:17" x14ac:dyDescent="0.2">
      <c r="A1412" s="9" t="s">
        <v>2014</v>
      </c>
      <c r="B1412" t="s">
        <v>86</v>
      </c>
      <c r="C1412">
        <v>1</v>
      </c>
      <c r="D1412" s="9" t="s">
        <v>9</v>
      </c>
      <c r="E1412" s="75">
        <v>15</v>
      </c>
      <c r="F1412" t="s">
        <v>84</v>
      </c>
      <c r="G1412" t="s">
        <v>85</v>
      </c>
      <c r="H1412" s="15">
        <v>17.142669999999999</v>
      </c>
      <c r="I1412" s="15">
        <v>19.062249999999999</v>
      </c>
      <c r="J1412" s="22">
        <v>15.223090000000001</v>
      </c>
      <c r="K1412" s="22">
        <v>1.9195799999999998</v>
      </c>
      <c r="L1412" s="22">
        <v>1.9195799999999981</v>
      </c>
      <c r="O1412" s="15">
        <v>17.014060000000001</v>
      </c>
      <c r="P1412" s="15">
        <v>16.728840000000002</v>
      </c>
      <c r="Q1412" s="15">
        <v>17.299289999999999</v>
      </c>
    </row>
    <row r="1413" spans="1:17" x14ac:dyDescent="0.2">
      <c r="A1413" s="9" t="s">
        <v>2015</v>
      </c>
      <c r="B1413" t="s">
        <v>90</v>
      </c>
      <c r="C1413">
        <v>2</v>
      </c>
      <c r="D1413" s="9" t="s">
        <v>9</v>
      </c>
      <c r="E1413" s="75">
        <v>9</v>
      </c>
      <c r="F1413" t="s">
        <v>84</v>
      </c>
      <c r="G1413" t="s">
        <v>89</v>
      </c>
      <c r="H1413" s="15">
        <v>16.136490000000002</v>
      </c>
      <c r="I1413" s="15">
        <v>17.6572</v>
      </c>
      <c r="J1413" s="22">
        <v>14.615769999999999</v>
      </c>
      <c r="K1413" s="22">
        <v>1.5207099999999976</v>
      </c>
      <c r="L1413" s="22">
        <v>1.5207200000000025</v>
      </c>
      <c r="O1413" s="15">
        <v>17.014060000000001</v>
      </c>
      <c r="P1413" s="15">
        <v>16.728840000000002</v>
      </c>
      <c r="Q1413" s="15">
        <v>17.299289999999999</v>
      </c>
    </row>
    <row r="1414" spans="1:17" x14ac:dyDescent="0.2">
      <c r="A1414" s="9" t="s">
        <v>2016</v>
      </c>
      <c r="B1414" t="s">
        <v>282</v>
      </c>
      <c r="C1414">
        <v>3</v>
      </c>
      <c r="D1414" s="9" t="s">
        <v>9</v>
      </c>
      <c r="E1414" s="75">
        <v>21</v>
      </c>
      <c r="F1414" t="s">
        <v>280</v>
      </c>
      <c r="G1414" t="s">
        <v>281</v>
      </c>
      <c r="H1414" s="15">
        <v>18.516020000000001</v>
      </c>
      <c r="I1414" s="15">
        <v>21.204660000000001</v>
      </c>
      <c r="J1414" s="22">
        <v>15.82738</v>
      </c>
      <c r="K1414" s="22">
        <v>2.6886399999999995</v>
      </c>
      <c r="L1414" s="22">
        <v>2.6886400000000013</v>
      </c>
      <c r="O1414" s="15">
        <v>17.014060000000001</v>
      </c>
      <c r="P1414" s="15">
        <v>16.728840000000002</v>
      </c>
      <c r="Q1414" s="15">
        <v>17.299289999999999</v>
      </c>
    </row>
    <row r="1415" spans="1:17" x14ac:dyDescent="0.2">
      <c r="A1415" s="9" t="s">
        <v>2017</v>
      </c>
      <c r="B1415" t="s">
        <v>286</v>
      </c>
      <c r="C1415">
        <v>4</v>
      </c>
      <c r="D1415" s="9" t="s">
        <v>9</v>
      </c>
      <c r="E1415" s="75">
        <v>22</v>
      </c>
      <c r="F1415" t="s">
        <v>280</v>
      </c>
      <c r="G1415" t="s">
        <v>285</v>
      </c>
      <c r="H1415" s="15">
        <v>19.566210000000002</v>
      </c>
      <c r="I1415" s="15">
        <v>22.717570000000002</v>
      </c>
      <c r="J1415" s="22">
        <v>16.414840000000002</v>
      </c>
      <c r="K1415" s="22">
        <v>3.1513600000000004</v>
      </c>
      <c r="L1415" s="22">
        <v>3.15137</v>
      </c>
      <c r="O1415" s="15">
        <v>17.014060000000001</v>
      </c>
      <c r="P1415" s="15">
        <v>16.728840000000002</v>
      </c>
      <c r="Q1415" s="15">
        <v>17.299289999999999</v>
      </c>
    </row>
    <row r="1416" spans="1:17" x14ac:dyDescent="0.2">
      <c r="A1416" s="9" t="s">
        <v>2018</v>
      </c>
      <c r="B1416" t="s">
        <v>290</v>
      </c>
      <c r="C1416">
        <v>5</v>
      </c>
      <c r="D1416" s="9" t="s">
        <v>9</v>
      </c>
      <c r="E1416" s="75">
        <v>19</v>
      </c>
      <c r="F1416" t="s">
        <v>280</v>
      </c>
      <c r="G1416" t="s">
        <v>289</v>
      </c>
      <c r="H1416" s="15">
        <v>17.918490000000002</v>
      </c>
      <c r="I1416" s="15">
        <v>20.203489999999999</v>
      </c>
      <c r="J1416" s="22">
        <v>15.633479999999999</v>
      </c>
      <c r="K1416" s="22">
        <v>2.2849999999999966</v>
      </c>
      <c r="L1416" s="22">
        <v>2.2850100000000033</v>
      </c>
      <c r="O1416" s="15">
        <v>17.014060000000001</v>
      </c>
      <c r="P1416" s="15">
        <v>16.728840000000002</v>
      </c>
      <c r="Q1416" s="15">
        <v>17.299289999999999</v>
      </c>
    </row>
    <row r="1417" spans="1:17" x14ac:dyDescent="0.2">
      <c r="A1417" s="9" t="s">
        <v>2019</v>
      </c>
      <c r="B1417" t="s">
        <v>294</v>
      </c>
      <c r="C1417">
        <v>6</v>
      </c>
      <c r="D1417" s="9" t="s">
        <v>9</v>
      </c>
      <c r="E1417" s="75">
        <v>17</v>
      </c>
      <c r="F1417" t="s">
        <v>280</v>
      </c>
      <c r="G1417" t="s">
        <v>293</v>
      </c>
      <c r="H1417" s="15">
        <v>17.65512</v>
      </c>
      <c r="I1417" s="15">
        <v>20.211069999999999</v>
      </c>
      <c r="J1417" s="22">
        <v>15.099160000000001</v>
      </c>
      <c r="K1417" s="22">
        <v>2.5559499999999993</v>
      </c>
      <c r="L1417" s="22">
        <v>2.5559599999999989</v>
      </c>
      <c r="O1417" s="15">
        <v>17.014060000000001</v>
      </c>
      <c r="P1417" s="15">
        <v>16.728840000000002</v>
      </c>
      <c r="Q1417" s="15">
        <v>17.299289999999999</v>
      </c>
    </row>
    <row r="1418" spans="1:17" x14ac:dyDescent="0.2">
      <c r="A1418" s="9" t="s">
        <v>2020</v>
      </c>
      <c r="B1418" t="s">
        <v>228</v>
      </c>
      <c r="C1418">
        <v>7</v>
      </c>
      <c r="D1418" s="9" t="s">
        <v>9</v>
      </c>
      <c r="E1418" s="75">
        <v>11</v>
      </c>
      <c r="F1418" t="s">
        <v>226</v>
      </c>
      <c r="G1418" t="s">
        <v>227</v>
      </c>
      <c r="H1418" s="15">
        <v>16.440550000000002</v>
      </c>
      <c r="I1418" s="15">
        <v>18.783290000000001</v>
      </c>
      <c r="J1418" s="22">
        <v>14.09782</v>
      </c>
      <c r="K1418" s="22">
        <v>2.3427399999999992</v>
      </c>
      <c r="L1418" s="22">
        <v>2.3427300000000013</v>
      </c>
      <c r="O1418" s="15">
        <v>17.014060000000001</v>
      </c>
      <c r="P1418" s="15">
        <v>16.728840000000002</v>
      </c>
      <c r="Q1418" s="15">
        <v>17.299289999999999</v>
      </c>
    </row>
    <row r="1419" spans="1:17" x14ac:dyDescent="0.2">
      <c r="A1419" s="9" t="s">
        <v>2021</v>
      </c>
      <c r="B1419" t="s">
        <v>232</v>
      </c>
      <c r="C1419">
        <v>8</v>
      </c>
      <c r="D1419" s="9" t="s">
        <v>9</v>
      </c>
      <c r="E1419" s="75">
        <v>5</v>
      </c>
      <c r="F1419" t="s">
        <v>226</v>
      </c>
      <c r="G1419" t="s">
        <v>231</v>
      </c>
      <c r="H1419" s="15">
        <v>15.617010000000001</v>
      </c>
      <c r="I1419" s="15">
        <v>18.372169999999997</v>
      </c>
      <c r="J1419" s="22">
        <v>12.86186</v>
      </c>
      <c r="K1419" s="22">
        <v>2.7551599999999965</v>
      </c>
      <c r="L1419" s="22">
        <v>2.7551500000000004</v>
      </c>
      <c r="O1419" s="15">
        <v>17.014060000000001</v>
      </c>
      <c r="P1419" s="15">
        <v>16.728840000000002</v>
      </c>
      <c r="Q1419" s="15">
        <v>17.299289999999999</v>
      </c>
    </row>
    <row r="1420" spans="1:17" x14ac:dyDescent="0.2">
      <c r="A1420" s="9" t="s">
        <v>2022</v>
      </c>
      <c r="B1420" t="s">
        <v>236</v>
      </c>
      <c r="C1420">
        <v>9</v>
      </c>
      <c r="D1420" s="9" t="s">
        <v>9</v>
      </c>
      <c r="E1420" s="75">
        <v>8</v>
      </c>
      <c r="F1420" t="s">
        <v>226</v>
      </c>
      <c r="G1420" t="s">
        <v>235</v>
      </c>
      <c r="H1420" s="15">
        <v>15.94708</v>
      </c>
      <c r="I1420" s="15">
        <v>18.8568</v>
      </c>
      <c r="J1420" s="22">
        <v>13.037360000000001</v>
      </c>
      <c r="K1420" s="22">
        <v>2.9097200000000001</v>
      </c>
      <c r="L1420" s="22">
        <v>2.9097199999999983</v>
      </c>
      <c r="O1420" s="15">
        <v>17.014060000000001</v>
      </c>
      <c r="P1420" s="15">
        <v>16.728840000000002</v>
      </c>
      <c r="Q1420" s="15">
        <v>17.299289999999999</v>
      </c>
    </row>
    <row r="1421" spans="1:17" x14ac:dyDescent="0.2">
      <c r="A1421" s="9" t="s">
        <v>2023</v>
      </c>
      <c r="B1421" t="s">
        <v>240</v>
      </c>
      <c r="C1421">
        <v>10</v>
      </c>
      <c r="D1421" s="9" t="s">
        <v>9</v>
      </c>
      <c r="E1421" s="75">
        <v>6</v>
      </c>
      <c r="F1421" t="s">
        <v>226</v>
      </c>
      <c r="G1421" t="s">
        <v>239</v>
      </c>
      <c r="H1421" s="15">
        <v>15.668060000000001</v>
      </c>
      <c r="I1421" s="15">
        <v>18.164169999999999</v>
      </c>
      <c r="J1421" s="22">
        <v>13.171959999999999</v>
      </c>
      <c r="K1421" s="22">
        <v>2.4961099999999981</v>
      </c>
      <c r="L1421" s="22">
        <v>2.496100000000002</v>
      </c>
      <c r="O1421" s="15">
        <v>17.014060000000001</v>
      </c>
      <c r="P1421" s="15">
        <v>16.728840000000002</v>
      </c>
      <c r="Q1421" s="15">
        <v>17.299289999999999</v>
      </c>
    </row>
    <row r="1422" spans="1:17" x14ac:dyDescent="0.2">
      <c r="A1422" s="9" t="s">
        <v>2024</v>
      </c>
      <c r="B1422" t="s">
        <v>246</v>
      </c>
      <c r="C1422">
        <v>11</v>
      </c>
      <c r="D1422" s="9" t="s">
        <v>9</v>
      </c>
      <c r="E1422" s="75">
        <v>18</v>
      </c>
      <c r="F1422" t="s">
        <v>244</v>
      </c>
      <c r="G1422" t="s">
        <v>245</v>
      </c>
      <c r="H1422" s="15">
        <v>17.722519999999999</v>
      </c>
      <c r="I1422" s="15">
        <v>20.24213</v>
      </c>
      <c r="J1422" s="22">
        <v>15.202909999999999</v>
      </c>
      <c r="K1422" s="22">
        <v>2.5196100000000001</v>
      </c>
      <c r="L1422" s="22">
        <v>2.5196100000000001</v>
      </c>
      <c r="O1422" s="15">
        <v>17.014060000000001</v>
      </c>
      <c r="P1422" s="15">
        <v>16.728840000000002</v>
      </c>
      <c r="Q1422" s="15">
        <v>17.299289999999999</v>
      </c>
    </row>
    <row r="1423" spans="1:17" x14ac:dyDescent="0.2">
      <c r="A1423" s="9" t="s">
        <v>2025</v>
      </c>
      <c r="B1423" t="s">
        <v>250</v>
      </c>
      <c r="C1423">
        <v>12</v>
      </c>
      <c r="D1423" s="9" t="s">
        <v>9</v>
      </c>
      <c r="E1423" s="75">
        <v>12</v>
      </c>
      <c r="F1423" t="s">
        <v>244</v>
      </c>
      <c r="G1423" t="s">
        <v>249</v>
      </c>
      <c r="H1423" s="15">
        <v>16.623279999999998</v>
      </c>
      <c r="I1423" s="15">
        <v>19.004579999999997</v>
      </c>
      <c r="J1423" s="22">
        <v>14.241989999999999</v>
      </c>
      <c r="K1423" s="22">
        <v>2.3812999999999995</v>
      </c>
      <c r="L1423" s="22">
        <v>2.3812899999999981</v>
      </c>
      <c r="O1423" s="15">
        <v>17.014060000000001</v>
      </c>
      <c r="P1423" s="15">
        <v>16.728840000000002</v>
      </c>
      <c r="Q1423" s="15">
        <v>17.299289999999999</v>
      </c>
    </row>
    <row r="1424" spans="1:17" x14ac:dyDescent="0.2">
      <c r="A1424" s="9" t="s">
        <v>2026</v>
      </c>
      <c r="B1424" t="s">
        <v>254</v>
      </c>
      <c r="C1424">
        <v>13</v>
      </c>
      <c r="D1424" s="9" t="s">
        <v>9</v>
      </c>
      <c r="E1424" s="75">
        <v>7</v>
      </c>
      <c r="F1424" t="s">
        <v>244</v>
      </c>
      <c r="G1424" t="s">
        <v>253</v>
      </c>
      <c r="H1424" s="15">
        <v>15.86421</v>
      </c>
      <c r="I1424" s="15">
        <v>17.830489999999998</v>
      </c>
      <c r="J1424" s="22">
        <v>13.897930000000001</v>
      </c>
      <c r="K1424" s="22">
        <v>1.9662799999999976</v>
      </c>
      <c r="L1424" s="22">
        <v>1.9662799999999994</v>
      </c>
      <c r="O1424" s="15">
        <v>17.014060000000001</v>
      </c>
      <c r="P1424" s="15">
        <v>16.728840000000002</v>
      </c>
      <c r="Q1424" s="15">
        <v>17.299289999999999</v>
      </c>
    </row>
    <row r="1425" spans="1:17" x14ac:dyDescent="0.2">
      <c r="A1425" s="9" t="s">
        <v>2027</v>
      </c>
      <c r="B1425" t="s">
        <v>260</v>
      </c>
      <c r="C1425">
        <v>14</v>
      </c>
      <c r="D1425" s="9" t="s">
        <v>9</v>
      </c>
      <c r="E1425" s="75">
        <v>2</v>
      </c>
      <c r="F1425" t="s">
        <v>258</v>
      </c>
      <c r="G1425" t="s">
        <v>259</v>
      </c>
      <c r="H1425" s="15">
        <v>14.1762</v>
      </c>
      <c r="I1425" s="15">
        <v>17.129649999999998</v>
      </c>
      <c r="J1425" s="22">
        <v>11.222759999999999</v>
      </c>
      <c r="K1425" s="22">
        <v>2.9534499999999984</v>
      </c>
      <c r="L1425" s="22">
        <v>2.9534400000000005</v>
      </c>
      <c r="O1425" s="15">
        <v>17.014060000000001</v>
      </c>
      <c r="P1425" s="15">
        <v>16.728840000000002</v>
      </c>
      <c r="Q1425" s="15">
        <v>17.299289999999999</v>
      </c>
    </row>
    <row r="1426" spans="1:17" x14ac:dyDescent="0.2">
      <c r="A1426" s="9" t="s">
        <v>2028</v>
      </c>
      <c r="B1426" t="s">
        <v>264</v>
      </c>
      <c r="C1426">
        <v>15</v>
      </c>
      <c r="D1426" s="9" t="s">
        <v>9</v>
      </c>
      <c r="E1426" s="75">
        <v>3</v>
      </c>
      <c r="F1426" t="s">
        <v>258</v>
      </c>
      <c r="G1426" t="s">
        <v>263</v>
      </c>
      <c r="H1426" s="15">
        <v>14.968640000000001</v>
      </c>
      <c r="I1426" s="15">
        <v>17.606059999999999</v>
      </c>
      <c r="J1426" s="22">
        <v>12.33122</v>
      </c>
      <c r="K1426" s="22">
        <v>2.6374199999999988</v>
      </c>
      <c r="L1426" s="22">
        <v>2.6374200000000005</v>
      </c>
      <c r="O1426" s="15">
        <v>17.014060000000001</v>
      </c>
      <c r="P1426" s="15">
        <v>16.728840000000002</v>
      </c>
      <c r="Q1426" s="15">
        <v>17.299289999999999</v>
      </c>
    </row>
    <row r="1427" spans="1:17" x14ac:dyDescent="0.2">
      <c r="A1427" s="9" t="s">
        <v>2029</v>
      </c>
      <c r="B1427" t="s">
        <v>268</v>
      </c>
      <c r="C1427">
        <v>16</v>
      </c>
      <c r="D1427" s="9" t="s">
        <v>9</v>
      </c>
      <c r="E1427" s="75">
        <v>1</v>
      </c>
      <c r="F1427" t="s">
        <v>258</v>
      </c>
      <c r="G1427" t="s">
        <v>267</v>
      </c>
      <c r="H1427" s="15">
        <v>13.58404</v>
      </c>
      <c r="I1427" s="15">
        <v>16.248389999999997</v>
      </c>
      <c r="J1427" s="22">
        <v>10.919689999999999</v>
      </c>
      <c r="K1427" s="22">
        <v>2.6643499999999971</v>
      </c>
      <c r="L1427" s="22">
        <v>2.6643500000000007</v>
      </c>
      <c r="O1427" s="15">
        <v>17.014060000000001</v>
      </c>
      <c r="P1427" s="15">
        <v>16.728840000000002</v>
      </c>
      <c r="Q1427" s="15">
        <v>17.299289999999999</v>
      </c>
    </row>
    <row r="1428" spans="1:17" x14ac:dyDescent="0.2">
      <c r="A1428" s="9" t="s">
        <v>2030</v>
      </c>
      <c r="B1428" t="s">
        <v>272</v>
      </c>
      <c r="C1428">
        <v>17</v>
      </c>
      <c r="D1428" s="9" t="s">
        <v>9</v>
      </c>
      <c r="E1428" s="75">
        <v>10</v>
      </c>
      <c r="F1428" t="s">
        <v>258</v>
      </c>
      <c r="G1428" t="s">
        <v>271</v>
      </c>
      <c r="H1428" s="15">
        <v>16.214120000000001</v>
      </c>
      <c r="I1428" s="15">
        <v>18.769369999999999</v>
      </c>
      <c r="J1428" s="22">
        <v>13.65887</v>
      </c>
      <c r="K1428" s="22">
        <v>2.5552499999999974</v>
      </c>
      <c r="L1428" s="22">
        <v>2.5552500000000009</v>
      </c>
      <c r="O1428" s="15">
        <v>17.014060000000001</v>
      </c>
      <c r="P1428" s="15">
        <v>16.728840000000002</v>
      </c>
      <c r="Q1428" s="15">
        <v>17.299289999999999</v>
      </c>
    </row>
    <row r="1429" spans="1:17" x14ac:dyDescent="0.2">
      <c r="A1429" s="9" t="s">
        <v>2031</v>
      </c>
      <c r="B1429" t="s">
        <v>276</v>
      </c>
      <c r="C1429">
        <v>18</v>
      </c>
      <c r="D1429" s="9" t="s">
        <v>9</v>
      </c>
      <c r="E1429" s="75">
        <v>14</v>
      </c>
      <c r="F1429" t="s">
        <v>258</v>
      </c>
      <c r="G1429" t="s">
        <v>275</v>
      </c>
      <c r="H1429" s="15">
        <v>16.708500000000001</v>
      </c>
      <c r="I1429" s="15">
        <v>19.326989999999999</v>
      </c>
      <c r="J1429" s="22">
        <v>14.090009999999999</v>
      </c>
      <c r="K1429" s="22">
        <v>2.6184899999999978</v>
      </c>
      <c r="L1429" s="22">
        <v>2.6184900000000013</v>
      </c>
      <c r="O1429" s="15">
        <v>17.014060000000001</v>
      </c>
      <c r="P1429" s="15">
        <v>16.728840000000002</v>
      </c>
      <c r="Q1429" s="15">
        <v>17.299289999999999</v>
      </c>
    </row>
    <row r="1430" spans="1:17" x14ac:dyDescent="0.2">
      <c r="A1430" s="9" t="s">
        <v>2032</v>
      </c>
      <c r="B1430" t="s">
        <v>487</v>
      </c>
      <c r="C1430">
        <v>19</v>
      </c>
      <c r="D1430" s="9" t="s">
        <v>9</v>
      </c>
      <c r="E1430" s="75">
        <v>16</v>
      </c>
      <c r="F1430" t="s">
        <v>485</v>
      </c>
      <c r="G1430" t="s">
        <v>486</v>
      </c>
      <c r="H1430" s="15">
        <v>17.51435</v>
      </c>
      <c r="I1430" s="15">
        <v>20.118020000000001</v>
      </c>
      <c r="J1430" s="22">
        <v>14.910680000000001</v>
      </c>
      <c r="K1430" s="22">
        <v>2.603670000000001</v>
      </c>
      <c r="L1430" s="22">
        <v>2.6036699999999993</v>
      </c>
      <c r="O1430" s="15">
        <v>17.014060000000001</v>
      </c>
      <c r="P1430" s="15">
        <v>16.728840000000002</v>
      </c>
      <c r="Q1430" s="15">
        <v>17.299289999999999</v>
      </c>
    </row>
    <row r="1431" spans="1:17" x14ac:dyDescent="0.2">
      <c r="A1431" s="9" t="s">
        <v>2033</v>
      </c>
      <c r="B1431" t="s">
        <v>491</v>
      </c>
      <c r="C1431">
        <v>20</v>
      </c>
      <c r="D1431" s="9" t="s">
        <v>9</v>
      </c>
      <c r="E1431" s="75">
        <v>4</v>
      </c>
      <c r="F1431" t="s">
        <v>485</v>
      </c>
      <c r="G1431" t="s">
        <v>490</v>
      </c>
      <c r="H1431" s="15">
        <v>15.169409999999999</v>
      </c>
      <c r="I1431" s="15">
        <v>16.9221</v>
      </c>
      <c r="J1431" s="22">
        <v>13.416729999999999</v>
      </c>
      <c r="K1431" s="22">
        <v>1.7526900000000012</v>
      </c>
      <c r="L1431" s="22">
        <v>1.7526799999999998</v>
      </c>
      <c r="O1431" s="15">
        <v>17.014060000000001</v>
      </c>
      <c r="P1431" s="15">
        <v>16.728840000000002</v>
      </c>
      <c r="Q1431" s="15">
        <v>17.299289999999999</v>
      </c>
    </row>
    <row r="1432" spans="1:17" x14ac:dyDescent="0.2">
      <c r="A1432" s="9" t="s">
        <v>2034</v>
      </c>
      <c r="B1432" t="s">
        <v>495</v>
      </c>
      <c r="C1432">
        <v>21</v>
      </c>
      <c r="D1432" s="9" t="s">
        <v>9</v>
      </c>
      <c r="E1432" s="75">
        <v>20</v>
      </c>
      <c r="F1432" t="s">
        <v>485</v>
      </c>
      <c r="G1432" t="s">
        <v>494</v>
      </c>
      <c r="H1432" s="15">
        <v>18.442450000000001</v>
      </c>
      <c r="I1432" s="15">
        <v>21.328969999999998</v>
      </c>
      <c r="J1432" s="22">
        <v>15.555930000000002</v>
      </c>
      <c r="K1432" s="22">
        <v>2.8865199999999973</v>
      </c>
      <c r="L1432" s="22">
        <v>2.8865199999999991</v>
      </c>
      <c r="O1432" s="15">
        <v>17.014060000000001</v>
      </c>
      <c r="P1432" s="15">
        <v>16.728840000000002</v>
      </c>
      <c r="Q1432" s="15">
        <v>17.299289999999999</v>
      </c>
    </row>
    <row r="1433" spans="1:17" x14ac:dyDescent="0.2">
      <c r="A1433" s="9" t="s">
        <v>2035</v>
      </c>
      <c r="B1433" t="s">
        <v>499</v>
      </c>
      <c r="C1433">
        <v>22</v>
      </c>
      <c r="D1433" s="9" t="s">
        <v>9</v>
      </c>
      <c r="E1433" s="75">
        <v>13</v>
      </c>
      <c r="F1433" t="s">
        <v>485</v>
      </c>
      <c r="G1433" t="s">
        <v>498</v>
      </c>
      <c r="H1433" s="15">
        <v>16.691230000000001</v>
      </c>
      <c r="I1433" s="15">
        <v>19.86553</v>
      </c>
      <c r="J1433" s="22">
        <v>13.516929999999999</v>
      </c>
      <c r="K1433" s="22">
        <v>3.1742999999999988</v>
      </c>
      <c r="L1433" s="22">
        <v>3.1743000000000023</v>
      </c>
      <c r="O1433" s="15">
        <v>17.014060000000001</v>
      </c>
      <c r="P1433" s="15">
        <v>16.728840000000002</v>
      </c>
      <c r="Q1433" s="15">
        <v>17.299289999999999</v>
      </c>
    </row>
    <row r="1434" spans="1:17" x14ac:dyDescent="0.2">
      <c r="A1434" s="9" t="s">
        <v>2036</v>
      </c>
      <c r="B1434" t="s">
        <v>373</v>
      </c>
      <c r="C1434">
        <v>1</v>
      </c>
      <c r="D1434" s="9" t="s">
        <v>0</v>
      </c>
      <c r="E1434" s="75">
        <v>1</v>
      </c>
      <c r="F1434" t="s">
        <v>0</v>
      </c>
      <c r="G1434" t="s">
        <v>372</v>
      </c>
      <c r="H1434" s="15">
        <v>13.98931</v>
      </c>
      <c r="I1434" s="15">
        <v>16.323060000000002</v>
      </c>
      <c r="J1434" s="22">
        <v>11.655559999999999</v>
      </c>
      <c r="K1434" s="22">
        <v>2.333750000000002</v>
      </c>
      <c r="L1434" s="22">
        <v>2.3337500000000002</v>
      </c>
      <c r="O1434" s="15">
        <v>17.014060000000001</v>
      </c>
      <c r="P1434" s="15">
        <v>16.728840000000002</v>
      </c>
      <c r="Q1434" s="15">
        <v>17.299289999999999</v>
      </c>
    </row>
    <row r="1435" spans="1:17" x14ac:dyDescent="0.2">
      <c r="A1435" s="9" t="s">
        <v>2037</v>
      </c>
      <c r="B1435" t="s">
        <v>377</v>
      </c>
      <c r="C1435">
        <v>2</v>
      </c>
      <c r="D1435" s="9" t="s">
        <v>0</v>
      </c>
      <c r="E1435" s="75">
        <v>2</v>
      </c>
      <c r="F1435" t="s">
        <v>0</v>
      </c>
      <c r="G1435" t="s">
        <v>376</v>
      </c>
      <c r="H1435" s="15">
        <v>14.713280000000001</v>
      </c>
      <c r="I1435" s="15">
        <v>17.093220000000002</v>
      </c>
      <c r="J1435" s="22">
        <v>12.33333</v>
      </c>
      <c r="K1435" s="22">
        <v>2.3799400000000013</v>
      </c>
      <c r="L1435" s="22">
        <v>2.3799500000000009</v>
      </c>
      <c r="O1435" s="15">
        <v>17.014060000000001</v>
      </c>
      <c r="P1435" s="15">
        <v>16.728840000000002</v>
      </c>
      <c r="Q1435" s="15">
        <v>17.299289999999999</v>
      </c>
    </row>
    <row r="1436" spans="1:17" x14ac:dyDescent="0.2">
      <c r="A1436" s="9" t="s">
        <v>2038</v>
      </c>
      <c r="B1436" t="s">
        <v>381</v>
      </c>
      <c r="C1436">
        <v>3</v>
      </c>
      <c r="D1436" s="9" t="s">
        <v>0</v>
      </c>
      <c r="E1436" s="75">
        <v>3</v>
      </c>
      <c r="F1436" t="s">
        <v>0</v>
      </c>
      <c r="G1436" t="s">
        <v>380</v>
      </c>
      <c r="H1436" s="15">
        <v>15.445259999999999</v>
      </c>
      <c r="I1436" s="15">
        <v>18.36084</v>
      </c>
      <c r="J1436" s="22">
        <v>12.529689999999999</v>
      </c>
      <c r="K1436" s="22">
        <v>2.9155800000000003</v>
      </c>
      <c r="L1436" s="22">
        <v>2.9155700000000007</v>
      </c>
      <c r="O1436" s="15">
        <v>17.014060000000001</v>
      </c>
      <c r="P1436" s="15">
        <v>16.728840000000002</v>
      </c>
      <c r="Q1436" s="15">
        <v>17.299289999999999</v>
      </c>
    </row>
    <row r="1437" spans="1:17" x14ac:dyDescent="0.2">
      <c r="A1437" s="9" t="s">
        <v>2039</v>
      </c>
      <c r="B1437" t="s">
        <v>385</v>
      </c>
      <c r="C1437">
        <v>4</v>
      </c>
      <c r="D1437" s="9" t="s">
        <v>0</v>
      </c>
      <c r="E1437" s="75">
        <v>4</v>
      </c>
      <c r="F1437" t="s">
        <v>0</v>
      </c>
      <c r="G1437" t="s">
        <v>384</v>
      </c>
      <c r="H1437" s="15">
        <v>17.229050000000001</v>
      </c>
      <c r="I1437" s="15">
        <v>19.791819999999998</v>
      </c>
      <c r="J1437" s="22">
        <v>14.66628</v>
      </c>
      <c r="K1437" s="22">
        <v>2.5627699999999969</v>
      </c>
      <c r="L1437" s="22">
        <v>2.5627700000000004</v>
      </c>
      <c r="O1437" s="15">
        <v>17.014060000000001</v>
      </c>
      <c r="P1437" s="15">
        <v>16.728840000000002</v>
      </c>
      <c r="Q1437" s="15">
        <v>17.299289999999999</v>
      </c>
    </row>
    <row r="1438" spans="1:17" x14ac:dyDescent="0.2">
      <c r="A1438" s="9" t="s">
        <v>2040</v>
      </c>
      <c r="B1438" t="s">
        <v>218</v>
      </c>
      <c r="C1438">
        <v>1</v>
      </c>
      <c r="D1438" s="9" t="s">
        <v>1</v>
      </c>
      <c r="E1438" s="75">
        <v>8</v>
      </c>
      <c r="F1438" t="s">
        <v>216</v>
      </c>
      <c r="G1438" t="s">
        <v>217</v>
      </c>
      <c r="H1438" s="15">
        <v>16.620719999999999</v>
      </c>
      <c r="I1438" s="15">
        <v>18.098580000000002</v>
      </c>
      <c r="J1438" s="22">
        <v>15.14287</v>
      </c>
      <c r="K1438" s="22">
        <v>1.4778600000000033</v>
      </c>
      <c r="L1438" s="22">
        <v>1.4778499999999983</v>
      </c>
      <c r="O1438" s="15">
        <v>17.014060000000001</v>
      </c>
      <c r="P1438" s="15">
        <v>16.728840000000002</v>
      </c>
      <c r="Q1438" s="15">
        <v>17.299289999999999</v>
      </c>
    </row>
    <row r="1439" spans="1:17" x14ac:dyDescent="0.2">
      <c r="A1439" s="9" t="s">
        <v>2041</v>
      </c>
      <c r="B1439" t="s">
        <v>222</v>
      </c>
      <c r="C1439">
        <v>2</v>
      </c>
      <c r="D1439" s="9" t="s">
        <v>1</v>
      </c>
      <c r="E1439" s="75">
        <v>3</v>
      </c>
      <c r="F1439" t="s">
        <v>216</v>
      </c>
      <c r="G1439" t="s">
        <v>221</v>
      </c>
      <c r="H1439" s="15">
        <v>15.034320000000001</v>
      </c>
      <c r="I1439" s="15">
        <v>16.989979999999999</v>
      </c>
      <c r="J1439" s="22">
        <v>13.07865</v>
      </c>
      <c r="K1439" s="22">
        <v>1.9556599999999982</v>
      </c>
      <c r="L1439" s="22">
        <v>1.9556700000000014</v>
      </c>
      <c r="O1439" s="15">
        <v>17.014060000000001</v>
      </c>
      <c r="P1439" s="15">
        <v>16.728840000000002</v>
      </c>
      <c r="Q1439" s="15">
        <v>17.299289999999999</v>
      </c>
    </row>
    <row r="1440" spans="1:17" x14ac:dyDescent="0.2">
      <c r="A1440" s="9" t="s">
        <v>2042</v>
      </c>
      <c r="B1440" t="s">
        <v>360</v>
      </c>
      <c r="C1440">
        <v>3</v>
      </c>
      <c r="D1440" s="9" t="s">
        <v>1</v>
      </c>
      <c r="E1440" s="75">
        <v>5</v>
      </c>
      <c r="F1440" t="s">
        <v>358</v>
      </c>
      <c r="G1440" t="s">
        <v>359</v>
      </c>
      <c r="H1440" s="15">
        <v>15.46673</v>
      </c>
      <c r="I1440" s="15">
        <v>17.665949999999999</v>
      </c>
      <c r="J1440" s="22">
        <v>13.267519999999999</v>
      </c>
      <c r="K1440" s="22">
        <v>2.1992199999999986</v>
      </c>
      <c r="L1440" s="22">
        <v>2.1992100000000008</v>
      </c>
      <c r="O1440" s="15">
        <v>17.014060000000001</v>
      </c>
      <c r="P1440" s="15">
        <v>16.728840000000002</v>
      </c>
      <c r="Q1440" s="15">
        <v>17.299289999999999</v>
      </c>
    </row>
    <row r="1441" spans="1:17" x14ac:dyDescent="0.2">
      <c r="A1441" s="9" t="s">
        <v>2043</v>
      </c>
      <c r="B1441" t="s">
        <v>364</v>
      </c>
      <c r="C1441">
        <v>4</v>
      </c>
      <c r="D1441" s="9" t="s">
        <v>1</v>
      </c>
      <c r="E1441" s="75">
        <v>7</v>
      </c>
      <c r="F1441" t="s">
        <v>358</v>
      </c>
      <c r="G1441" t="s">
        <v>363</v>
      </c>
      <c r="H1441" s="15">
        <v>15.968979999999998</v>
      </c>
      <c r="I1441" s="15">
        <v>18.011209999999998</v>
      </c>
      <c r="J1441" s="22">
        <v>13.926749999999998</v>
      </c>
      <c r="K1441" s="22">
        <v>2.04223</v>
      </c>
      <c r="L1441" s="22">
        <v>2.04223</v>
      </c>
      <c r="O1441" s="15">
        <v>17.014060000000001</v>
      </c>
      <c r="P1441" s="15">
        <v>16.728840000000002</v>
      </c>
      <c r="Q1441" s="15">
        <v>17.299289999999999</v>
      </c>
    </row>
    <row r="1442" spans="1:17" x14ac:dyDescent="0.2">
      <c r="A1442" s="9" t="s">
        <v>2044</v>
      </c>
      <c r="B1442" t="s">
        <v>368</v>
      </c>
      <c r="C1442">
        <v>5</v>
      </c>
      <c r="D1442" s="9" t="s">
        <v>1</v>
      </c>
      <c r="E1442" s="75">
        <v>2</v>
      </c>
      <c r="F1442" t="s">
        <v>358</v>
      </c>
      <c r="G1442" t="s">
        <v>367</v>
      </c>
      <c r="H1442" s="15">
        <v>14.680380000000001</v>
      </c>
      <c r="I1442" s="15">
        <v>16.492599999999999</v>
      </c>
      <c r="J1442" s="22">
        <v>12.868170000000001</v>
      </c>
      <c r="K1442" s="22">
        <v>1.8122199999999982</v>
      </c>
      <c r="L1442" s="22">
        <v>1.8122100000000003</v>
      </c>
      <c r="O1442" s="15">
        <v>17.014060000000001</v>
      </c>
      <c r="P1442" s="15">
        <v>16.728840000000002</v>
      </c>
      <c r="Q1442" s="15">
        <v>17.299289999999999</v>
      </c>
    </row>
    <row r="1443" spans="1:17" x14ac:dyDescent="0.2">
      <c r="A1443" s="9" t="s">
        <v>2045</v>
      </c>
      <c r="B1443" t="s">
        <v>192</v>
      </c>
      <c r="C1443">
        <v>6</v>
      </c>
      <c r="D1443" s="9" t="s">
        <v>1</v>
      </c>
      <c r="E1443" s="75">
        <v>4</v>
      </c>
      <c r="F1443" t="s">
        <v>190</v>
      </c>
      <c r="G1443" t="s">
        <v>191</v>
      </c>
      <c r="H1443" s="15">
        <v>15.19491</v>
      </c>
      <c r="I1443" s="15">
        <v>18.3857</v>
      </c>
      <c r="J1443" s="22">
        <v>12.00412</v>
      </c>
      <c r="K1443" s="22">
        <v>3.1907899999999998</v>
      </c>
      <c r="L1443" s="22">
        <v>3.1907899999999998</v>
      </c>
      <c r="O1443" s="15">
        <v>17.014060000000001</v>
      </c>
      <c r="P1443" s="15">
        <v>16.728840000000002</v>
      </c>
      <c r="Q1443" s="15">
        <v>17.299289999999999</v>
      </c>
    </row>
    <row r="1444" spans="1:17" x14ac:dyDescent="0.2">
      <c r="A1444" s="9" t="s">
        <v>2046</v>
      </c>
      <c r="B1444" t="s">
        <v>196</v>
      </c>
      <c r="C1444">
        <v>7</v>
      </c>
      <c r="D1444" s="9" t="s">
        <v>1</v>
      </c>
      <c r="E1444" s="75">
        <v>11</v>
      </c>
      <c r="F1444" t="s">
        <v>190</v>
      </c>
      <c r="G1444" t="s">
        <v>195</v>
      </c>
      <c r="H1444" s="15">
        <v>17.16553</v>
      </c>
      <c r="I1444" s="15">
        <v>19.872160000000001</v>
      </c>
      <c r="J1444" s="22">
        <v>14.458889999999998</v>
      </c>
      <c r="K1444" s="22">
        <v>2.7066300000000005</v>
      </c>
      <c r="L1444" s="22">
        <v>2.7066400000000019</v>
      </c>
      <c r="O1444" s="15">
        <v>17.014060000000001</v>
      </c>
      <c r="P1444" s="15">
        <v>16.728840000000002</v>
      </c>
      <c r="Q1444" s="15">
        <v>17.299289999999999</v>
      </c>
    </row>
    <row r="1445" spans="1:17" x14ac:dyDescent="0.2">
      <c r="A1445" s="9" t="s">
        <v>2047</v>
      </c>
      <c r="B1445" t="s">
        <v>200</v>
      </c>
      <c r="C1445">
        <v>8</v>
      </c>
      <c r="D1445" s="9" t="s">
        <v>1</v>
      </c>
      <c r="E1445" s="75">
        <v>9</v>
      </c>
      <c r="F1445" t="s">
        <v>190</v>
      </c>
      <c r="G1445" t="s">
        <v>199</v>
      </c>
      <c r="H1445" s="15">
        <v>16.678070000000002</v>
      </c>
      <c r="I1445" s="15">
        <v>19.757849999999998</v>
      </c>
      <c r="J1445" s="22">
        <v>13.598289999999999</v>
      </c>
      <c r="K1445" s="22">
        <v>3.079779999999996</v>
      </c>
      <c r="L1445" s="22">
        <v>3.0797800000000031</v>
      </c>
      <c r="O1445" s="15">
        <v>17.014060000000001</v>
      </c>
      <c r="P1445" s="15">
        <v>16.728840000000002</v>
      </c>
      <c r="Q1445" s="15">
        <v>17.299289999999999</v>
      </c>
    </row>
    <row r="1446" spans="1:17" x14ac:dyDescent="0.2">
      <c r="A1446" s="9" t="s">
        <v>2048</v>
      </c>
      <c r="B1446" t="s">
        <v>204</v>
      </c>
      <c r="C1446">
        <v>9</v>
      </c>
      <c r="D1446" s="9" t="s">
        <v>1</v>
      </c>
      <c r="E1446" s="75">
        <v>6</v>
      </c>
      <c r="F1446" t="s">
        <v>190</v>
      </c>
      <c r="G1446" t="s">
        <v>203</v>
      </c>
      <c r="H1446" s="15">
        <v>15.58695</v>
      </c>
      <c r="I1446" s="15">
        <v>18.29983</v>
      </c>
      <c r="J1446" s="22">
        <v>12.874079999999999</v>
      </c>
      <c r="K1446" s="22">
        <v>2.7128800000000002</v>
      </c>
      <c r="L1446" s="22">
        <v>2.7128700000000006</v>
      </c>
      <c r="O1446" s="15">
        <v>17.014060000000001</v>
      </c>
      <c r="P1446" s="15">
        <v>16.728840000000002</v>
      </c>
      <c r="Q1446" s="15">
        <v>17.299289999999999</v>
      </c>
    </row>
    <row r="1447" spans="1:17" x14ac:dyDescent="0.2">
      <c r="A1447" s="9" t="s">
        <v>2049</v>
      </c>
      <c r="B1447" t="s">
        <v>208</v>
      </c>
      <c r="C1447">
        <v>10</v>
      </c>
      <c r="D1447" s="9" t="s">
        <v>1</v>
      </c>
      <c r="E1447" s="75">
        <v>10</v>
      </c>
      <c r="F1447" t="s">
        <v>190</v>
      </c>
      <c r="G1447" t="s">
        <v>207</v>
      </c>
      <c r="H1447" s="15">
        <v>16.908329999999999</v>
      </c>
      <c r="I1447" s="15">
        <v>20.77704</v>
      </c>
      <c r="J1447" s="22">
        <v>13.039609999999998</v>
      </c>
      <c r="K1447" s="22">
        <v>3.8687100000000001</v>
      </c>
      <c r="L1447" s="22">
        <v>3.8687200000000015</v>
      </c>
      <c r="O1447" s="15">
        <v>17.014060000000001</v>
      </c>
      <c r="P1447" s="15">
        <v>16.728840000000002</v>
      </c>
      <c r="Q1447" s="15">
        <v>17.299289999999999</v>
      </c>
    </row>
    <row r="1448" spans="1:17" x14ac:dyDescent="0.2">
      <c r="A1448" s="9" t="s">
        <v>2050</v>
      </c>
      <c r="B1448" t="s">
        <v>212</v>
      </c>
      <c r="C1448">
        <v>11</v>
      </c>
      <c r="D1448" s="9" t="s">
        <v>1</v>
      </c>
      <c r="E1448" s="75">
        <v>1</v>
      </c>
      <c r="F1448" t="s">
        <v>190</v>
      </c>
      <c r="G1448" t="s">
        <v>211</v>
      </c>
      <c r="H1448" s="15">
        <v>14.575229999999999</v>
      </c>
      <c r="I1448" s="15">
        <v>17.82499</v>
      </c>
      <c r="J1448" s="22">
        <v>11.325469999999999</v>
      </c>
      <c r="K1448" s="22">
        <v>3.2497600000000002</v>
      </c>
      <c r="L1448" s="22">
        <v>3.2497600000000002</v>
      </c>
      <c r="O1448" s="15">
        <v>17.014060000000001</v>
      </c>
      <c r="P1448" s="15">
        <v>16.728840000000002</v>
      </c>
      <c r="Q1448" s="15">
        <v>17.299289999999999</v>
      </c>
    </row>
    <row r="1449" spans="1:17" x14ac:dyDescent="0.2">
      <c r="A1449" s="9" t="s">
        <v>2051</v>
      </c>
      <c r="B1449" t="s">
        <v>421</v>
      </c>
      <c r="C1449">
        <v>1</v>
      </c>
      <c r="D1449" s="9" t="s">
        <v>10</v>
      </c>
      <c r="E1449" s="75">
        <v>5</v>
      </c>
      <c r="F1449" t="s">
        <v>419</v>
      </c>
      <c r="G1449" t="s">
        <v>420</v>
      </c>
      <c r="H1449" s="15">
        <v>16.873279999999998</v>
      </c>
      <c r="I1449" s="15">
        <v>20.151700000000002</v>
      </c>
      <c r="J1449" s="22">
        <v>13.594849999999999</v>
      </c>
      <c r="K1449" s="22">
        <v>3.2784200000000041</v>
      </c>
      <c r="L1449" s="22">
        <v>3.2784299999999984</v>
      </c>
      <c r="O1449" s="15">
        <v>17.014060000000001</v>
      </c>
      <c r="P1449" s="15">
        <v>16.728840000000002</v>
      </c>
      <c r="Q1449" s="15">
        <v>17.299289999999999</v>
      </c>
    </row>
    <row r="1450" spans="1:17" x14ac:dyDescent="0.2">
      <c r="A1450" s="9" t="s">
        <v>2052</v>
      </c>
      <c r="B1450" t="s">
        <v>425</v>
      </c>
      <c r="C1450">
        <v>2</v>
      </c>
      <c r="D1450" s="9" t="s">
        <v>10</v>
      </c>
      <c r="E1450" s="75">
        <v>13</v>
      </c>
      <c r="F1450" t="s">
        <v>419</v>
      </c>
      <c r="G1450" t="s">
        <v>424</v>
      </c>
      <c r="H1450" s="15">
        <v>18.833359999999999</v>
      </c>
      <c r="I1450" s="15">
        <v>21.76221</v>
      </c>
      <c r="J1450" s="22">
        <v>15.904499999999999</v>
      </c>
      <c r="K1450" s="22">
        <v>2.9288500000000006</v>
      </c>
      <c r="L1450" s="22">
        <v>2.9288600000000002</v>
      </c>
      <c r="O1450" s="15">
        <v>17.014060000000001</v>
      </c>
      <c r="P1450" s="15">
        <v>16.728840000000002</v>
      </c>
      <c r="Q1450" s="15">
        <v>17.299289999999999</v>
      </c>
    </row>
    <row r="1451" spans="1:17" x14ac:dyDescent="0.2">
      <c r="A1451" s="9" t="s">
        <v>2053</v>
      </c>
      <c r="B1451" t="s">
        <v>429</v>
      </c>
      <c r="C1451">
        <v>3</v>
      </c>
      <c r="D1451" s="9" t="s">
        <v>10</v>
      </c>
      <c r="E1451" s="75">
        <v>11</v>
      </c>
      <c r="F1451" t="s">
        <v>419</v>
      </c>
      <c r="G1451" t="s">
        <v>428</v>
      </c>
      <c r="H1451" s="15">
        <v>18.263919999999999</v>
      </c>
      <c r="I1451" s="15">
        <v>21.68685</v>
      </c>
      <c r="J1451" s="22">
        <v>14.840990000000001</v>
      </c>
      <c r="K1451" s="22">
        <v>3.4229300000000009</v>
      </c>
      <c r="L1451" s="22">
        <v>3.4229299999999974</v>
      </c>
      <c r="O1451" s="15">
        <v>17.014060000000001</v>
      </c>
      <c r="P1451" s="15">
        <v>16.728840000000002</v>
      </c>
      <c r="Q1451" s="15">
        <v>17.299289999999999</v>
      </c>
    </row>
    <row r="1452" spans="1:17" x14ac:dyDescent="0.2">
      <c r="A1452" s="9" t="s">
        <v>2054</v>
      </c>
      <c r="B1452" t="s">
        <v>433</v>
      </c>
      <c r="C1452">
        <v>4</v>
      </c>
      <c r="D1452" s="9" t="s">
        <v>10</v>
      </c>
      <c r="E1452" s="75">
        <v>17</v>
      </c>
      <c r="F1452" t="s">
        <v>419</v>
      </c>
      <c r="G1452" t="s">
        <v>432</v>
      </c>
      <c r="H1452" s="15">
        <v>22.774989999999999</v>
      </c>
      <c r="I1452" s="15">
        <v>26.041379999999997</v>
      </c>
      <c r="J1452" s="22">
        <v>19.508600000000001</v>
      </c>
      <c r="K1452" s="22">
        <v>3.2663899999999977</v>
      </c>
      <c r="L1452" s="22">
        <v>3.2663899999999977</v>
      </c>
      <c r="O1452" s="15">
        <v>17.014060000000001</v>
      </c>
      <c r="P1452" s="15">
        <v>16.728840000000002</v>
      </c>
      <c r="Q1452" s="15">
        <v>17.299289999999999</v>
      </c>
    </row>
    <row r="1453" spans="1:17" x14ac:dyDescent="0.2">
      <c r="A1453" s="9" t="s">
        <v>2055</v>
      </c>
      <c r="B1453" t="s">
        <v>437</v>
      </c>
      <c r="C1453">
        <v>5</v>
      </c>
      <c r="D1453" s="9" t="s">
        <v>10</v>
      </c>
      <c r="E1453" s="75">
        <v>1</v>
      </c>
      <c r="F1453" t="s">
        <v>419</v>
      </c>
      <c r="G1453" t="s">
        <v>436</v>
      </c>
      <c r="H1453" s="15">
        <v>15.446480000000001</v>
      </c>
      <c r="I1453" s="15">
        <v>18.674289999999999</v>
      </c>
      <c r="J1453" s="22">
        <v>12.218679999999999</v>
      </c>
      <c r="K1453" s="22">
        <v>3.2278099999999981</v>
      </c>
      <c r="L1453" s="22">
        <v>3.227800000000002</v>
      </c>
      <c r="O1453" s="15">
        <v>17.014060000000001</v>
      </c>
      <c r="P1453" s="15">
        <v>16.728840000000002</v>
      </c>
      <c r="Q1453" s="15">
        <v>17.299289999999999</v>
      </c>
    </row>
    <row r="1454" spans="1:17" x14ac:dyDescent="0.2">
      <c r="A1454" s="9" t="s">
        <v>2056</v>
      </c>
      <c r="B1454" t="s">
        <v>441</v>
      </c>
      <c r="C1454">
        <v>6</v>
      </c>
      <c r="D1454" s="9" t="s">
        <v>10</v>
      </c>
      <c r="E1454" s="75">
        <v>8</v>
      </c>
      <c r="F1454" t="s">
        <v>419</v>
      </c>
      <c r="G1454" t="s">
        <v>440</v>
      </c>
      <c r="H1454" s="15">
        <v>17.370920000000002</v>
      </c>
      <c r="I1454" s="15">
        <v>19.257450000000002</v>
      </c>
      <c r="J1454" s="22">
        <v>15.48438</v>
      </c>
      <c r="K1454" s="22">
        <v>1.8865300000000005</v>
      </c>
      <c r="L1454" s="22">
        <v>1.8865400000000019</v>
      </c>
      <c r="O1454" s="15">
        <v>17.014060000000001</v>
      </c>
      <c r="P1454" s="15">
        <v>16.728840000000002</v>
      </c>
      <c r="Q1454" s="15">
        <v>17.299289999999999</v>
      </c>
    </row>
    <row r="1455" spans="1:17" x14ac:dyDescent="0.2">
      <c r="A1455" s="9" t="s">
        <v>2057</v>
      </c>
      <c r="B1455" t="s">
        <v>445</v>
      </c>
      <c r="C1455">
        <v>7</v>
      </c>
      <c r="D1455" s="9" t="s">
        <v>10</v>
      </c>
      <c r="E1455" s="75">
        <v>16</v>
      </c>
      <c r="F1455" t="s">
        <v>419</v>
      </c>
      <c r="G1455" t="s">
        <v>444</v>
      </c>
      <c r="H1455" s="15">
        <v>21.249359999999999</v>
      </c>
      <c r="I1455" s="15">
        <v>24.79485</v>
      </c>
      <c r="J1455" s="22">
        <v>17.703869999999998</v>
      </c>
      <c r="K1455" s="22">
        <v>3.5454900000000009</v>
      </c>
      <c r="L1455" s="22">
        <v>3.5454900000000009</v>
      </c>
      <c r="O1455" s="15">
        <v>17.014060000000001</v>
      </c>
      <c r="P1455" s="15">
        <v>16.728840000000002</v>
      </c>
      <c r="Q1455" s="15">
        <v>17.299289999999999</v>
      </c>
    </row>
    <row r="1456" spans="1:17" x14ac:dyDescent="0.2">
      <c r="A1456" s="9" t="s">
        <v>2058</v>
      </c>
      <c r="B1456" t="s">
        <v>449</v>
      </c>
      <c r="C1456">
        <v>8</v>
      </c>
      <c r="D1456" s="9" t="s">
        <v>10</v>
      </c>
      <c r="E1456" s="75">
        <v>2</v>
      </c>
      <c r="F1456" t="s">
        <v>419</v>
      </c>
      <c r="G1456" t="s">
        <v>448</v>
      </c>
      <c r="H1456" s="15">
        <v>15.588850000000001</v>
      </c>
      <c r="I1456" s="15">
        <v>18.804919999999999</v>
      </c>
      <c r="J1456" s="22">
        <v>12.37279</v>
      </c>
      <c r="K1456" s="22">
        <v>3.2160699999999984</v>
      </c>
      <c r="L1456" s="22">
        <v>3.2160600000000006</v>
      </c>
      <c r="O1456" s="15">
        <v>17.014060000000001</v>
      </c>
      <c r="P1456" s="15">
        <v>16.728840000000002</v>
      </c>
      <c r="Q1456" s="15">
        <v>17.299289999999999</v>
      </c>
    </row>
    <row r="1457" spans="1:17" x14ac:dyDescent="0.2">
      <c r="A1457" s="9" t="s">
        <v>2059</v>
      </c>
      <c r="B1457" t="s">
        <v>338</v>
      </c>
      <c r="C1457">
        <v>9</v>
      </c>
      <c r="D1457" s="9" t="s">
        <v>10</v>
      </c>
      <c r="E1457" s="75">
        <v>3</v>
      </c>
      <c r="F1457" t="s">
        <v>336</v>
      </c>
      <c r="G1457" t="s">
        <v>337</v>
      </c>
      <c r="H1457" s="15">
        <v>16.540469999999999</v>
      </c>
      <c r="I1457" s="15">
        <v>19.354689999999998</v>
      </c>
      <c r="J1457" s="22">
        <v>13.72625</v>
      </c>
      <c r="K1457" s="22">
        <v>2.8142199999999988</v>
      </c>
      <c r="L1457" s="22">
        <v>2.8142199999999988</v>
      </c>
      <c r="O1457" s="15">
        <v>17.014060000000001</v>
      </c>
      <c r="P1457" s="15">
        <v>16.728840000000002</v>
      </c>
      <c r="Q1457" s="15">
        <v>17.299289999999999</v>
      </c>
    </row>
    <row r="1458" spans="1:17" x14ac:dyDescent="0.2">
      <c r="A1458" s="9" t="s">
        <v>2060</v>
      </c>
      <c r="B1458" t="s">
        <v>342</v>
      </c>
      <c r="C1458">
        <v>10</v>
      </c>
      <c r="D1458" s="9" t="s">
        <v>10</v>
      </c>
      <c r="E1458" s="75">
        <v>4</v>
      </c>
      <c r="F1458" t="s">
        <v>336</v>
      </c>
      <c r="G1458" t="s">
        <v>341</v>
      </c>
      <c r="H1458" s="15">
        <v>16.751849999999997</v>
      </c>
      <c r="I1458" s="15">
        <v>19.04785</v>
      </c>
      <c r="J1458" s="22">
        <v>14.45584</v>
      </c>
      <c r="K1458" s="22">
        <v>2.2960000000000029</v>
      </c>
      <c r="L1458" s="22">
        <v>2.2960099999999972</v>
      </c>
      <c r="O1458" s="15">
        <v>17.014060000000001</v>
      </c>
      <c r="P1458" s="15">
        <v>16.728840000000002</v>
      </c>
      <c r="Q1458" s="15">
        <v>17.299289999999999</v>
      </c>
    </row>
    <row r="1459" spans="1:17" x14ac:dyDescent="0.2">
      <c r="A1459" s="9" t="s">
        <v>2061</v>
      </c>
      <c r="B1459" t="s">
        <v>346</v>
      </c>
      <c r="C1459">
        <v>11</v>
      </c>
      <c r="D1459" s="9" t="s">
        <v>10</v>
      </c>
      <c r="E1459" s="75">
        <v>12</v>
      </c>
      <c r="F1459" t="s">
        <v>336</v>
      </c>
      <c r="G1459" t="s">
        <v>345</v>
      </c>
      <c r="H1459" s="15">
        <v>18.582809999999998</v>
      </c>
      <c r="I1459" s="15">
        <v>21.792590000000001</v>
      </c>
      <c r="J1459" s="22">
        <v>15.37304</v>
      </c>
      <c r="K1459" s="22">
        <v>3.2097800000000021</v>
      </c>
      <c r="L1459" s="22">
        <v>3.2097699999999989</v>
      </c>
      <c r="O1459" s="15">
        <v>17.014060000000001</v>
      </c>
      <c r="P1459" s="15">
        <v>16.728840000000002</v>
      </c>
      <c r="Q1459" s="15">
        <v>17.299289999999999</v>
      </c>
    </row>
    <row r="1460" spans="1:17" x14ac:dyDescent="0.2">
      <c r="A1460" s="9" t="s">
        <v>2062</v>
      </c>
      <c r="B1460" t="s">
        <v>350</v>
      </c>
      <c r="C1460">
        <v>12</v>
      </c>
      <c r="D1460" s="9" t="s">
        <v>10</v>
      </c>
      <c r="E1460" s="75">
        <v>15</v>
      </c>
      <c r="F1460" t="s">
        <v>336</v>
      </c>
      <c r="G1460" t="s">
        <v>349</v>
      </c>
      <c r="H1460" s="15">
        <v>20.496580000000002</v>
      </c>
      <c r="I1460" s="15">
        <v>23.328109999999999</v>
      </c>
      <c r="J1460" s="22">
        <v>17.665049999999997</v>
      </c>
      <c r="K1460" s="22">
        <v>2.8315299999999972</v>
      </c>
      <c r="L1460" s="22">
        <v>2.8315300000000043</v>
      </c>
      <c r="O1460" s="15">
        <v>17.014060000000001</v>
      </c>
      <c r="P1460" s="15">
        <v>16.728840000000002</v>
      </c>
      <c r="Q1460" s="15">
        <v>17.299289999999999</v>
      </c>
    </row>
    <row r="1461" spans="1:17" x14ac:dyDescent="0.2">
      <c r="A1461" s="9" t="s">
        <v>2063</v>
      </c>
      <c r="B1461" t="s">
        <v>354</v>
      </c>
      <c r="C1461">
        <v>13</v>
      </c>
      <c r="D1461" s="9" t="s">
        <v>10</v>
      </c>
      <c r="E1461" s="75">
        <v>14</v>
      </c>
      <c r="F1461" t="s">
        <v>336</v>
      </c>
      <c r="G1461" t="s">
        <v>353</v>
      </c>
      <c r="H1461" s="15">
        <v>19.856109999999997</v>
      </c>
      <c r="I1461" s="15">
        <v>22.244430000000001</v>
      </c>
      <c r="J1461" s="22">
        <v>17.4678</v>
      </c>
      <c r="K1461" s="22">
        <v>2.3883200000000038</v>
      </c>
      <c r="L1461" s="22">
        <v>2.388309999999997</v>
      </c>
      <c r="O1461" s="15">
        <v>17.014060000000001</v>
      </c>
      <c r="P1461" s="15">
        <v>16.728840000000002</v>
      </c>
      <c r="Q1461" s="15">
        <v>17.299289999999999</v>
      </c>
    </row>
    <row r="1462" spans="1:17" x14ac:dyDescent="0.2">
      <c r="A1462" s="9" t="s">
        <v>2064</v>
      </c>
      <c r="B1462" t="s">
        <v>106</v>
      </c>
      <c r="C1462">
        <v>14</v>
      </c>
      <c r="D1462" s="9" t="s">
        <v>10</v>
      </c>
      <c r="E1462" s="75">
        <v>10</v>
      </c>
      <c r="F1462" t="s">
        <v>104</v>
      </c>
      <c r="G1462" t="s">
        <v>105</v>
      </c>
      <c r="H1462" s="15">
        <v>17.80836</v>
      </c>
      <c r="I1462" s="15">
        <v>20.158090000000001</v>
      </c>
      <c r="J1462" s="22">
        <v>15.458630000000001</v>
      </c>
      <c r="K1462" s="22">
        <v>2.349730000000001</v>
      </c>
      <c r="L1462" s="22">
        <v>2.3497299999999992</v>
      </c>
      <c r="O1462" s="15">
        <v>17.014060000000001</v>
      </c>
      <c r="P1462" s="15">
        <v>16.728840000000002</v>
      </c>
      <c r="Q1462" s="15">
        <v>17.299289999999999</v>
      </c>
    </row>
    <row r="1463" spans="1:17" x14ac:dyDescent="0.2">
      <c r="A1463" s="9" t="s">
        <v>2065</v>
      </c>
      <c r="B1463" t="s">
        <v>110</v>
      </c>
      <c r="C1463">
        <v>15</v>
      </c>
      <c r="D1463" s="9" t="s">
        <v>10</v>
      </c>
      <c r="E1463" s="75">
        <v>9</v>
      </c>
      <c r="F1463" t="s">
        <v>104</v>
      </c>
      <c r="G1463" t="s">
        <v>109</v>
      </c>
      <c r="H1463" s="15">
        <v>17.47184</v>
      </c>
      <c r="I1463" s="15">
        <v>20.819679999999998</v>
      </c>
      <c r="J1463" s="22">
        <v>14.124000000000001</v>
      </c>
      <c r="K1463" s="22">
        <v>3.3478399999999979</v>
      </c>
      <c r="L1463" s="22">
        <v>3.3478399999999997</v>
      </c>
      <c r="O1463" s="15">
        <v>17.014060000000001</v>
      </c>
      <c r="P1463" s="15">
        <v>16.728840000000002</v>
      </c>
      <c r="Q1463" s="15">
        <v>17.299289999999999</v>
      </c>
    </row>
    <row r="1464" spans="1:17" x14ac:dyDescent="0.2">
      <c r="A1464" s="9" t="s">
        <v>2066</v>
      </c>
      <c r="B1464" t="s">
        <v>114</v>
      </c>
      <c r="C1464">
        <v>16</v>
      </c>
      <c r="D1464" s="9" t="s">
        <v>10</v>
      </c>
      <c r="E1464" s="75">
        <v>7</v>
      </c>
      <c r="F1464" t="s">
        <v>104</v>
      </c>
      <c r="G1464" t="s">
        <v>113</v>
      </c>
      <c r="H1464" s="15">
        <v>17.002290000000002</v>
      </c>
      <c r="I1464" s="15">
        <v>19.31298</v>
      </c>
      <c r="J1464" s="22">
        <v>14.691599999999999</v>
      </c>
      <c r="K1464" s="22">
        <v>2.3106899999999975</v>
      </c>
      <c r="L1464" s="22">
        <v>2.3106900000000028</v>
      </c>
      <c r="O1464" s="15">
        <v>17.014060000000001</v>
      </c>
      <c r="P1464" s="15">
        <v>16.728840000000002</v>
      </c>
      <c r="Q1464" s="15">
        <v>17.299289999999999</v>
      </c>
    </row>
    <row r="1465" spans="1:17" x14ac:dyDescent="0.2">
      <c r="A1465" s="9" t="s">
        <v>2067</v>
      </c>
      <c r="B1465" t="s">
        <v>118</v>
      </c>
      <c r="C1465">
        <v>17</v>
      </c>
      <c r="D1465" s="9" t="s">
        <v>10</v>
      </c>
      <c r="E1465" s="75">
        <v>6</v>
      </c>
      <c r="F1465" t="s">
        <v>104</v>
      </c>
      <c r="G1465" t="s">
        <v>117</v>
      </c>
      <c r="H1465" s="15">
        <v>16.921970000000002</v>
      </c>
      <c r="I1465" s="15">
        <v>19.14601</v>
      </c>
      <c r="J1465" s="22">
        <v>14.697930000000001</v>
      </c>
      <c r="K1465" s="22">
        <v>2.2240399999999987</v>
      </c>
      <c r="L1465" s="22">
        <v>2.2240400000000005</v>
      </c>
      <c r="O1465" s="15">
        <v>17.014060000000001</v>
      </c>
      <c r="P1465" s="15">
        <v>16.728840000000002</v>
      </c>
      <c r="Q1465" s="15">
        <v>17.299289999999999</v>
      </c>
    </row>
    <row r="1466" spans="1:17" x14ac:dyDescent="0.2">
      <c r="A1466" s="9" t="s">
        <v>2068</v>
      </c>
      <c r="B1466" t="s">
        <v>469</v>
      </c>
      <c r="C1466">
        <v>1</v>
      </c>
      <c r="D1466" s="9" t="s">
        <v>11</v>
      </c>
      <c r="E1466" s="75">
        <v>6</v>
      </c>
      <c r="F1466" t="s">
        <v>467</v>
      </c>
      <c r="G1466" t="s">
        <v>468</v>
      </c>
      <c r="H1466" s="15">
        <v>16.62013</v>
      </c>
      <c r="I1466" s="15">
        <v>19.467029999999998</v>
      </c>
      <c r="J1466" s="22">
        <v>13.77323</v>
      </c>
      <c r="K1466" s="22">
        <v>2.846899999999998</v>
      </c>
      <c r="L1466" s="22">
        <v>2.8468999999999998</v>
      </c>
      <c r="O1466" s="15">
        <v>17.014060000000001</v>
      </c>
      <c r="P1466" s="15">
        <v>16.728840000000002</v>
      </c>
      <c r="Q1466" s="15">
        <v>17.299289999999999</v>
      </c>
    </row>
    <row r="1467" spans="1:17" x14ac:dyDescent="0.2">
      <c r="A1467" s="9" t="s">
        <v>2069</v>
      </c>
      <c r="B1467" t="s">
        <v>473</v>
      </c>
      <c r="C1467">
        <v>2</v>
      </c>
      <c r="D1467" s="9" t="s">
        <v>11</v>
      </c>
      <c r="E1467" s="75">
        <v>2</v>
      </c>
      <c r="F1467" t="s">
        <v>467</v>
      </c>
      <c r="G1467" t="s">
        <v>472</v>
      </c>
      <c r="H1467" s="15">
        <v>15.09365</v>
      </c>
      <c r="I1467" s="15">
        <v>17.605870000000003</v>
      </c>
      <c r="J1467" s="22">
        <v>12.581439999999999</v>
      </c>
      <c r="K1467" s="22">
        <v>2.5122200000000028</v>
      </c>
      <c r="L1467" s="22">
        <v>2.5122100000000014</v>
      </c>
      <c r="O1467" s="15">
        <v>17.014060000000001</v>
      </c>
      <c r="P1467" s="15">
        <v>16.728840000000002</v>
      </c>
      <c r="Q1467" s="15">
        <v>17.299289999999999</v>
      </c>
    </row>
    <row r="1468" spans="1:17" x14ac:dyDescent="0.2">
      <c r="A1468" s="9" t="s">
        <v>2070</v>
      </c>
      <c r="B1468" t="s">
        <v>477</v>
      </c>
      <c r="C1468">
        <v>3</v>
      </c>
      <c r="D1468" s="9" t="s">
        <v>11</v>
      </c>
      <c r="E1468" s="75">
        <v>5</v>
      </c>
      <c r="F1468" t="s">
        <v>467</v>
      </c>
      <c r="G1468" t="s">
        <v>476</v>
      </c>
      <c r="H1468" s="15">
        <v>15.89899</v>
      </c>
      <c r="I1468" s="15">
        <v>18.128259999999997</v>
      </c>
      <c r="J1468" s="22">
        <v>13.66972</v>
      </c>
      <c r="K1468" s="22">
        <v>2.2292699999999979</v>
      </c>
      <c r="L1468" s="22">
        <v>2.2292699999999996</v>
      </c>
      <c r="O1468" s="15">
        <v>17.014060000000001</v>
      </c>
      <c r="P1468" s="15">
        <v>16.728840000000002</v>
      </c>
      <c r="Q1468" s="15">
        <v>17.299289999999999</v>
      </c>
    </row>
    <row r="1469" spans="1:17" x14ac:dyDescent="0.2">
      <c r="A1469" s="9" t="s">
        <v>2071</v>
      </c>
      <c r="B1469" t="s">
        <v>481</v>
      </c>
      <c r="C1469">
        <v>4</v>
      </c>
      <c r="D1469" s="9" t="s">
        <v>11</v>
      </c>
      <c r="E1469" s="75">
        <v>1</v>
      </c>
      <c r="F1469" t="s">
        <v>467</v>
      </c>
      <c r="G1469" t="s">
        <v>480</v>
      </c>
      <c r="H1469" s="15">
        <v>13.481619999999999</v>
      </c>
      <c r="I1469" s="15">
        <v>15.441199999999998</v>
      </c>
      <c r="J1469" s="22">
        <v>11.522029999999999</v>
      </c>
      <c r="K1469" s="22">
        <v>1.959579999999999</v>
      </c>
      <c r="L1469" s="22">
        <v>1.9595900000000004</v>
      </c>
      <c r="O1469" s="15">
        <v>17.014060000000001</v>
      </c>
      <c r="P1469" s="15">
        <v>16.728840000000002</v>
      </c>
      <c r="Q1469" s="15">
        <v>17.299289999999999</v>
      </c>
    </row>
    <row r="1470" spans="1:17" x14ac:dyDescent="0.2">
      <c r="A1470" s="9" t="s">
        <v>2072</v>
      </c>
      <c r="B1470" t="s">
        <v>150</v>
      </c>
      <c r="C1470">
        <v>5</v>
      </c>
      <c r="D1470" s="9" t="s">
        <v>11</v>
      </c>
      <c r="E1470" s="75">
        <v>9</v>
      </c>
      <c r="F1470" t="s">
        <v>148</v>
      </c>
      <c r="G1470" t="s">
        <v>149</v>
      </c>
      <c r="H1470" s="15">
        <v>17.559899999999999</v>
      </c>
      <c r="I1470" s="15">
        <v>20.379960000000001</v>
      </c>
      <c r="J1470" s="22">
        <v>14.739830000000001</v>
      </c>
      <c r="K1470" s="22">
        <v>2.8200600000000016</v>
      </c>
      <c r="L1470" s="22">
        <v>2.8200699999999976</v>
      </c>
      <c r="O1470" s="15">
        <v>17.014060000000001</v>
      </c>
      <c r="P1470" s="15">
        <v>16.728840000000002</v>
      </c>
      <c r="Q1470" s="15">
        <v>17.299289999999999</v>
      </c>
    </row>
    <row r="1471" spans="1:17" x14ac:dyDescent="0.2">
      <c r="A1471" s="9" t="s">
        <v>2073</v>
      </c>
      <c r="B1471" t="s">
        <v>154</v>
      </c>
      <c r="C1471">
        <v>6</v>
      </c>
      <c r="D1471" s="9" t="s">
        <v>11</v>
      </c>
      <c r="E1471" s="75">
        <v>4</v>
      </c>
      <c r="F1471" t="s">
        <v>148</v>
      </c>
      <c r="G1471" t="s">
        <v>153</v>
      </c>
      <c r="H1471" s="15">
        <v>15.54688</v>
      </c>
      <c r="I1471" s="15">
        <v>18.939909999999998</v>
      </c>
      <c r="J1471" s="22">
        <v>12.153849999999998</v>
      </c>
      <c r="K1471" s="22">
        <v>3.3930299999999978</v>
      </c>
      <c r="L1471" s="22">
        <v>3.3930300000000013</v>
      </c>
      <c r="O1471" s="15">
        <v>17.014060000000001</v>
      </c>
      <c r="P1471" s="15">
        <v>16.728840000000002</v>
      </c>
      <c r="Q1471" s="15">
        <v>17.299289999999999</v>
      </c>
    </row>
    <row r="1472" spans="1:17" x14ac:dyDescent="0.2">
      <c r="A1472" s="9" t="s">
        <v>2074</v>
      </c>
      <c r="B1472" t="s">
        <v>158</v>
      </c>
      <c r="C1472">
        <v>7</v>
      </c>
      <c r="D1472" s="9" t="s">
        <v>11</v>
      </c>
      <c r="E1472" s="75">
        <v>3</v>
      </c>
      <c r="F1472" t="s">
        <v>148</v>
      </c>
      <c r="G1472" t="s">
        <v>157</v>
      </c>
      <c r="H1472" s="15">
        <v>15.285509999999999</v>
      </c>
      <c r="I1472" s="15">
        <v>17.930299999999999</v>
      </c>
      <c r="J1472" s="22">
        <v>12.64072</v>
      </c>
      <c r="K1472" s="22">
        <v>2.6447900000000004</v>
      </c>
      <c r="L1472" s="22">
        <v>2.6447899999999986</v>
      </c>
      <c r="O1472" s="15">
        <v>17.014060000000001</v>
      </c>
      <c r="P1472" s="15">
        <v>16.728840000000002</v>
      </c>
      <c r="Q1472" s="15">
        <v>17.299289999999999</v>
      </c>
    </row>
    <row r="1473" spans="1:17" x14ac:dyDescent="0.2">
      <c r="A1473" s="9" t="s">
        <v>2075</v>
      </c>
      <c r="B1473" t="s">
        <v>162</v>
      </c>
      <c r="C1473">
        <v>8</v>
      </c>
      <c r="D1473" s="9" t="s">
        <v>11</v>
      </c>
      <c r="E1473" s="75">
        <v>10</v>
      </c>
      <c r="F1473" t="s">
        <v>148</v>
      </c>
      <c r="G1473" t="s">
        <v>161</v>
      </c>
      <c r="H1473" s="15">
        <v>18.97372</v>
      </c>
      <c r="I1473" s="15">
        <v>22.224920000000001</v>
      </c>
      <c r="J1473" s="22">
        <v>15.722520000000001</v>
      </c>
      <c r="K1473" s="22">
        <v>3.2512000000000008</v>
      </c>
      <c r="L1473" s="22">
        <v>3.251199999999999</v>
      </c>
      <c r="O1473" s="15">
        <v>17.014060000000001</v>
      </c>
      <c r="P1473" s="15">
        <v>16.728840000000002</v>
      </c>
      <c r="Q1473" s="15">
        <v>17.299289999999999</v>
      </c>
    </row>
    <row r="1474" spans="1:17" x14ac:dyDescent="0.2">
      <c r="A1474" s="9" t="s">
        <v>2076</v>
      </c>
      <c r="B1474" t="s">
        <v>166</v>
      </c>
      <c r="C1474">
        <v>9</v>
      </c>
      <c r="D1474" s="9" t="s">
        <v>11</v>
      </c>
      <c r="E1474" s="75">
        <v>8</v>
      </c>
      <c r="F1474" t="s">
        <v>148</v>
      </c>
      <c r="G1474" t="s">
        <v>165</v>
      </c>
      <c r="H1474" s="15">
        <v>17.293980000000001</v>
      </c>
      <c r="I1474" s="15">
        <v>21.274850000000001</v>
      </c>
      <c r="J1474" s="22">
        <v>13.31311</v>
      </c>
      <c r="K1474" s="22">
        <v>3.9808699999999995</v>
      </c>
      <c r="L1474" s="22">
        <v>3.9808700000000012</v>
      </c>
      <c r="O1474" s="15">
        <v>17.014060000000001</v>
      </c>
      <c r="P1474" s="15">
        <v>16.728840000000002</v>
      </c>
      <c r="Q1474" s="15">
        <v>17.299289999999999</v>
      </c>
    </row>
    <row r="1475" spans="1:17" x14ac:dyDescent="0.2">
      <c r="A1475" s="9" t="s">
        <v>2077</v>
      </c>
      <c r="B1475" t="s">
        <v>170</v>
      </c>
      <c r="C1475">
        <v>10</v>
      </c>
      <c r="D1475" s="9" t="s">
        <v>11</v>
      </c>
      <c r="E1475" s="75">
        <v>13</v>
      </c>
      <c r="F1475" t="s">
        <v>148</v>
      </c>
      <c r="G1475" t="s">
        <v>169</v>
      </c>
      <c r="H1475" s="15">
        <v>20.40616</v>
      </c>
      <c r="I1475" s="15">
        <v>23.61083</v>
      </c>
      <c r="J1475" s="22">
        <v>17.20149</v>
      </c>
      <c r="K1475" s="22">
        <v>3.2046700000000001</v>
      </c>
      <c r="L1475" s="22">
        <v>3.2046700000000001</v>
      </c>
      <c r="O1475" s="15">
        <v>17.014060000000001</v>
      </c>
      <c r="P1475" s="15">
        <v>16.728840000000002</v>
      </c>
      <c r="Q1475" s="15">
        <v>17.299289999999999</v>
      </c>
    </row>
    <row r="1476" spans="1:17" x14ac:dyDescent="0.2">
      <c r="A1476" s="9" t="s">
        <v>2078</v>
      </c>
      <c r="B1476" t="s">
        <v>174</v>
      </c>
      <c r="C1476">
        <v>11</v>
      </c>
      <c r="D1476" s="9" t="s">
        <v>11</v>
      </c>
      <c r="E1476" s="75">
        <v>14</v>
      </c>
      <c r="F1476" t="s">
        <v>148</v>
      </c>
      <c r="G1476" t="s">
        <v>173</v>
      </c>
      <c r="H1476" s="15">
        <v>21.201370000000001</v>
      </c>
      <c r="I1476" s="15">
        <v>25.023709999999998</v>
      </c>
      <c r="J1476" s="22">
        <v>17.379020000000001</v>
      </c>
      <c r="K1476" s="22">
        <v>3.822339999999997</v>
      </c>
      <c r="L1476" s="22">
        <v>3.8223500000000001</v>
      </c>
      <c r="O1476" s="15">
        <v>17.014060000000001</v>
      </c>
      <c r="P1476" s="15">
        <v>16.728840000000002</v>
      </c>
      <c r="Q1476" s="15">
        <v>17.299289999999999</v>
      </c>
    </row>
    <row r="1477" spans="1:17" x14ac:dyDescent="0.2">
      <c r="A1477" s="9" t="s">
        <v>2079</v>
      </c>
      <c r="B1477" t="s">
        <v>178</v>
      </c>
      <c r="C1477">
        <v>12</v>
      </c>
      <c r="D1477" s="9" t="s">
        <v>11</v>
      </c>
      <c r="E1477" s="75">
        <v>12</v>
      </c>
      <c r="F1477" t="s">
        <v>148</v>
      </c>
      <c r="G1477" t="s">
        <v>177</v>
      </c>
      <c r="H1477" s="15">
        <v>19.804819999999999</v>
      </c>
      <c r="I1477" s="15">
        <v>22.185469999999999</v>
      </c>
      <c r="J1477" s="22">
        <v>17.424160000000001</v>
      </c>
      <c r="K1477" s="22">
        <v>2.3806499999999993</v>
      </c>
      <c r="L1477" s="22">
        <v>2.3806599999999989</v>
      </c>
      <c r="O1477" s="15">
        <v>17.014060000000001</v>
      </c>
      <c r="P1477" s="15">
        <v>16.728840000000002</v>
      </c>
      <c r="Q1477" s="15">
        <v>17.299289999999999</v>
      </c>
    </row>
    <row r="1478" spans="1:17" x14ac:dyDescent="0.2">
      <c r="A1478" s="9" t="s">
        <v>2080</v>
      </c>
      <c r="B1478" t="s">
        <v>182</v>
      </c>
      <c r="C1478">
        <v>13</v>
      </c>
      <c r="D1478" s="9" t="s">
        <v>11</v>
      </c>
      <c r="E1478" s="75">
        <v>7</v>
      </c>
      <c r="F1478" t="s">
        <v>148</v>
      </c>
      <c r="G1478" t="s">
        <v>181</v>
      </c>
      <c r="H1478" s="15">
        <v>16.67934</v>
      </c>
      <c r="I1478" s="15">
        <v>20.772069999999999</v>
      </c>
      <c r="J1478" s="22">
        <v>12.586600000000001</v>
      </c>
      <c r="K1478" s="22">
        <v>4.0927299999999995</v>
      </c>
      <c r="L1478" s="22">
        <v>4.0927399999999992</v>
      </c>
      <c r="O1478" s="15">
        <v>17.014060000000001</v>
      </c>
      <c r="P1478" s="15">
        <v>16.728840000000002</v>
      </c>
      <c r="Q1478" s="15">
        <v>17.299289999999999</v>
      </c>
    </row>
    <row r="1479" spans="1:17" x14ac:dyDescent="0.2">
      <c r="A1479" s="9" t="s">
        <v>2081</v>
      </c>
      <c r="B1479" t="s">
        <v>186</v>
      </c>
      <c r="C1479">
        <v>14</v>
      </c>
      <c r="D1479" s="9" t="s">
        <v>11</v>
      </c>
      <c r="E1479" s="75">
        <v>11</v>
      </c>
      <c r="F1479" t="s">
        <v>148</v>
      </c>
      <c r="G1479" t="s">
        <v>185</v>
      </c>
      <c r="H1479" s="15">
        <v>19.248860000000001</v>
      </c>
      <c r="I1479" s="15">
        <v>24.319330000000001</v>
      </c>
      <c r="J1479" s="22">
        <v>14.178389999999998</v>
      </c>
      <c r="K1479" s="22">
        <v>5.0704700000000003</v>
      </c>
      <c r="L1479" s="22">
        <v>5.070470000000002</v>
      </c>
      <c r="O1479" s="15">
        <v>17.014060000000001</v>
      </c>
      <c r="P1479" s="15">
        <v>16.728840000000002</v>
      </c>
      <c r="Q1479" s="15">
        <v>17.299289999999999</v>
      </c>
    </row>
    <row r="1480" spans="1:17" x14ac:dyDescent="0.2">
      <c r="A1480" s="9" t="s">
        <v>2082</v>
      </c>
      <c r="B1480" t="s">
        <v>391</v>
      </c>
      <c r="C1480">
        <v>1</v>
      </c>
      <c r="D1480" s="9" t="s">
        <v>2</v>
      </c>
      <c r="E1480" s="75">
        <v>9</v>
      </c>
      <c r="F1480" t="s">
        <v>389</v>
      </c>
      <c r="G1480" t="s">
        <v>390</v>
      </c>
      <c r="H1480" s="15">
        <v>19.702780000000001</v>
      </c>
      <c r="I1480" s="15">
        <v>22.882860000000001</v>
      </c>
      <c r="J1480" s="22">
        <v>16.5227</v>
      </c>
      <c r="K1480" s="22">
        <v>3.1800800000000002</v>
      </c>
      <c r="L1480" s="22">
        <v>3.1800800000000002</v>
      </c>
      <c r="O1480" s="15">
        <v>17.014060000000001</v>
      </c>
      <c r="P1480" s="15">
        <v>16.728840000000002</v>
      </c>
      <c r="Q1480" s="15">
        <v>17.299289999999999</v>
      </c>
    </row>
    <row r="1481" spans="1:17" x14ac:dyDescent="0.2">
      <c r="A1481" s="9" t="s">
        <v>2083</v>
      </c>
      <c r="B1481" t="s">
        <v>411</v>
      </c>
      <c r="C1481">
        <v>2</v>
      </c>
      <c r="D1481" s="9" t="s">
        <v>2</v>
      </c>
      <c r="E1481" s="75">
        <v>1</v>
      </c>
      <c r="F1481" t="s">
        <v>389</v>
      </c>
      <c r="G1481" t="s">
        <v>410</v>
      </c>
      <c r="H1481" s="15">
        <v>14.91409</v>
      </c>
      <c r="I1481" s="15">
        <v>18.056979999999999</v>
      </c>
      <c r="J1481" s="22">
        <v>11.7712</v>
      </c>
      <c r="K1481" s="22">
        <v>3.1428899999999995</v>
      </c>
      <c r="L1481" s="22">
        <v>3.1428899999999995</v>
      </c>
      <c r="O1481" s="15">
        <v>17.014060000000001</v>
      </c>
      <c r="P1481" s="15">
        <v>16.728840000000002</v>
      </c>
      <c r="Q1481" s="15">
        <v>17.299289999999999</v>
      </c>
    </row>
    <row r="1482" spans="1:17" x14ac:dyDescent="0.2">
      <c r="A1482" s="9" t="s">
        <v>2084</v>
      </c>
      <c r="B1482" t="s">
        <v>395</v>
      </c>
      <c r="C1482">
        <v>3</v>
      </c>
      <c r="D1482" s="9" t="s">
        <v>2</v>
      </c>
      <c r="E1482" s="75">
        <v>4</v>
      </c>
      <c r="F1482" t="s">
        <v>389</v>
      </c>
      <c r="G1482" t="s">
        <v>394</v>
      </c>
      <c r="H1482" s="15">
        <v>16.642009999999999</v>
      </c>
      <c r="I1482" s="15">
        <v>19.55303</v>
      </c>
      <c r="J1482" s="22">
        <v>13.730980000000001</v>
      </c>
      <c r="K1482" s="22">
        <v>2.9110200000000006</v>
      </c>
      <c r="L1482" s="22">
        <v>2.9110299999999985</v>
      </c>
      <c r="O1482" s="15">
        <v>17.014060000000001</v>
      </c>
      <c r="P1482" s="15">
        <v>16.728840000000002</v>
      </c>
      <c r="Q1482" s="15">
        <v>17.299289999999999</v>
      </c>
    </row>
    <row r="1483" spans="1:17" x14ac:dyDescent="0.2">
      <c r="A1483" s="9" t="s">
        <v>2085</v>
      </c>
      <c r="B1483" t="s">
        <v>399</v>
      </c>
      <c r="C1483">
        <v>4</v>
      </c>
      <c r="D1483" s="9" t="s">
        <v>2</v>
      </c>
      <c r="E1483" s="75">
        <v>7</v>
      </c>
      <c r="F1483" t="s">
        <v>389</v>
      </c>
      <c r="G1483" t="s">
        <v>398</v>
      </c>
      <c r="H1483" s="15">
        <v>17.945779999999999</v>
      </c>
      <c r="I1483" s="15">
        <v>20.878779999999999</v>
      </c>
      <c r="J1483" s="22">
        <v>15.012780000000001</v>
      </c>
      <c r="K1483" s="22">
        <v>2.9329999999999998</v>
      </c>
      <c r="L1483" s="22">
        <v>2.9329999999999981</v>
      </c>
      <c r="O1483" s="15">
        <v>17.014060000000001</v>
      </c>
      <c r="P1483" s="15">
        <v>16.728840000000002</v>
      </c>
      <c r="Q1483" s="15">
        <v>17.299289999999999</v>
      </c>
    </row>
    <row r="1484" spans="1:17" x14ac:dyDescent="0.2">
      <c r="A1484" s="9" t="s">
        <v>2086</v>
      </c>
      <c r="B1484" t="s">
        <v>403</v>
      </c>
      <c r="C1484">
        <v>5</v>
      </c>
      <c r="D1484" s="9" t="s">
        <v>2</v>
      </c>
      <c r="E1484" s="75">
        <v>2</v>
      </c>
      <c r="F1484" t="s">
        <v>389</v>
      </c>
      <c r="G1484" t="s">
        <v>402</v>
      </c>
      <c r="H1484" s="15">
        <v>14.921339999999999</v>
      </c>
      <c r="I1484" s="15">
        <v>17.588049999999999</v>
      </c>
      <c r="J1484" s="22">
        <v>12.25464</v>
      </c>
      <c r="K1484" s="22">
        <v>2.6667100000000001</v>
      </c>
      <c r="L1484" s="22">
        <v>2.6666999999999987</v>
      </c>
      <c r="O1484" s="15">
        <v>17.014060000000001</v>
      </c>
      <c r="P1484" s="15">
        <v>16.728840000000002</v>
      </c>
      <c r="Q1484" s="15">
        <v>17.299289999999999</v>
      </c>
    </row>
    <row r="1485" spans="1:17" x14ac:dyDescent="0.2">
      <c r="A1485" s="9" t="s">
        <v>2087</v>
      </c>
      <c r="B1485" t="s">
        <v>415</v>
      </c>
      <c r="C1485">
        <v>6</v>
      </c>
      <c r="D1485" s="9" t="s">
        <v>2</v>
      </c>
      <c r="E1485" s="75">
        <v>5</v>
      </c>
      <c r="F1485" t="s">
        <v>389</v>
      </c>
      <c r="G1485" t="s">
        <v>414</v>
      </c>
      <c r="H1485" s="15">
        <v>17.094180000000001</v>
      </c>
      <c r="I1485" s="15">
        <v>20.925409999999999</v>
      </c>
      <c r="J1485" s="22">
        <v>13.26294</v>
      </c>
      <c r="K1485" s="22">
        <v>3.8312299999999979</v>
      </c>
      <c r="L1485" s="22">
        <v>3.8312400000000011</v>
      </c>
      <c r="O1485" s="15">
        <v>17.014060000000001</v>
      </c>
      <c r="P1485" s="15">
        <v>16.728840000000002</v>
      </c>
      <c r="Q1485" s="15">
        <v>17.299289999999999</v>
      </c>
    </row>
    <row r="1486" spans="1:17" x14ac:dyDescent="0.2">
      <c r="A1486" s="9" t="s">
        <v>2088</v>
      </c>
      <c r="B1486" t="s">
        <v>407</v>
      </c>
      <c r="C1486">
        <v>7</v>
      </c>
      <c r="D1486" s="9" t="s">
        <v>2</v>
      </c>
      <c r="E1486" s="75">
        <v>3</v>
      </c>
      <c r="F1486" t="s">
        <v>389</v>
      </c>
      <c r="G1486" t="s">
        <v>406</v>
      </c>
      <c r="H1486" s="15">
        <v>16.452359999999999</v>
      </c>
      <c r="I1486" s="15">
        <v>18.956680000000002</v>
      </c>
      <c r="J1486" s="22">
        <v>13.948040000000001</v>
      </c>
      <c r="K1486" s="22">
        <v>2.5043200000000034</v>
      </c>
      <c r="L1486" s="22">
        <v>2.5043199999999981</v>
      </c>
      <c r="O1486" s="15">
        <v>17.014060000000001</v>
      </c>
      <c r="P1486" s="15">
        <v>16.728840000000002</v>
      </c>
      <c r="Q1486" s="15">
        <v>17.299289999999999</v>
      </c>
    </row>
    <row r="1487" spans="1:17" x14ac:dyDescent="0.2">
      <c r="A1487" s="9" t="s">
        <v>2089</v>
      </c>
      <c r="B1487" t="s">
        <v>300</v>
      </c>
      <c r="C1487">
        <v>8</v>
      </c>
      <c r="D1487" s="9" t="s">
        <v>2</v>
      </c>
      <c r="E1487" s="75">
        <v>6</v>
      </c>
      <c r="F1487" t="s">
        <v>298</v>
      </c>
      <c r="G1487" t="s">
        <v>299</v>
      </c>
      <c r="H1487" s="15">
        <v>17.143359999999998</v>
      </c>
      <c r="I1487" s="15">
        <v>19.112680000000001</v>
      </c>
      <c r="J1487" s="22">
        <v>15.17404</v>
      </c>
      <c r="K1487" s="22">
        <v>1.9693200000000033</v>
      </c>
      <c r="L1487" s="22">
        <v>1.969319999999998</v>
      </c>
      <c r="O1487" s="15">
        <v>17.014060000000001</v>
      </c>
      <c r="P1487" s="15">
        <v>16.728840000000002</v>
      </c>
      <c r="Q1487" s="15">
        <v>17.299289999999999</v>
      </c>
    </row>
    <row r="1488" spans="1:17" x14ac:dyDescent="0.2">
      <c r="A1488" s="9" t="s">
        <v>2090</v>
      </c>
      <c r="B1488" t="s">
        <v>304</v>
      </c>
      <c r="C1488">
        <v>9</v>
      </c>
      <c r="D1488" s="9" t="s">
        <v>2</v>
      </c>
      <c r="E1488" s="75">
        <v>8</v>
      </c>
      <c r="F1488" t="s">
        <v>298</v>
      </c>
      <c r="G1488" t="s">
        <v>303</v>
      </c>
      <c r="H1488" s="15">
        <v>18.348310000000001</v>
      </c>
      <c r="I1488" s="15">
        <v>20.247810000000001</v>
      </c>
      <c r="J1488" s="22">
        <v>16.448799999999999</v>
      </c>
      <c r="K1488" s="22">
        <v>1.8994999999999997</v>
      </c>
      <c r="L1488" s="22">
        <v>1.8995100000000029</v>
      </c>
      <c r="O1488" s="15">
        <v>17.014060000000001</v>
      </c>
      <c r="P1488" s="15">
        <v>16.728840000000002</v>
      </c>
      <c r="Q1488" s="15">
        <v>17.299289999999999</v>
      </c>
    </row>
    <row r="1489" spans="1:17" x14ac:dyDescent="0.2">
      <c r="A1489" s="9" t="s">
        <v>2091</v>
      </c>
      <c r="B1489" t="s">
        <v>124</v>
      </c>
      <c r="C1489">
        <v>1</v>
      </c>
      <c r="D1489" s="9" t="s">
        <v>3</v>
      </c>
      <c r="E1489" s="75">
        <v>8</v>
      </c>
      <c r="F1489" t="s">
        <v>122</v>
      </c>
      <c r="G1489" t="s">
        <v>123</v>
      </c>
      <c r="H1489" s="15">
        <v>17.01821</v>
      </c>
      <c r="I1489" s="15">
        <v>20.047830000000001</v>
      </c>
      <c r="J1489" s="22">
        <v>13.98859</v>
      </c>
      <c r="K1489" s="22">
        <v>3.0296200000000013</v>
      </c>
      <c r="L1489" s="22">
        <v>3.0296199999999995</v>
      </c>
      <c r="O1489" s="15">
        <v>17.014060000000001</v>
      </c>
      <c r="P1489" s="15">
        <v>16.728840000000002</v>
      </c>
      <c r="Q1489" s="15">
        <v>17.299289999999999</v>
      </c>
    </row>
    <row r="1490" spans="1:17" x14ac:dyDescent="0.2">
      <c r="A1490" s="9" t="s">
        <v>2092</v>
      </c>
      <c r="B1490" t="s">
        <v>128</v>
      </c>
      <c r="C1490">
        <v>2</v>
      </c>
      <c r="D1490" s="9" t="s">
        <v>3</v>
      </c>
      <c r="E1490" s="75">
        <v>5</v>
      </c>
      <c r="F1490" t="s">
        <v>122</v>
      </c>
      <c r="G1490" t="s">
        <v>127</v>
      </c>
      <c r="H1490" s="15">
        <v>15.971589999999999</v>
      </c>
      <c r="I1490" s="15">
        <v>18.205819999999999</v>
      </c>
      <c r="J1490" s="22">
        <v>13.737360000000001</v>
      </c>
      <c r="K1490" s="22">
        <v>2.2342300000000002</v>
      </c>
      <c r="L1490" s="22">
        <v>2.2342299999999984</v>
      </c>
      <c r="O1490" s="15">
        <v>17.014060000000001</v>
      </c>
      <c r="P1490" s="15">
        <v>16.728840000000002</v>
      </c>
      <c r="Q1490" s="15">
        <v>17.299289999999999</v>
      </c>
    </row>
    <row r="1491" spans="1:17" x14ac:dyDescent="0.2">
      <c r="A1491" s="9" t="s">
        <v>2093</v>
      </c>
      <c r="B1491" t="s">
        <v>132</v>
      </c>
      <c r="C1491">
        <v>3</v>
      </c>
      <c r="D1491" s="9" t="s">
        <v>3</v>
      </c>
      <c r="E1491" s="75">
        <v>3</v>
      </c>
      <c r="F1491" t="s">
        <v>122</v>
      </c>
      <c r="G1491" t="s">
        <v>131</v>
      </c>
      <c r="H1491" s="15">
        <v>15.668299999999999</v>
      </c>
      <c r="I1491" s="15">
        <v>18.403379999999999</v>
      </c>
      <c r="J1491" s="22">
        <v>12.933210000000001</v>
      </c>
      <c r="K1491" s="22">
        <v>2.73508</v>
      </c>
      <c r="L1491" s="22">
        <v>2.7350899999999978</v>
      </c>
      <c r="O1491" s="15">
        <v>17.014060000000001</v>
      </c>
      <c r="P1491" s="15">
        <v>16.728840000000002</v>
      </c>
      <c r="Q1491" s="15">
        <v>17.299289999999999</v>
      </c>
    </row>
    <row r="1492" spans="1:17" x14ac:dyDescent="0.2">
      <c r="A1492" s="9" t="s">
        <v>2094</v>
      </c>
      <c r="B1492" t="s">
        <v>136</v>
      </c>
      <c r="C1492">
        <v>4</v>
      </c>
      <c r="D1492" s="9" t="s">
        <v>3</v>
      </c>
      <c r="E1492" s="75">
        <v>11</v>
      </c>
      <c r="F1492" t="s">
        <v>122</v>
      </c>
      <c r="G1492" t="s">
        <v>135</v>
      </c>
      <c r="H1492" s="15">
        <v>17.833370000000002</v>
      </c>
      <c r="I1492" s="15">
        <v>20.577359999999999</v>
      </c>
      <c r="J1492" s="22">
        <v>15.08938</v>
      </c>
      <c r="K1492" s="22">
        <v>2.7439899999999966</v>
      </c>
      <c r="L1492" s="22">
        <v>2.7439900000000019</v>
      </c>
      <c r="O1492" s="15">
        <v>17.014060000000001</v>
      </c>
      <c r="P1492" s="15">
        <v>16.728840000000002</v>
      </c>
      <c r="Q1492" s="15">
        <v>17.299289999999999</v>
      </c>
    </row>
    <row r="1493" spans="1:17" x14ac:dyDescent="0.2">
      <c r="A1493" s="9" t="s">
        <v>2095</v>
      </c>
      <c r="B1493" t="s">
        <v>140</v>
      </c>
      <c r="C1493">
        <v>5</v>
      </c>
      <c r="D1493" s="9" t="s">
        <v>3</v>
      </c>
      <c r="E1493" s="75">
        <v>17</v>
      </c>
      <c r="F1493" t="s">
        <v>122</v>
      </c>
      <c r="G1493" t="s">
        <v>139</v>
      </c>
      <c r="H1493" s="15">
        <v>21.908999999999999</v>
      </c>
      <c r="I1493" s="15">
        <v>24.902550000000002</v>
      </c>
      <c r="J1493" s="22">
        <v>18.91544</v>
      </c>
      <c r="K1493" s="22">
        <v>2.9935500000000026</v>
      </c>
      <c r="L1493" s="22">
        <v>2.9935599999999987</v>
      </c>
      <c r="O1493" s="15">
        <v>17.014060000000001</v>
      </c>
      <c r="P1493" s="15">
        <v>16.728840000000002</v>
      </c>
      <c r="Q1493" s="15">
        <v>17.299289999999999</v>
      </c>
    </row>
    <row r="1494" spans="1:17" x14ac:dyDescent="0.2">
      <c r="A1494" s="9" t="s">
        <v>2096</v>
      </c>
      <c r="B1494" t="s">
        <v>144</v>
      </c>
      <c r="C1494">
        <v>6</v>
      </c>
      <c r="D1494" s="9" t="s">
        <v>3</v>
      </c>
      <c r="E1494" s="75">
        <v>2</v>
      </c>
      <c r="F1494" t="s">
        <v>122</v>
      </c>
      <c r="G1494" t="s">
        <v>143</v>
      </c>
      <c r="H1494" s="15">
        <v>15.149589999999998</v>
      </c>
      <c r="I1494" s="15">
        <v>17.848469999999999</v>
      </c>
      <c r="J1494" s="22">
        <v>12.450700000000001</v>
      </c>
      <c r="K1494" s="22">
        <v>2.6988800000000008</v>
      </c>
      <c r="L1494" s="22">
        <v>2.6988899999999969</v>
      </c>
      <c r="O1494" s="15">
        <v>17.014060000000001</v>
      </c>
      <c r="P1494" s="15">
        <v>16.728840000000002</v>
      </c>
      <c r="Q1494" s="15">
        <v>17.299289999999999</v>
      </c>
    </row>
    <row r="1495" spans="1:17" x14ac:dyDescent="0.2">
      <c r="A1495" s="9" t="s">
        <v>2097</v>
      </c>
      <c r="B1495" t="s">
        <v>96</v>
      </c>
      <c r="C1495">
        <v>7</v>
      </c>
      <c r="D1495" s="9" t="s">
        <v>3</v>
      </c>
      <c r="E1495" s="75">
        <v>13</v>
      </c>
      <c r="F1495" t="s">
        <v>94</v>
      </c>
      <c r="G1495" t="s">
        <v>95</v>
      </c>
      <c r="H1495" s="15">
        <v>17.899460000000001</v>
      </c>
      <c r="I1495" s="15">
        <v>19.68441</v>
      </c>
      <c r="J1495" s="22">
        <v>16.114519999999999</v>
      </c>
      <c r="K1495" s="22">
        <v>1.7849499999999985</v>
      </c>
      <c r="L1495" s="22">
        <v>1.7849400000000024</v>
      </c>
      <c r="O1495" s="15">
        <v>17.014060000000001</v>
      </c>
      <c r="P1495" s="15">
        <v>16.728840000000002</v>
      </c>
      <c r="Q1495" s="15">
        <v>17.299289999999999</v>
      </c>
    </row>
    <row r="1496" spans="1:17" x14ac:dyDescent="0.2">
      <c r="A1496" s="9" t="s">
        <v>2098</v>
      </c>
      <c r="B1496" t="s">
        <v>100</v>
      </c>
      <c r="C1496">
        <v>8</v>
      </c>
      <c r="D1496" s="9" t="s">
        <v>3</v>
      </c>
      <c r="E1496" s="75">
        <v>14</v>
      </c>
      <c r="F1496" t="s">
        <v>94</v>
      </c>
      <c r="G1496" t="s">
        <v>99</v>
      </c>
      <c r="H1496" s="15">
        <v>18.16694</v>
      </c>
      <c r="I1496" s="15">
        <v>19.906090000000003</v>
      </c>
      <c r="J1496" s="22">
        <v>16.427779999999998</v>
      </c>
      <c r="K1496" s="22">
        <v>1.7391500000000022</v>
      </c>
      <c r="L1496" s="22">
        <v>1.7391600000000018</v>
      </c>
      <c r="O1496" s="15">
        <v>17.014060000000001</v>
      </c>
      <c r="P1496" s="15">
        <v>16.728840000000002</v>
      </c>
      <c r="Q1496" s="15">
        <v>17.299289999999999</v>
      </c>
    </row>
    <row r="1497" spans="1:17" x14ac:dyDescent="0.2">
      <c r="A1497" s="9" t="s">
        <v>2099</v>
      </c>
      <c r="B1497" t="s">
        <v>455</v>
      </c>
      <c r="C1497">
        <v>9</v>
      </c>
      <c r="D1497" s="9" t="s">
        <v>3</v>
      </c>
      <c r="E1497" s="75">
        <v>15</v>
      </c>
      <c r="F1497" t="s">
        <v>453</v>
      </c>
      <c r="G1497" t="s">
        <v>454</v>
      </c>
      <c r="H1497" s="15">
        <v>19.771100000000001</v>
      </c>
      <c r="I1497" s="15">
        <v>22.414349999999999</v>
      </c>
      <c r="J1497" s="22">
        <v>17.127860000000002</v>
      </c>
      <c r="K1497" s="22">
        <v>2.6432499999999983</v>
      </c>
      <c r="L1497" s="22">
        <v>2.6432399999999987</v>
      </c>
      <c r="O1497" s="15">
        <v>17.014060000000001</v>
      </c>
      <c r="P1497" s="15">
        <v>16.728840000000002</v>
      </c>
      <c r="Q1497" s="15">
        <v>17.299289999999999</v>
      </c>
    </row>
    <row r="1498" spans="1:17" x14ac:dyDescent="0.2">
      <c r="A1498" s="9" t="s">
        <v>2100</v>
      </c>
      <c r="B1498" t="s">
        <v>459</v>
      </c>
      <c r="C1498">
        <v>10</v>
      </c>
      <c r="D1498" s="9" t="s">
        <v>3</v>
      </c>
      <c r="E1498" s="75">
        <v>6</v>
      </c>
      <c r="F1498" t="s">
        <v>453</v>
      </c>
      <c r="G1498" t="s">
        <v>458</v>
      </c>
      <c r="H1498" s="15">
        <v>16.719059999999999</v>
      </c>
      <c r="I1498" s="15">
        <v>19.07488</v>
      </c>
      <c r="J1498" s="22">
        <v>14.363249999999999</v>
      </c>
      <c r="K1498" s="22">
        <v>2.3558200000000014</v>
      </c>
      <c r="L1498" s="22">
        <v>2.35581</v>
      </c>
      <c r="O1498" s="15">
        <v>17.014060000000001</v>
      </c>
      <c r="P1498" s="15">
        <v>16.728840000000002</v>
      </c>
      <c r="Q1498" s="15">
        <v>17.299289999999999</v>
      </c>
    </row>
    <row r="1499" spans="1:17" x14ac:dyDescent="0.2">
      <c r="A1499" s="9" t="s">
        <v>2101</v>
      </c>
      <c r="B1499" t="s">
        <v>463</v>
      </c>
      <c r="C1499">
        <v>11</v>
      </c>
      <c r="D1499" s="9" t="s">
        <v>3</v>
      </c>
      <c r="E1499" s="75">
        <v>9</v>
      </c>
      <c r="F1499" t="s">
        <v>453</v>
      </c>
      <c r="G1499" t="s">
        <v>462</v>
      </c>
      <c r="H1499" s="15">
        <v>17.149800000000003</v>
      </c>
      <c r="I1499" s="15">
        <v>19.13983</v>
      </c>
      <c r="J1499" s="22">
        <v>15.15976</v>
      </c>
      <c r="K1499" s="22">
        <v>1.9900299999999973</v>
      </c>
      <c r="L1499" s="22">
        <v>1.9900400000000023</v>
      </c>
      <c r="O1499" s="15">
        <v>17.014060000000001</v>
      </c>
      <c r="P1499" s="15">
        <v>16.728840000000002</v>
      </c>
      <c r="Q1499" s="15">
        <v>17.299289999999999</v>
      </c>
    </row>
    <row r="1500" spans="1:17" x14ac:dyDescent="0.2">
      <c r="A1500" s="9" t="s">
        <v>2102</v>
      </c>
      <c r="B1500" t="s">
        <v>310</v>
      </c>
      <c r="C1500">
        <v>12</v>
      </c>
      <c r="D1500" s="9" t="s">
        <v>3</v>
      </c>
      <c r="E1500" s="75">
        <v>7</v>
      </c>
      <c r="F1500" t="s">
        <v>308</v>
      </c>
      <c r="G1500" t="s">
        <v>309</v>
      </c>
      <c r="H1500" s="15">
        <v>16.893509999999999</v>
      </c>
      <c r="I1500" s="15">
        <v>18.827160000000003</v>
      </c>
      <c r="J1500" s="22">
        <v>14.959859999999999</v>
      </c>
      <c r="K1500" s="22">
        <v>1.9336500000000036</v>
      </c>
      <c r="L1500" s="22">
        <v>1.9336500000000001</v>
      </c>
      <c r="O1500" s="15">
        <v>17.014060000000001</v>
      </c>
      <c r="P1500" s="15">
        <v>16.728840000000002</v>
      </c>
      <c r="Q1500" s="15">
        <v>17.299289999999999</v>
      </c>
    </row>
    <row r="1501" spans="1:17" x14ac:dyDescent="0.2">
      <c r="A1501" s="9" t="s">
        <v>2103</v>
      </c>
      <c r="B1501" t="s">
        <v>314</v>
      </c>
      <c r="C1501">
        <v>13</v>
      </c>
      <c r="D1501" s="9" t="s">
        <v>3</v>
      </c>
      <c r="E1501" s="75">
        <v>12</v>
      </c>
      <c r="F1501" t="s">
        <v>308</v>
      </c>
      <c r="G1501" t="s">
        <v>313</v>
      </c>
      <c r="H1501" s="15">
        <v>17.866109999999999</v>
      </c>
      <c r="I1501" s="15">
        <v>19.91657</v>
      </c>
      <c r="J1501" s="22">
        <v>15.81564</v>
      </c>
      <c r="K1501" s="22">
        <v>2.0504600000000011</v>
      </c>
      <c r="L1501" s="22">
        <v>2.0504699999999989</v>
      </c>
      <c r="O1501" s="15">
        <v>17.014060000000001</v>
      </c>
      <c r="P1501" s="15">
        <v>16.728840000000002</v>
      </c>
      <c r="Q1501" s="15">
        <v>17.299289999999999</v>
      </c>
    </row>
    <row r="1502" spans="1:17" x14ac:dyDescent="0.2">
      <c r="A1502" s="9" t="s">
        <v>2104</v>
      </c>
      <c r="B1502" t="s">
        <v>320</v>
      </c>
      <c r="C1502">
        <v>14</v>
      </c>
      <c r="D1502" s="9" t="s">
        <v>3</v>
      </c>
      <c r="E1502" s="75">
        <v>10</v>
      </c>
      <c r="F1502" t="s">
        <v>318</v>
      </c>
      <c r="G1502" t="s">
        <v>319</v>
      </c>
      <c r="H1502" s="15">
        <v>17.503740000000001</v>
      </c>
      <c r="I1502" s="15">
        <v>19.949149999999999</v>
      </c>
      <c r="J1502" s="22">
        <v>15.058340000000001</v>
      </c>
      <c r="K1502" s="22">
        <v>2.445409999999999</v>
      </c>
      <c r="L1502" s="22">
        <v>2.4453999999999994</v>
      </c>
      <c r="O1502" s="15">
        <v>17.014060000000001</v>
      </c>
      <c r="P1502" s="15">
        <v>16.728840000000002</v>
      </c>
      <c r="Q1502" s="15">
        <v>17.299289999999999</v>
      </c>
    </row>
    <row r="1503" spans="1:17" x14ac:dyDescent="0.2">
      <c r="A1503" s="9" t="s">
        <v>2105</v>
      </c>
      <c r="B1503" t="s">
        <v>324</v>
      </c>
      <c r="C1503">
        <v>15</v>
      </c>
      <c r="D1503" s="9" t="s">
        <v>3</v>
      </c>
      <c r="E1503" s="75">
        <v>16</v>
      </c>
      <c r="F1503" t="s">
        <v>318</v>
      </c>
      <c r="G1503" t="s">
        <v>323</v>
      </c>
      <c r="H1503" s="15">
        <v>20.868010000000002</v>
      </c>
      <c r="I1503" s="15">
        <v>23.6312</v>
      </c>
      <c r="J1503" s="22">
        <v>18.10482</v>
      </c>
      <c r="K1503" s="22">
        <v>2.763189999999998</v>
      </c>
      <c r="L1503" s="22">
        <v>2.7631900000000016</v>
      </c>
      <c r="O1503" s="15">
        <v>17.014060000000001</v>
      </c>
      <c r="P1503" s="15">
        <v>16.728840000000002</v>
      </c>
      <c r="Q1503" s="15">
        <v>17.299289999999999</v>
      </c>
    </row>
    <row r="1504" spans="1:17" x14ac:dyDescent="0.2">
      <c r="A1504" s="9" t="s">
        <v>2106</v>
      </c>
      <c r="B1504" t="s">
        <v>328</v>
      </c>
      <c r="C1504">
        <v>16</v>
      </c>
      <c r="D1504" s="9" t="s">
        <v>3</v>
      </c>
      <c r="E1504" s="75">
        <v>4</v>
      </c>
      <c r="F1504" t="s">
        <v>318</v>
      </c>
      <c r="G1504" t="s">
        <v>327</v>
      </c>
      <c r="H1504" s="15">
        <v>15.911320000000002</v>
      </c>
      <c r="I1504" s="15">
        <v>18.58165</v>
      </c>
      <c r="J1504" s="22">
        <v>13.24099</v>
      </c>
      <c r="K1504" s="22">
        <v>2.6703299999999981</v>
      </c>
      <c r="L1504" s="22">
        <v>2.6703300000000016</v>
      </c>
      <c r="O1504" s="15">
        <v>17.014060000000001</v>
      </c>
      <c r="P1504" s="15">
        <v>16.728840000000002</v>
      </c>
      <c r="Q1504" s="15">
        <v>17.299289999999999</v>
      </c>
    </row>
    <row r="1505" spans="1:17" x14ac:dyDescent="0.2">
      <c r="A1505" s="9" t="s">
        <v>2107</v>
      </c>
      <c r="B1505" t="s">
        <v>332</v>
      </c>
      <c r="C1505">
        <v>17</v>
      </c>
      <c r="D1505" s="9" t="s">
        <v>3</v>
      </c>
      <c r="E1505" s="75">
        <v>1</v>
      </c>
      <c r="F1505" t="s">
        <v>318</v>
      </c>
      <c r="G1505" t="s">
        <v>331</v>
      </c>
      <c r="H1505" s="15">
        <v>14.673259999999999</v>
      </c>
      <c r="I1505" s="15">
        <v>17.16375</v>
      </c>
      <c r="J1505" s="22">
        <v>12.18277</v>
      </c>
      <c r="K1505" s="22">
        <v>2.4904900000000012</v>
      </c>
      <c r="L1505" s="22">
        <v>2.4904899999999994</v>
      </c>
      <c r="O1505" s="15">
        <v>17.014060000000001</v>
      </c>
      <c r="P1505" s="15">
        <v>16.728840000000002</v>
      </c>
      <c r="Q1505" s="15">
        <v>17.299289999999999</v>
      </c>
    </row>
    <row r="1506" spans="1:17" x14ac:dyDescent="0.2">
      <c r="A1506" s="85" t="s">
        <v>2108</v>
      </c>
      <c r="B1506" t="s">
        <v>86</v>
      </c>
      <c r="C1506">
        <v>1</v>
      </c>
      <c r="D1506" s="84" t="s">
        <v>9</v>
      </c>
      <c r="E1506" s="87">
        <v>8</v>
      </c>
      <c r="F1506" s="85" t="s">
        <v>84</v>
      </c>
      <c r="G1506" s="85" t="s">
        <v>85</v>
      </c>
      <c r="H1506" s="86">
        <v>3.8422800000000001</v>
      </c>
      <c r="I1506" s="86">
        <v>4.7451499999999998</v>
      </c>
      <c r="J1506" s="86">
        <v>2.9394199999999997</v>
      </c>
      <c r="K1506" s="86">
        <v>0.90286999999999962</v>
      </c>
      <c r="L1506" s="86">
        <v>0.90286000000000044</v>
      </c>
      <c r="M1506" s="85"/>
      <c r="N1506" s="85"/>
      <c r="O1506" s="86">
        <v>4.5100500000000006</v>
      </c>
      <c r="P1506" s="86">
        <v>4.3495100000000004</v>
      </c>
      <c r="Q1506" s="86">
        <v>4.6705800000000002</v>
      </c>
    </row>
    <row r="1507" spans="1:17" x14ac:dyDescent="0.2">
      <c r="A1507" s="85" t="s">
        <v>2109</v>
      </c>
      <c r="B1507" t="s">
        <v>90</v>
      </c>
      <c r="C1507">
        <v>2</v>
      </c>
      <c r="D1507" s="84" t="s">
        <v>9</v>
      </c>
      <c r="E1507" s="87">
        <v>7</v>
      </c>
      <c r="F1507" s="85" t="s">
        <v>84</v>
      </c>
      <c r="G1507" s="85" t="s">
        <v>89</v>
      </c>
      <c r="H1507" s="86">
        <v>3.7797900000000002</v>
      </c>
      <c r="I1507" s="86">
        <v>4.6835700000000005</v>
      </c>
      <c r="J1507" s="86">
        <v>2.87602</v>
      </c>
      <c r="K1507" s="86">
        <v>0.90378000000000025</v>
      </c>
      <c r="L1507" s="86">
        <v>0.90377000000000018</v>
      </c>
      <c r="M1507" s="85"/>
      <c r="N1507" s="85"/>
      <c r="O1507" s="86">
        <v>4.5100500000000006</v>
      </c>
      <c r="P1507" s="86">
        <v>4.3495100000000004</v>
      </c>
      <c r="Q1507" s="86">
        <v>4.6705800000000002</v>
      </c>
    </row>
    <row r="1508" spans="1:17" x14ac:dyDescent="0.2">
      <c r="A1508" s="85" t="s">
        <v>2110</v>
      </c>
      <c r="B1508" t="s">
        <v>282</v>
      </c>
      <c r="C1508">
        <v>3</v>
      </c>
      <c r="D1508" s="84" t="s">
        <v>9</v>
      </c>
      <c r="E1508" s="87">
        <v>20</v>
      </c>
      <c r="F1508" s="85" t="s">
        <v>280</v>
      </c>
      <c r="G1508" s="85" t="s">
        <v>281</v>
      </c>
      <c r="H1508" s="86">
        <v>5.6013999999999999</v>
      </c>
      <c r="I1508" s="86">
        <v>7.1391499999999999</v>
      </c>
      <c r="J1508" s="86">
        <v>4.0636600000000005</v>
      </c>
      <c r="K1508" s="86">
        <v>1.53775</v>
      </c>
      <c r="L1508" s="86">
        <v>1.5377399999999994</v>
      </c>
      <c r="M1508" s="85"/>
      <c r="N1508" s="85"/>
      <c r="O1508" s="86">
        <v>4.5100500000000006</v>
      </c>
      <c r="P1508" s="86">
        <v>4.3495100000000004</v>
      </c>
      <c r="Q1508" s="86">
        <v>4.6705800000000002</v>
      </c>
    </row>
    <row r="1509" spans="1:17" x14ac:dyDescent="0.2">
      <c r="A1509" s="85" t="s">
        <v>2111</v>
      </c>
      <c r="B1509" t="s">
        <v>286</v>
      </c>
      <c r="C1509">
        <v>4</v>
      </c>
      <c r="D1509" s="84" t="s">
        <v>9</v>
      </c>
      <c r="E1509" s="87">
        <v>19</v>
      </c>
      <c r="F1509" s="85" t="s">
        <v>280</v>
      </c>
      <c r="G1509" s="85" t="s">
        <v>285</v>
      </c>
      <c r="H1509" s="86">
        <v>4.9906800000000002</v>
      </c>
      <c r="I1509" s="86">
        <v>6.80877</v>
      </c>
      <c r="J1509" s="86">
        <v>3.17259</v>
      </c>
      <c r="K1509" s="86">
        <v>1.8180899999999998</v>
      </c>
      <c r="L1509" s="86">
        <v>1.8180900000000002</v>
      </c>
      <c r="M1509" s="85"/>
      <c r="N1509" s="85"/>
      <c r="O1509" s="86">
        <v>4.5100500000000006</v>
      </c>
      <c r="P1509" s="86">
        <v>4.3495100000000004</v>
      </c>
      <c r="Q1509" s="86">
        <v>4.6705800000000002</v>
      </c>
    </row>
    <row r="1510" spans="1:17" x14ac:dyDescent="0.2">
      <c r="A1510" s="85" t="s">
        <v>2112</v>
      </c>
      <c r="B1510" t="s">
        <v>290</v>
      </c>
      <c r="C1510">
        <v>5</v>
      </c>
      <c r="D1510" s="84" t="s">
        <v>9</v>
      </c>
      <c r="E1510" s="87">
        <v>10</v>
      </c>
      <c r="F1510" s="85" t="s">
        <v>280</v>
      </c>
      <c r="G1510" s="85" t="s">
        <v>289</v>
      </c>
      <c r="H1510" s="86">
        <v>3.9614599999999998</v>
      </c>
      <c r="I1510" s="86">
        <v>5.5371100000000002</v>
      </c>
      <c r="J1510" s="86">
        <v>2.3858199999999998</v>
      </c>
      <c r="K1510" s="86">
        <v>1.5756500000000004</v>
      </c>
      <c r="L1510" s="86">
        <v>1.5756399999999999</v>
      </c>
      <c r="M1510" s="85"/>
      <c r="N1510" s="85"/>
      <c r="O1510" s="86">
        <v>4.5100500000000006</v>
      </c>
      <c r="P1510" s="86">
        <v>4.3495100000000004</v>
      </c>
      <c r="Q1510" s="86">
        <v>4.6705800000000002</v>
      </c>
    </row>
    <row r="1511" spans="1:17" x14ac:dyDescent="0.2">
      <c r="A1511" s="85" t="s">
        <v>2113</v>
      </c>
      <c r="B1511" t="s">
        <v>294</v>
      </c>
      <c r="C1511">
        <v>6</v>
      </c>
      <c r="D1511" s="84" t="s">
        <v>9</v>
      </c>
      <c r="E1511" s="87">
        <v>1</v>
      </c>
      <c r="F1511" s="85" t="s">
        <v>280</v>
      </c>
      <c r="G1511" s="85" t="s">
        <v>293</v>
      </c>
      <c r="H1511" s="86">
        <v>2.5470999999999999</v>
      </c>
      <c r="I1511" s="86">
        <v>3.7433700000000001</v>
      </c>
      <c r="J1511" s="86">
        <v>1.35084</v>
      </c>
      <c r="K1511" s="86">
        <v>1.1962700000000002</v>
      </c>
      <c r="L1511" s="86">
        <v>1.1962599999999999</v>
      </c>
      <c r="M1511" s="85"/>
      <c r="N1511" s="85"/>
      <c r="O1511" s="86">
        <v>4.5100500000000006</v>
      </c>
      <c r="P1511" s="86">
        <v>4.3495100000000004</v>
      </c>
      <c r="Q1511" s="86">
        <v>4.6705800000000002</v>
      </c>
    </row>
    <row r="1512" spans="1:17" x14ac:dyDescent="0.2">
      <c r="A1512" s="85" t="s">
        <v>2114</v>
      </c>
      <c r="B1512" t="s">
        <v>228</v>
      </c>
      <c r="C1512">
        <v>7</v>
      </c>
      <c r="D1512" s="84" t="s">
        <v>9</v>
      </c>
      <c r="E1512" s="87">
        <v>16</v>
      </c>
      <c r="F1512" s="85" t="s">
        <v>226</v>
      </c>
      <c r="G1512" s="85" t="s">
        <v>227</v>
      </c>
      <c r="H1512" s="86">
        <v>4.5494000000000003</v>
      </c>
      <c r="I1512" s="86">
        <v>5.8826900000000002</v>
      </c>
      <c r="J1512" s="86">
        <v>3.2161099999999996</v>
      </c>
      <c r="K1512" s="86">
        <v>1.3332899999999999</v>
      </c>
      <c r="L1512" s="86">
        <v>1.3332900000000008</v>
      </c>
      <c r="M1512" s="85"/>
      <c r="N1512" s="85"/>
      <c r="O1512" s="86">
        <v>4.5100500000000006</v>
      </c>
      <c r="P1512" s="86">
        <v>4.3495100000000004</v>
      </c>
      <c r="Q1512" s="86">
        <v>4.6705800000000002</v>
      </c>
    </row>
    <row r="1513" spans="1:17" x14ac:dyDescent="0.2">
      <c r="A1513" s="85" t="s">
        <v>2115</v>
      </c>
      <c r="B1513" t="s">
        <v>232</v>
      </c>
      <c r="C1513">
        <v>8</v>
      </c>
      <c r="D1513" s="84" t="s">
        <v>9</v>
      </c>
      <c r="E1513" s="87">
        <v>22</v>
      </c>
      <c r="F1513" s="85" t="s">
        <v>226</v>
      </c>
      <c r="G1513" s="85" t="s">
        <v>231</v>
      </c>
      <c r="H1513" s="86">
        <v>5.8722099999999999</v>
      </c>
      <c r="I1513" s="86">
        <v>7.46347</v>
      </c>
      <c r="J1513" s="86">
        <v>4.2809399999999993</v>
      </c>
      <c r="K1513" s="86">
        <v>1.5912600000000001</v>
      </c>
      <c r="L1513" s="86">
        <v>1.5912700000000006</v>
      </c>
      <c r="M1513" s="85"/>
      <c r="N1513" s="85"/>
      <c r="O1513" s="86">
        <v>4.5100500000000006</v>
      </c>
      <c r="P1513" s="86">
        <v>4.3495100000000004</v>
      </c>
      <c r="Q1513" s="86">
        <v>4.6705800000000002</v>
      </c>
    </row>
    <row r="1514" spans="1:17" x14ac:dyDescent="0.2">
      <c r="A1514" s="85" t="s">
        <v>2116</v>
      </c>
      <c r="B1514" t="s">
        <v>236</v>
      </c>
      <c r="C1514">
        <v>9</v>
      </c>
      <c r="D1514" s="84" t="s">
        <v>9</v>
      </c>
      <c r="E1514" s="87">
        <v>18</v>
      </c>
      <c r="F1514" s="85" t="s">
        <v>226</v>
      </c>
      <c r="G1514" s="85" t="s">
        <v>235</v>
      </c>
      <c r="H1514" s="86">
        <v>4.6717599999999999</v>
      </c>
      <c r="I1514" s="86">
        <v>5.8895600000000004</v>
      </c>
      <c r="J1514" s="86">
        <v>3.45397</v>
      </c>
      <c r="K1514" s="86">
        <v>1.2178000000000004</v>
      </c>
      <c r="L1514" s="86">
        <v>1.2177899999999999</v>
      </c>
      <c r="M1514" s="85"/>
      <c r="N1514" s="85"/>
      <c r="O1514" s="86">
        <v>4.5100500000000006</v>
      </c>
      <c r="P1514" s="86">
        <v>4.3495100000000004</v>
      </c>
      <c r="Q1514" s="86">
        <v>4.6705800000000002</v>
      </c>
    </row>
    <row r="1515" spans="1:17" x14ac:dyDescent="0.2">
      <c r="A1515" s="85" t="s">
        <v>2117</v>
      </c>
      <c r="B1515" t="s">
        <v>240</v>
      </c>
      <c r="C1515">
        <v>10</v>
      </c>
      <c r="D1515" s="84" t="s">
        <v>9</v>
      </c>
      <c r="E1515" s="87">
        <v>21</v>
      </c>
      <c r="F1515" s="85" t="s">
        <v>226</v>
      </c>
      <c r="G1515" s="85" t="s">
        <v>239</v>
      </c>
      <c r="H1515" s="86">
        <v>5.8018100000000006</v>
      </c>
      <c r="I1515" s="86">
        <v>7.7646599999999992</v>
      </c>
      <c r="J1515" s="86">
        <v>3.8389500000000001</v>
      </c>
      <c r="K1515" s="86">
        <v>1.9628499999999987</v>
      </c>
      <c r="L1515" s="86">
        <v>1.9628600000000005</v>
      </c>
      <c r="M1515" s="85"/>
      <c r="N1515" s="85"/>
      <c r="O1515" s="86">
        <v>4.5100500000000006</v>
      </c>
      <c r="P1515" s="86">
        <v>4.3495100000000004</v>
      </c>
      <c r="Q1515" s="86">
        <v>4.6705800000000002</v>
      </c>
    </row>
    <row r="1516" spans="1:17" x14ac:dyDescent="0.2">
      <c r="A1516" s="85" t="s">
        <v>2118</v>
      </c>
      <c r="B1516" t="s">
        <v>246</v>
      </c>
      <c r="C1516">
        <v>11</v>
      </c>
      <c r="D1516" s="84" t="s">
        <v>9</v>
      </c>
      <c r="E1516" s="87">
        <v>12</v>
      </c>
      <c r="F1516" s="85" t="s">
        <v>244</v>
      </c>
      <c r="G1516" s="85" t="s">
        <v>245</v>
      </c>
      <c r="H1516" s="86">
        <v>4.2469999999999999</v>
      </c>
      <c r="I1516" s="86">
        <v>5.5017700000000005</v>
      </c>
      <c r="J1516" s="86">
        <v>2.9922399999999998</v>
      </c>
      <c r="K1516" s="86">
        <v>1.2547700000000006</v>
      </c>
      <c r="L1516" s="86">
        <v>1.2547600000000001</v>
      </c>
      <c r="M1516" s="85"/>
      <c r="N1516" s="85"/>
      <c r="O1516" s="86">
        <v>4.5100500000000006</v>
      </c>
      <c r="P1516" s="86">
        <v>4.3495100000000004</v>
      </c>
      <c r="Q1516" s="86">
        <v>4.6705800000000002</v>
      </c>
    </row>
    <row r="1517" spans="1:17" x14ac:dyDescent="0.2">
      <c r="A1517" s="85" t="s">
        <v>2119</v>
      </c>
      <c r="B1517" t="s">
        <v>250</v>
      </c>
      <c r="C1517">
        <v>12</v>
      </c>
      <c r="D1517" s="84" t="s">
        <v>9</v>
      </c>
      <c r="E1517" s="87">
        <v>14</v>
      </c>
      <c r="F1517" s="85" t="s">
        <v>244</v>
      </c>
      <c r="G1517" s="85" t="s">
        <v>249</v>
      </c>
      <c r="H1517" s="86">
        <v>4.26898</v>
      </c>
      <c r="I1517" s="86">
        <v>5.4159899999999999</v>
      </c>
      <c r="J1517" s="86">
        <v>3.1219799999999998</v>
      </c>
      <c r="K1517" s="86">
        <v>1.1470099999999999</v>
      </c>
      <c r="L1517" s="86">
        <v>1.1470000000000002</v>
      </c>
      <c r="M1517" s="85"/>
      <c r="N1517" s="85"/>
      <c r="O1517" s="86">
        <v>4.5100500000000006</v>
      </c>
      <c r="P1517" s="86">
        <v>4.3495100000000004</v>
      </c>
      <c r="Q1517" s="86">
        <v>4.6705800000000002</v>
      </c>
    </row>
    <row r="1518" spans="1:17" x14ac:dyDescent="0.2">
      <c r="A1518" s="85" t="s">
        <v>2120</v>
      </c>
      <c r="B1518" t="s">
        <v>254</v>
      </c>
      <c r="C1518">
        <v>13</v>
      </c>
      <c r="D1518" s="84" t="s">
        <v>9</v>
      </c>
      <c r="E1518" s="87">
        <v>6</v>
      </c>
      <c r="F1518" s="85" t="s">
        <v>244</v>
      </c>
      <c r="G1518" s="85" t="s">
        <v>253</v>
      </c>
      <c r="H1518" s="86">
        <v>3.7139400000000005</v>
      </c>
      <c r="I1518" s="86">
        <v>4.6816499999999994</v>
      </c>
      <c r="J1518" s="86">
        <v>2.7462400000000002</v>
      </c>
      <c r="K1518" s="86">
        <v>0.96770999999999896</v>
      </c>
      <c r="L1518" s="86">
        <v>0.96770000000000023</v>
      </c>
      <c r="M1518" s="85"/>
      <c r="N1518" s="85"/>
      <c r="O1518" s="86">
        <v>4.5100500000000006</v>
      </c>
      <c r="P1518" s="86">
        <v>4.3495100000000004</v>
      </c>
      <c r="Q1518" s="86">
        <v>4.6705800000000002</v>
      </c>
    </row>
    <row r="1519" spans="1:17" x14ac:dyDescent="0.2">
      <c r="A1519" s="85" t="s">
        <v>2121</v>
      </c>
      <c r="B1519" t="s">
        <v>260</v>
      </c>
      <c r="C1519">
        <v>14</v>
      </c>
      <c r="D1519" s="84" t="s">
        <v>9</v>
      </c>
      <c r="E1519" s="87">
        <v>11</v>
      </c>
      <c r="F1519" s="85" t="s">
        <v>258</v>
      </c>
      <c r="G1519" s="85" t="s">
        <v>259</v>
      </c>
      <c r="H1519" s="86">
        <v>3.9741600000000004</v>
      </c>
      <c r="I1519" s="86">
        <v>5.5438800000000006</v>
      </c>
      <c r="J1519" s="86">
        <v>2.4044400000000001</v>
      </c>
      <c r="K1519" s="86">
        <v>1.5697200000000002</v>
      </c>
      <c r="L1519" s="86">
        <v>1.5697200000000002</v>
      </c>
      <c r="M1519" s="85"/>
      <c r="N1519" s="85"/>
      <c r="O1519" s="86">
        <v>4.5100500000000006</v>
      </c>
      <c r="P1519" s="86">
        <v>4.3495100000000004</v>
      </c>
      <c r="Q1519" s="86">
        <v>4.6705800000000002</v>
      </c>
    </row>
    <row r="1520" spans="1:17" x14ac:dyDescent="0.2">
      <c r="A1520" s="85" t="s">
        <v>2122</v>
      </c>
      <c r="B1520" t="s">
        <v>264</v>
      </c>
      <c r="C1520">
        <v>15</v>
      </c>
      <c r="D1520" s="84" t="s">
        <v>9</v>
      </c>
      <c r="E1520" s="87">
        <v>9</v>
      </c>
      <c r="F1520" s="85" t="s">
        <v>258</v>
      </c>
      <c r="G1520" s="85" t="s">
        <v>263</v>
      </c>
      <c r="H1520" s="86">
        <v>3.9511499999999997</v>
      </c>
      <c r="I1520" s="86">
        <v>5.1266100000000003</v>
      </c>
      <c r="J1520" s="86">
        <v>2.7757000000000001</v>
      </c>
      <c r="K1520" s="86">
        <v>1.1754600000000006</v>
      </c>
      <c r="L1520" s="86">
        <v>1.1754499999999997</v>
      </c>
      <c r="M1520" s="85"/>
      <c r="N1520" s="85"/>
      <c r="O1520" s="86">
        <v>4.5100500000000006</v>
      </c>
      <c r="P1520" s="86">
        <v>4.3495100000000004</v>
      </c>
      <c r="Q1520" s="86">
        <v>4.6705800000000002</v>
      </c>
    </row>
    <row r="1521" spans="1:17" x14ac:dyDescent="0.2">
      <c r="A1521" s="85" t="s">
        <v>2123</v>
      </c>
      <c r="B1521" t="s">
        <v>268</v>
      </c>
      <c r="C1521">
        <v>16</v>
      </c>
      <c r="D1521" s="84" t="s">
        <v>9</v>
      </c>
      <c r="E1521" s="87">
        <v>17</v>
      </c>
      <c r="F1521" s="85" t="s">
        <v>258</v>
      </c>
      <c r="G1521" s="85" t="s">
        <v>267</v>
      </c>
      <c r="H1521" s="86">
        <v>4.5957699999999999</v>
      </c>
      <c r="I1521" s="86">
        <v>6.4008200000000004</v>
      </c>
      <c r="J1521" s="86">
        <v>2.7907299999999999</v>
      </c>
      <c r="K1521" s="86">
        <v>1.8050500000000005</v>
      </c>
      <c r="L1521" s="86">
        <v>1.80504</v>
      </c>
      <c r="M1521" s="85"/>
      <c r="N1521" s="85"/>
      <c r="O1521" s="86">
        <v>4.5100500000000006</v>
      </c>
      <c r="P1521" s="86">
        <v>4.3495100000000004</v>
      </c>
      <c r="Q1521" s="86">
        <v>4.6705800000000002</v>
      </c>
    </row>
    <row r="1522" spans="1:17" x14ac:dyDescent="0.2">
      <c r="A1522" s="85" t="s">
        <v>2124</v>
      </c>
      <c r="B1522" t="s">
        <v>272</v>
      </c>
      <c r="C1522">
        <v>17</v>
      </c>
      <c r="D1522" s="84" t="s">
        <v>9</v>
      </c>
      <c r="E1522" s="87">
        <v>3</v>
      </c>
      <c r="F1522" s="85" t="s">
        <v>258</v>
      </c>
      <c r="G1522" s="85" t="s">
        <v>271</v>
      </c>
      <c r="H1522" s="86">
        <v>3.5969300000000004</v>
      </c>
      <c r="I1522" s="86">
        <v>5.0521499999999993</v>
      </c>
      <c r="J1522" s="86">
        <v>2.1417100000000002</v>
      </c>
      <c r="K1522" s="86">
        <v>1.4552199999999988</v>
      </c>
      <c r="L1522" s="86">
        <v>1.4552200000000002</v>
      </c>
      <c r="M1522" s="85"/>
      <c r="N1522" s="85"/>
      <c r="O1522" s="86">
        <v>4.5100500000000006</v>
      </c>
      <c r="P1522" s="86">
        <v>4.3495100000000004</v>
      </c>
      <c r="Q1522" s="86">
        <v>4.6705800000000002</v>
      </c>
    </row>
    <row r="1523" spans="1:17" x14ac:dyDescent="0.2">
      <c r="A1523" s="85" t="s">
        <v>2125</v>
      </c>
      <c r="B1523" t="s">
        <v>276</v>
      </c>
      <c r="C1523">
        <v>18</v>
      </c>
      <c r="D1523" s="84" t="s">
        <v>9</v>
      </c>
      <c r="E1523" s="87">
        <v>4</v>
      </c>
      <c r="F1523" s="85" t="s">
        <v>258</v>
      </c>
      <c r="G1523" s="85" t="s">
        <v>275</v>
      </c>
      <c r="H1523" s="86">
        <v>3.6230900000000004</v>
      </c>
      <c r="I1523" s="86">
        <v>5.0317300000000005</v>
      </c>
      <c r="J1523" s="86">
        <v>2.2144500000000003</v>
      </c>
      <c r="K1523" s="86">
        <v>1.4086400000000001</v>
      </c>
      <c r="L1523" s="86">
        <v>1.4086400000000001</v>
      </c>
      <c r="M1523" s="85"/>
      <c r="N1523" s="85"/>
      <c r="O1523" s="86">
        <v>4.5100500000000006</v>
      </c>
      <c r="P1523" s="86">
        <v>4.3495100000000004</v>
      </c>
      <c r="Q1523" s="86">
        <v>4.6705800000000002</v>
      </c>
    </row>
    <row r="1524" spans="1:17" x14ac:dyDescent="0.2">
      <c r="A1524" s="85" t="s">
        <v>2126</v>
      </c>
      <c r="B1524" t="s">
        <v>487</v>
      </c>
      <c r="C1524">
        <v>19</v>
      </c>
      <c r="D1524" s="84" t="s">
        <v>9</v>
      </c>
      <c r="E1524" s="87">
        <v>15</v>
      </c>
      <c r="F1524" s="85" t="s">
        <v>485</v>
      </c>
      <c r="G1524" s="85" t="s">
        <v>486</v>
      </c>
      <c r="H1524" s="86">
        <v>4.2778999999999998</v>
      </c>
      <c r="I1524" s="86">
        <v>5.7510699999999995</v>
      </c>
      <c r="J1524" s="86">
        <v>2.8047300000000002</v>
      </c>
      <c r="K1524" s="86">
        <v>1.4731699999999996</v>
      </c>
      <c r="L1524" s="86">
        <v>1.4731699999999996</v>
      </c>
      <c r="M1524" s="85"/>
      <c r="N1524" s="85"/>
      <c r="O1524" s="86">
        <v>4.5100500000000006</v>
      </c>
      <c r="P1524" s="86">
        <v>4.3495100000000004</v>
      </c>
      <c r="Q1524" s="86">
        <v>4.6705800000000002</v>
      </c>
    </row>
    <row r="1525" spans="1:17" x14ac:dyDescent="0.2">
      <c r="A1525" s="85" t="s">
        <v>2127</v>
      </c>
      <c r="B1525" t="s">
        <v>491</v>
      </c>
      <c r="C1525">
        <v>20</v>
      </c>
      <c r="D1525" s="84" t="s">
        <v>9</v>
      </c>
      <c r="E1525" s="87">
        <v>5</v>
      </c>
      <c r="F1525" s="85" t="s">
        <v>485</v>
      </c>
      <c r="G1525" s="85" t="s">
        <v>490</v>
      </c>
      <c r="H1525" s="86">
        <v>3.7111999999999998</v>
      </c>
      <c r="I1525" s="86">
        <v>4.9943499999999998</v>
      </c>
      <c r="J1525" s="86">
        <v>2.4280400000000002</v>
      </c>
      <c r="K1525" s="86">
        <v>1.28315</v>
      </c>
      <c r="L1525" s="86">
        <v>1.2831599999999996</v>
      </c>
      <c r="M1525" s="85"/>
      <c r="N1525" s="85"/>
      <c r="O1525" s="86">
        <v>4.5100500000000006</v>
      </c>
      <c r="P1525" s="86">
        <v>4.3495100000000004</v>
      </c>
      <c r="Q1525" s="86">
        <v>4.6705800000000002</v>
      </c>
    </row>
    <row r="1526" spans="1:17" x14ac:dyDescent="0.2">
      <c r="A1526" s="85" t="s">
        <v>2128</v>
      </c>
      <c r="B1526" t="s">
        <v>495</v>
      </c>
      <c r="C1526">
        <v>21</v>
      </c>
      <c r="D1526" s="84" t="s">
        <v>9</v>
      </c>
      <c r="E1526" s="87">
        <v>2</v>
      </c>
      <c r="F1526" s="85" t="s">
        <v>485</v>
      </c>
      <c r="G1526" s="85" t="s">
        <v>494</v>
      </c>
      <c r="H1526" s="86">
        <v>3.2701800000000003</v>
      </c>
      <c r="I1526" s="86">
        <v>4.6516799999999998</v>
      </c>
      <c r="J1526" s="86">
        <v>1.8886799999999999</v>
      </c>
      <c r="K1526" s="86">
        <v>1.3814999999999995</v>
      </c>
      <c r="L1526" s="86">
        <v>1.3815000000000004</v>
      </c>
      <c r="M1526" s="85"/>
      <c r="N1526" s="85"/>
      <c r="O1526" s="86">
        <v>4.5100500000000006</v>
      </c>
      <c r="P1526" s="86">
        <v>4.3495100000000004</v>
      </c>
      <c r="Q1526" s="86">
        <v>4.6705800000000002</v>
      </c>
    </row>
    <row r="1527" spans="1:17" x14ac:dyDescent="0.2">
      <c r="A1527" s="85" t="s">
        <v>2129</v>
      </c>
      <c r="B1527" t="s">
        <v>499</v>
      </c>
      <c r="C1527">
        <v>22</v>
      </c>
      <c r="D1527" s="84" t="s">
        <v>9</v>
      </c>
      <c r="E1527" s="87">
        <v>13</v>
      </c>
      <c r="F1527" s="85" t="s">
        <v>485</v>
      </c>
      <c r="G1527" s="85" t="s">
        <v>498</v>
      </c>
      <c r="H1527" s="86">
        <v>4.2597199999999997</v>
      </c>
      <c r="I1527" s="86">
        <v>5.5649199999999999</v>
      </c>
      <c r="J1527" s="86">
        <v>2.9545300000000001</v>
      </c>
      <c r="K1527" s="86">
        <v>1.3052000000000001</v>
      </c>
      <c r="L1527" s="86">
        <v>1.3051899999999996</v>
      </c>
      <c r="M1527" s="85"/>
      <c r="N1527" s="85"/>
      <c r="O1527" s="86">
        <v>4.5100500000000006</v>
      </c>
      <c r="P1527" s="86">
        <v>4.3495100000000004</v>
      </c>
      <c r="Q1527" s="86">
        <v>4.6705800000000002</v>
      </c>
    </row>
    <row r="1528" spans="1:17" x14ac:dyDescent="0.2">
      <c r="A1528" s="85" t="s">
        <v>2130</v>
      </c>
      <c r="B1528" t="s">
        <v>373</v>
      </c>
      <c r="C1528">
        <v>1</v>
      </c>
      <c r="D1528" s="84" t="s">
        <v>0</v>
      </c>
      <c r="E1528" s="87">
        <v>1</v>
      </c>
      <c r="F1528" s="85" t="s">
        <v>0</v>
      </c>
      <c r="G1528" s="85" t="s">
        <v>372</v>
      </c>
      <c r="H1528" s="86">
        <v>2.02</v>
      </c>
      <c r="I1528" s="86">
        <v>3.1177699999999997</v>
      </c>
      <c r="J1528" s="86">
        <v>0.92222999999999988</v>
      </c>
      <c r="K1528" s="86">
        <v>1.0977699999999997</v>
      </c>
      <c r="L1528" s="86">
        <v>1.0977700000000001</v>
      </c>
      <c r="M1528" s="85"/>
      <c r="N1528" s="85"/>
      <c r="O1528" s="86">
        <v>4.5100500000000006</v>
      </c>
      <c r="P1528" s="86">
        <v>4.3495100000000004</v>
      </c>
      <c r="Q1528" s="86">
        <v>4.6705800000000002</v>
      </c>
    </row>
    <row r="1529" spans="1:17" x14ac:dyDescent="0.2">
      <c r="A1529" s="85" t="s">
        <v>2131</v>
      </c>
      <c r="B1529" t="s">
        <v>377</v>
      </c>
      <c r="C1529">
        <v>2</v>
      </c>
      <c r="D1529" s="84" t="s">
        <v>0</v>
      </c>
      <c r="E1529" s="87">
        <v>3</v>
      </c>
      <c r="F1529" s="85" t="s">
        <v>0</v>
      </c>
      <c r="G1529" s="85" t="s">
        <v>376</v>
      </c>
      <c r="H1529" s="86">
        <v>4.2665300000000004</v>
      </c>
      <c r="I1529" s="86">
        <v>5.8322099999999999</v>
      </c>
      <c r="J1529" s="86">
        <v>2.70085</v>
      </c>
      <c r="K1529" s="86">
        <v>1.5656799999999995</v>
      </c>
      <c r="L1529" s="86">
        <v>1.5656800000000004</v>
      </c>
      <c r="M1529" s="85"/>
      <c r="N1529" s="85"/>
      <c r="O1529" s="86">
        <v>4.5100500000000006</v>
      </c>
      <c r="P1529" s="86">
        <v>4.3495100000000004</v>
      </c>
      <c r="Q1529" s="86">
        <v>4.6705800000000002</v>
      </c>
    </row>
    <row r="1530" spans="1:17" x14ac:dyDescent="0.2">
      <c r="A1530" s="85" t="s">
        <v>2132</v>
      </c>
      <c r="B1530" t="s">
        <v>381</v>
      </c>
      <c r="C1530">
        <v>3</v>
      </c>
      <c r="D1530" s="84" t="s">
        <v>0</v>
      </c>
      <c r="E1530" s="87">
        <v>2</v>
      </c>
      <c r="F1530" s="85" t="s">
        <v>0</v>
      </c>
      <c r="G1530" s="85" t="s">
        <v>380</v>
      </c>
      <c r="H1530" s="86">
        <v>4.0844100000000001</v>
      </c>
      <c r="I1530" s="86">
        <v>5.5170599999999999</v>
      </c>
      <c r="J1530" s="86">
        <v>2.6517599999999999</v>
      </c>
      <c r="K1530" s="86">
        <v>1.4326499999999998</v>
      </c>
      <c r="L1530" s="86">
        <v>1.4326500000000002</v>
      </c>
      <c r="M1530" s="85"/>
      <c r="N1530" s="85"/>
      <c r="O1530" s="86">
        <v>4.5100500000000006</v>
      </c>
      <c r="P1530" s="86">
        <v>4.3495100000000004</v>
      </c>
      <c r="Q1530" s="86">
        <v>4.6705800000000002</v>
      </c>
    </row>
    <row r="1531" spans="1:17" x14ac:dyDescent="0.2">
      <c r="A1531" s="85" t="s">
        <v>2133</v>
      </c>
      <c r="B1531" t="s">
        <v>385</v>
      </c>
      <c r="C1531">
        <v>4</v>
      </c>
      <c r="D1531" s="84" t="s">
        <v>0</v>
      </c>
      <c r="E1531" s="87">
        <v>4</v>
      </c>
      <c r="F1531" s="85" t="s">
        <v>0</v>
      </c>
      <c r="G1531" s="85" t="s">
        <v>384</v>
      </c>
      <c r="H1531" s="86">
        <v>4.4852099999999995</v>
      </c>
      <c r="I1531" s="86">
        <v>5.7699100000000003</v>
      </c>
      <c r="J1531" s="86">
        <v>3.2005199999999996</v>
      </c>
      <c r="K1531" s="86">
        <v>1.2847000000000008</v>
      </c>
      <c r="L1531" s="86">
        <v>1.2846899999999999</v>
      </c>
      <c r="M1531" s="85"/>
      <c r="N1531" s="85"/>
      <c r="O1531" s="86">
        <v>4.5100500000000006</v>
      </c>
      <c r="P1531" s="86">
        <v>4.3495100000000004</v>
      </c>
      <c r="Q1531" s="86">
        <v>4.6705800000000002</v>
      </c>
    </row>
    <row r="1532" spans="1:17" x14ac:dyDescent="0.2">
      <c r="A1532" s="85" t="s">
        <v>2134</v>
      </c>
      <c r="B1532" t="s">
        <v>218</v>
      </c>
      <c r="C1532">
        <v>1</v>
      </c>
      <c r="D1532" s="84" t="s">
        <v>1</v>
      </c>
      <c r="E1532" s="87">
        <v>4</v>
      </c>
      <c r="F1532" s="85" t="s">
        <v>216</v>
      </c>
      <c r="G1532" s="85" t="s">
        <v>217</v>
      </c>
      <c r="H1532" s="86">
        <v>4.2925400000000007</v>
      </c>
      <c r="I1532" s="86">
        <v>5.2735799999999999</v>
      </c>
      <c r="J1532" s="86">
        <v>3.3114999999999997</v>
      </c>
      <c r="K1532" s="86">
        <v>0.98103999999999925</v>
      </c>
      <c r="L1532" s="86">
        <v>0.98104000000000102</v>
      </c>
      <c r="M1532" s="85"/>
      <c r="N1532" s="85"/>
      <c r="O1532" s="86">
        <v>4.5100500000000006</v>
      </c>
      <c r="P1532" s="86">
        <v>4.3495100000000004</v>
      </c>
      <c r="Q1532" s="86">
        <v>4.6705800000000002</v>
      </c>
    </row>
    <row r="1533" spans="1:17" x14ac:dyDescent="0.2">
      <c r="A1533" s="85" t="s">
        <v>2135</v>
      </c>
      <c r="B1533" t="s">
        <v>222</v>
      </c>
      <c r="C1533">
        <v>2</v>
      </c>
      <c r="D1533" s="84" t="s">
        <v>1</v>
      </c>
      <c r="E1533" s="87">
        <v>3</v>
      </c>
      <c r="F1533" s="85" t="s">
        <v>216</v>
      </c>
      <c r="G1533" s="85" t="s">
        <v>221</v>
      </c>
      <c r="H1533" s="86">
        <v>4.0424099999999994</v>
      </c>
      <c r="I1533" s="86">
        <v>5.3601599999999996</v>
      </c>
      <c r="J1533" s="86">
        <v>2.7246600000000001</v>
      </c>
      <c r="K1533" s="86">
        <v>1.3177500000000002</v>
      </c>
      <c r="L1533" s="86">
        <v>1.3177499999999993</v>
      </c>
      <c r="M1533" s="85"/>
      <c r="N1533" s="85"/>
      <c r="O1533" s="86">
        <v>4.5100500000000006</v>
      </c>
      <c r="P1533" s="86">
        <v>4.3495100000000004</v>
      </c>
      <c r="Q1533" s="86">
        <v>4.6705800000000002</v>
      </c>
    </row>
    <row r="1534" spans="1:17" x14ac:dyDescent="0.2">
      <c r="A1534" s="85" t="s">
        <v>2136</v>
      </c>
      <c r="B1534" t="s">
        <v>360</v>
      </c>
      <c r="C1534">
        <v>3</v>
      </c>
      <c r="D1534" s="84" t="s">
        <v>1</v>
      </c>
      <c r="E1534" s="87">
        <v>2</v>
      </c>
      <c r="F1534" s="85" t="s">
        <v>358</v>
      </c>
      <c r="G1534" s="85" t="s">
        <v>359</v>
      </c>
      <c r="H1534" s="86">
        <v>3.8834500000000003</v>
      </c>
      <c r="I1534" s="86">
        <v>5.1582600000000003</v>
      </c>
      <c r="J1534" s="86">
        <v>2.6086299999999998</v>
      </c>
      <c r="K1534" s="86">
        <v>1.27481</v>
      </c>
      <c r="L1534" s="86">
        <v>1.2748200000000005</v>
      </c>
      <c r="M1534" s="85"/>
      <c r="N1534" s="85"/>
      <c r="O1534" s="86">
        <v>4.5100500000000006</v>
      </c>
      <c r="P1534" s="86">
        <v>4.3495100000000004</v>
      </c>
      <c r="Q1534" s="86">
        <v>4.6705800000000002</v>
      </c>
    </row>
    <row r="1535" spans="1:17" x14ac:dyDescent="0.2">
      <c r="A1535" s="85" t="s">
        <v>2137</v>
      </c>
      <c r="B1535" t="s">
        <v>364</v>
      </c>
      <c r="C1535">
        <v>4</v>
      </c>
      <c r="D1535" s="84" t="s">
        <v>1</v>
      </c>
      <c r="E1535" s="87">
        <v>1</v>
      </c>
      <c r="F1535" s="85" t="s">
        <v>358</v>
      </c>
      <c r="G1535" s="85" t="s">
        <v>363</v>
      </c>
      <c r="H1535" s="86">
        <v>3.8120500000000002</v>
      </c>
      <c r="I1535" s="86">
        <v>5.0089600000000001</v>
      </c>
      <c r="J1535" s="86">
        <v>2.6151400000000002</v>
      </c>
      <c r="K1535" s="86">
        <v>1.1969099999999999</v>
      </c>
      <c r="L1535" s="86">
        <v>1.1969099999999999</v>
      </c>
      <c r="M1535" s="85"/>
      <c r="N1535" s="85"/>
      <c r="O1535" s="86">
        <v>4.5100500000000006</v>
      </c>
      <c r="P1535" s="86">
        <v>4.3495100000000004</v>
      </c>
      <c r="Q1535" s="86">
        <v>4.6705800000000002</v>
      </c>
    </row>
    <row r="1536" spans="1:17" x14ac:dyDescent="0.2">
      <c r="A1536" s="85" t="s">
        <v>2138</v>
      </c>
      <c r="B1536" t="s">
        <v>368</v>
      </c>
      <c r="C1536">
        <v>5</v>
      </c>
      <c r="D1536" s="84" t="s">
        <v>1</v>
      </c>
      <c r="E1536" s="87">
        <v>6</v>
      </c>
      <c r="F1536" s="85" t="s">
        <v>358</v>
      </c>
      <c r="G1536" s="85" t="s">
        <v>367</v>
      </c>
      <c r="H1536" s="86">
        <v>5.2876199999999995</v>
      </c>
      <c r="I1536" s="86">
        <v>6.9176000000000002</v>
      </c>
      <c r="J1536" s="86">
        <v>3.6576299999999997</v>
      </c>
      <c r="K1536" s="86">
        <v>1.6299800000000007</v>
      </c>
      <c r="L1536" s="86">
        <v>1.6299899999999998</v>
      </c>
      <c r="M1536" s="85"/>
      <c r="N1536" s="85"/>
      <c r="O1536" s="86">
        <v>4.5100500000000006</v>
      </c>
      <c r="P1536" s="86">
        <v>4.3495100000000004</v>
      </c>
      <c r="Q1536" s="86">
        <v>4.6705800000000002</v>
      </c>
    </row>
    <row r="1537" spans="1:17" x14ac:dyDescent="0.2">
      <c r="A1537" s="85" t="s">
        <v>2139</v>
      </c>
      <c r="B1537" t="s">
        <v>192</v>
      </c>
      <c r="C1537">
        <v>6</v>
      </c>
      <c r="D1537" s="84" t="s">
        <v>1</v>
      </c>
      <c r="E1537" s="87">
        <v>5</v>
      </c>
      <c r="F1537" s="85" t="s">
        <v>190</v>
      </c>
      <c r="G1537" s="85" t="s">
        <v>191</v>
      </c>
      <c r="H1537" s="86">
        <v>4.8026600000000004</v>
      </c>
      <c r="I1537" s="86">
        <v>6.6417100000000007</v>
      </c>
      <c r="J1537" s="86">
        <v>2.9636100000000001</v>
      </c>
      <c r="K1537" s="86">
        <v>1.8390500000000003</v>
      </c>
      <c r="L1537" s="86">
        <v>1.8390500000000003</v>
      </c>
      <c r="M1537" s="85"/>
      <c r="N1537" s="85"/>
      <c r="O1537" s="86">
        <v>4.5100500000000006</v>
      </c>
      <c r="P1537" s="86">
        <v>4.3495100000000004</v>
      </c>
      <c r="Q1537" s="86">
        <v>4.6705800000000002</v>
      </c>
    </row>
    <row r="1538" spans="1:17" x14ac:dyDescent="0.2">
      <c r="A1538" s="85" t="s">
        <v>2140</v>
      </c>
      <c r="B1538" t="s">
        <v>196</v>
      </c>
      <c r="C1538">
        <v>7</v>
      </c>
      <c r="D1538" s="84" t="s">
        <v>1</v>
      </c>
      <c r="E1538" s="87">
        <v>7</v>
      </c>
      <c r="F1538" s="85" t="s">
        <v>190</v>
      </c>
      <c r="G1538" s="85" t="s">
        <v>195</v>
      </c>
      <c r="H1538" s="86">
        <v>5.4031900000000004</v>
      </c>
      <c r="I1538" s="86">
        <v>7.5865499999999999</v>
      </c>
      <c r="J1538" s="86">
        <v>3.21983</v>
      </c>
      <c r="K1538" s="86">
        <v>2.1833599999999995</v>
      </c>
      <c r="L1538" s="86">
        <v>2.1833600000000004</v>
      </c>
      <c r="M1538" s="85"/>
      <c r="N1538" s="85"/>
      <c r="O1538" s="86">
        <v>4.5100500000000006</v>
      </c>
      <c r="P1538" s="86">
        <v>4.3495100000000004</v>
      </c>
      <c r="Q1538" s="86">
        <v>4.6705800000000002</v>
      </c>
    </row>
    <row r="1539" spans="1:17" x14ac:dyDescent="0.2">
      <c r="A1539" s="85" t="s">
        <v>2141</v>
      </c>
      <c r="B1539" t="s">
        <v>200</v>
      </c>
      <c r="C1539">
        <v>8</v>
      </c>
      <c r="D1539" s="84" t="s">
        <v>1</v>
      </c>
      <c r="E1539" s="87">
        <v>9</v>
      </c>
      <c r="F1539" s="85" t="s">
        <v>190</v>
      </c>
      <c r="G1539" s="85" t="s">
        <v>199</v>
      </c>
      <c r="H1539" s="86">
        <v>6.0382400000000001</v>
      </c>
      <c r="I1539" s="86">
        <v>7.8358300000000005</v>
      </c>
      <c r="J1539" s="86">
        <v>4.24064</v>
      </c>
      <c r="K1539" s="86">
        <v>1.7975900000000005</v>
      </c>
      <c r="L1539" s="86">
        <v>1.7976000000000001</v>
      </c>
      <c r="M1539" s="85"/>
      <c r="N1539" s="85"/>
      <c r="O1539" s="86">
        <v>4.5100500000000006</v>
      </c>
      <c r="P1539" s="86">
        <v>4.3495100000000004</v>
      </c>
      <c r="Q1539" s="86">
        <v>4.6705800000000002</v>
      </c>
    </row>
    <row r="1540" spans="1:17" x14ac:dyDescent="0.2">
      <c r="A1540" s="85" t="s">
        <v>2142</v>
      </c>
      <c r="B1540" t="s">
        <v>204</v>
      </c>
      <c r="C1540">
        <v>9</v>
      </c>
      <c r="D1540" s="84" t="s">
        <v>1</v>
      </c>
      <c r="E1540" s="87">
        <v>10</v>
      </c>
      <c r="F1540" s="85" t="s">
        <v>190</v>
      </c>
      <c r="G1540" s="85" t="s">
        <v>203</v>
      </c>
      <c r="H1540" s="86">
        <v>6.4275899999999995</v>
      </c>
      <c r="I1540" s="86">
        <v>8.2052200000000006</v>
      </c>
      <c r="J1540" s="86">
        <v>4.6499499999999996</v>
      </c>
      <c r="K1540" s="86">
        <v>1.7776300000000012</v>
      </c>
      <c r="L1540" s="86">
        <v>1.7776399999999999</v>
      </c>
      <c r="M1540" s="85"/>
      <c r="N1540" s="85"/>
      <c r="O1540" s="86">
        <v>4.5100500000000006</v>
      </c>
      <c r="P1540" s="86">
        <v>4.3495100000000004</v>
      </c>
      <c r="Q1540" s="86">
        <v>4.6705800000000002</v>
      </c>
    </row>
    <row r="1541" spans="1:17" x14ac:dyDescent="0.2">
      <c r="A1541" s="85" t="s">
        <v>2143</v>
      </c>
      <c r="B1541" t="s">
        <v>208</v>
      </c>
      <c r="C1541">
        <v>10</v>
      </c>
      <c r="D1541" s="84" t="s">
        <v>1</v>
      </c>
      <c r="E1541" s="87">
        <v>8</v>
      </c>
      <c r="F1541" s="85" t="s">
        <v>190</v>
      </c>
      <c r="G1541" s="85" t="s">
        <v>207</v>
      </c>
      <c r="H1541" s="86">
        <v>5.9169600000000004</v>
      </c>
      <c r="I1541" s="86">
        <v>8.3707000000000011</v>
      </c>
      <c r="J1541" s="86">
        <v>3.4632299999999998</v>
      </c>
      <c r="K1541" s="86">
        <v>2.4537400000000007</v>
      </c>
      <c r="L1541" s="86">
        <v>2.4537300000000006</v>
      </c>
      <c r="M1541" s="85"/>
      <c r="N1541" s="85"/>
      <c r="O1541" s="86">
        <v>4.5100500000000006</v>
      </c>
      <c r="P1541" s="86">
        <v>4.3495100000000004</v>
      </c>
      <c r="Q1541" s="86">
        <v>4.6705800000000002</v>
      </c>
    </row>
    <row r="1542" spans="1:17" x14ac:dyDescent="0.2">
      <c r="A1542" s="85" t="s">
        <v>2144</v>
      </c>
      <c r="B1542" t="s">
        <v>212</v>
      </c>
      <c r="C1542">
        <v>11</v>
      </c>
      <c r="D1542" s="84" t="s">
        <v>1</v>
      </c>
      <c r="E1542" s="87">
        <v>11</v>
      </c>
      <c r="F1542" s="85" t="s">
        <v>190</v>
      </c>
      <c r="G1542" s="85" t="s">
        <v>211</v>
      </c>
      <c r="H1542" s="86">
        <v>6.5283599999999993</v>
      </c>
      <c r="I1542" s="86">
        <v>8.5597999999999992</v>
      </c>
      <c r="J1542" s="86">
        <v>4.4969200000000003</v>
      </c>
      <c r="K1542" s="86">
        <v>2.0314399999999999</v>
      </c>
      <c r="L1542" s="86">
        <v>2.031439999999999</v>
      </c>
      <c r="M1542" s="85"/>
      <c r="N1542" s="85"/>
      <c r="O1542" s="86">
        <v>4.5100500000000006</v>
      </c>
      <c r="P1542" s="86">
        <v>4.3495100000000004</v>
      </c>
      <c r="Q1542" s="86">
        <v>4.6705800000000002</v>
      </c>
    </row>
    <row r="1543" spans="1:17" x14ac:dyDescent="0.2">
      <c r="A1543" s="85" t="s">
        <v>2145</v>
      </c>
      <c r="B1543" t="s">
        <v>421</v>
      </c>
      <c r="C1543">
        <v>1</v>
      </c>
      <c r="D1543" s="84" t="s">
        <v>10</v>
      </c>
      <c r="E1543" s="87">
        <v>4</v>
      </c>
      <c r="F1543" s="85" t="s">
        <v>419</v>
      </c>
      <c r="G1543" s="85" t="s">
        <v>420</v>
      </c>
      <c r="H1543" s="86">
        <v>3.9597800000000003</v>
      </c>
      <c r="I1543" s="86">
        <v>5.5427299999999997</v>
      </c>
      <c r="J1543" s="86">
        <v>2.3768199999999999</v>
      </c>
      <c r="K1543" s="86">
        <v>1.5829499999999994</v>
      </c>
      <c r="L1543" s="86">
        <v>1.5829600000000004</v>
      </c>
      <c r="M1543" s="85"/>
      <c r="N1543" s="85"/>
      <c r="O1543" s="86">
        <v>4.5100500000000006</v>
      </c>
      <c r="P1543" s="86">
        <v>4.3495100000000004</v>
      </c>
      <c r="Q1543" s="86">
        <v>4.6705800000000002</v>
      </c>
    </row>
    <row r="1544" spans="1:17" x14ac:dyDescent="0.2">
      <c r="A1544" s="85" t="s">
        <v>2146</v>
      </c>
      <c r="B1544" t="s">
        <v>425</v>
      </c>
      <c r="C1544">
        <v>2</v>
      </c>
      <c r="D1544" s="84" t="s">
        <v>10</v>
      </c>
      <c r="E1544" s="87">
        <v>11</v>
      </c>
      <c r="F1544" s="85" t="s">
        <v>419</v>
      </c>
      <c r="G1544" s="85" t="s">
        <v>424</v>
      </c>
      <c r="H1544" s="86">
        <v>5.2918199999999995</v>
      </c>
      <c r="I1544" s="86">
        <v>6.6498499999999998</v>
      </c>
      <c r="J1544" s="86">
        <v>3.9337999999999997</v>
      </c>
      <c r="K1544" s="86">
        <v>1.3580300000000003</v>
      </c>
      <c r="L1544" s="86">
        <v>1.3580199999999998</v>
      </c>
      <c r="M1544" s="85"/>
      <c r="N1544" s="85"/>
      <c r="O1544" s="86">
        <v>4.5100500000000006</v>
      </c>
      <c r="P1544" s="86">
        <v>4.3495100000000004</v>
      </c>
      <c r="Q1544" s="86">
        <v>4.6705800000000002</v>
      </c>
    </row>
    <row r="1545" spans="1:17" x14ac:dyDescent="0.2">
      <c r="A1545" s="85" t="s">
        <v>2147</v>
      </c>
      <c r="B1545" t="s">
        <v>429</v>
      </c>
      <c r="C1545">
        <v>3</v>
      </c>
      <c r="D1545" s="84" t="s">
        <v>10</v>
      </c>
      <c r="E1545" s="87">
        <v>12</v>
      </c>
      <c r="F1545" s="85" t="s">
        <v>419</v>
      </c>
      <c r="G1545" s="85" t="s">
        <v>428</v>
      </c>
      <c r="H1545" s="86">
        <v>5.3201999999999998</v>
      </c>
      <c r="I1545" s="86">
        <v>7.7586899999999996</v>
      </c>
      <c r="J1545" s="86">
        <v>2.88171</v>
      </c>
      <c r="K1545" s="86">
        <v>2.4384899999999998</v>
      </c>
      <c r="L1545" s="86">
        <v>2.4384899999999998</v>
      </c>
      <c r="M1545" s="85"/>
      <c r="N1545" s="85"/>
      <c r="O1545" s="86">
        <v>4.5100500000000006</v>
      </c>
      <c r="P1545" s="86">
        <v>4.3495100000000004</v>
      </c>
      <c r="Q1545" s="86">
        <v>4.6705800000000002</v>
      </c>
    </row>
    <row r="1546" spans="1:17" x14ac:dyDescent="0.2">
      <c r="A1546" s="85" t="s">
        <v>2148</v>
      </c>
      <c r="B1546" t="s">
        <v>433</v>
      </c>
      <c r="C1546">
        <v>4</v>
      </c>
      <c r="D1546" s="84" t="s">
        <v>10</v>
      </c>
      <c r="E1546" s="87">
        <v>7</v>
      </c>
      <c r="F1546" s="85" t="s">
        <v>419</v>
      </c>
      <c r="G1546" s="85" t="s">
        <v>432</v>
      </c>
      <c r="H1546" s="86">
        <v>4.5249200000000007</v>
      </c>
      <c r="I1546" s="86">
        <v>6.4320100000000009</v>
      </c>
      <c r="J1546" s="86">
        <v>2.61782</v>
      </c>
      <c r="K1546" s="86">
        <v>1.9070900000000002</v>
      </c>
      <c r="L1546" s="86">
        <v>1.9071000000000007</v>
      </c>
      <c r="M1546" s="85"/>
      <c r="N1546" s="85"/>
      <c r="O1546" s="86">
        <v>4.5100500000000006</v>
      </c>
      <c r="P1546" s="86">
        <v>4.3495100000000004</v>
      </c>
      <c r="Q1546" s="86">
        <v>4.6705800000000002</v>
      </c>
    </row>
    <row r="1547" spans="1:17" x14ac:dyDescent="0.2">
      <c r="A1547" s="85" t="s">
        <v>2149</v>
      </c>
      <c r="B1547" t="s">
        <v>437</v>
      </c>
      <c r="C1547">
        <v>5</v>
      </c>
      <c r="D1547" s="84" t="s">
        <v>10</v>
      </c>
      <c r="E1547" s="87">
        <v>6</v>
      </c>
      <c r="F1547" s="85" t="s">
        <v>419</v>
      </c>
      <c r="G1547" s="85" t="s">
        <v>436</v>
      </c>
      <c r="H1547" s="86">
        <v>4.4987199999999996</v>
      </c>
      <c r="I1547" s="86">
        <v>6.2108100000000004</v>
      </c>
      <c r="J1547" s="86">
        <v>2.7866300000000002</v>
      </c>
      <c r="K1547" s="86">
        <v>1.7120900000000008</v>
      </c>
      <c r="L1547" s="86">
        <v>1.7120899999999994</v>
      </c>
      <c r="M1547" s="85"/>
      <c r="N1547" s="85"/>
      <c r="O1547" s="86">
        <v>4.5100500000000006</v>
      </c>
      <c r="P1547" s="86">
        <v>4.3495100000000004</v>
      </c>
      <c r="Q1547" s="86">
        <v>4.6705800000000002</v>
      </c>
    </row>
    <row r="1548" spans="1:17" x14ac:dyDescent="0.2">
      <c r="A1548" s="85" t="s">
        <v>2150</v>
      </c>
      <c r="B1548" t="s">
        <v>441</v>
      </c>
      <c r="C1548">
        <v>6</v>
      </c>
      <c r="D1548" s="84" t="s">
        <v>10</v>
      </c>
      <c r="E1548" s="87">
        <v>2</v>
      </c>
      <c r="F1548" s="85" t="s">
        <v>419</v>
      </c>
      <c r="G1548" s="85" t="s">
        <v>440</v>
      </c>
      <c r="H1548" s="86">
        <v>3.8900700000000001</v>
      </c>
      <c r="I1548" s="86">
        <v>5.4120400000000002</v>
      </c>
      <c r="J1548" s="86">
        <v>2.3681100000000002</v>
      </c>
      <c r="K1548" s="86">
        <v>1.52197</v>
      </c>
      <c r="L1548" s="86">
        <v>1.52196</v>
      </c>
      <c r="M1548" s="85"/>
      <c r="N1548" s="85"/>
      <c r="O1548" s="86">
        <v>4.5100500000000006</v>
      </c>
      <c r="P1548" s="86">
        <v>4.3495100000000004</v>
      </c>
      <c r="Q1548" s="86">
        <v>4.6705800000000002</v>
      </c>
    </row>
    <row r="1549" spans="1:17" x14ac:dyDescent="0.2">
      <c r="A1549" s="85" t="s">
        <v>2151</v>
      </c>
      <c r="B1549" t="s">
        <v>445</v>
      </c>
      <c r="C1549">
        <v>7</v>
      </c>
      <c r="D1549" s="84" t="s">
        <v>10</v>
      </c>
      <c r="E1549" s="87">
        <v>9</v>
      </c>
      <c r="F1549" s="85" t="s">
        <v>419</v>
      </c>
      <c r="G1549" s="85" t="s">
        <v>444</v>
      </c>
      <c r="H1549" s="86">
        <v>5.1358099999999993</v>
      </c>
      <c r="I1549" s="86">
        <v>7.1354500000000005</v>
      </c>
      <c r="J1549" s="86">
        <v>3.1361600000000003</v>
      </c>
      <c r="K1549" s="86">
        <v>1.9996400000000012</v>
      </c>
      <c r="L1549" s="86">
        <v>1.999649999999999</v>
      </c>
      <c r="M1549" s="85"/>
      <c r="N1549" s="85"/>
      <c r="O1549" s="86">
        <v>4.5100500000000006</v>
      </c>
      <c r="P1549" s="86">
        <v>4.3495100000000004</v>
      </c>
      <c r="Q1549" s="86">
        <v>4.6705800000000002</v>
      </c>
    </row>
    <row r="1550" spans="1:17" x14ac:dyDescent="0.2">
      <c r="A1550" s="85" t="s">
        <v>2152</v>
      </c>
      <c r="B1550" t="s">
        <v>449</v>
      </c>
      <c r="C1550">
        <v>8</v>
      </c>
      <c r="D1550" s="84" t="s">
        <v>10</v>
      </c>
      <c r="E1550" s="87">
        <v>1</v>
      </c>
      <c r="F1550" s="85" t="s">
        <v>419</v>
      </c>
      <c r="G1550" s="85" t="s">
        <v>448</v>
      </c>
      <c r="H1550" s="86">
        <v>2.79386</v>
      </c>
      <c r="I1550" s="86">
        <v>4.5766499999999999</v>
      </c>
      <c r="J1550" s="86">
        <v>1.0110700000000001</v>
      </c>
      <c r="K1550" s="86">
        <v>1.7827899999999999</v>
      </c>
      <c r="L1550" s="86">
        <v>1.7827899999999999</v>
      </c>
      <c r="M1550" s="85"/>
      <c r="N1550" s="85"/>
      <c r="O1550" s="86">
        <v>4.5100500000000006</v>
      </c>
      <c r="P1550" s="86">
        <v>4.3495100000000004</v>
      </c>
      <c r="Q1550" s="86">
        <v>4.6705800000000002</v>
      </c>
    </row>
    <row r="1551" spans="1:17" x14ac:dyDescent="0.2">
      <c r="A1551" s="85" t="s">
        <v>2153</v>
      </c>
      <c r="B1551" t="s">
        <v>338</v>
      </c>
      <c r="C1551">
        <v>9</v>
      </c>
      <c r="D1551" s="84" t="s">
        <v>10</v>
      </c>
      <c r="E1551" s="87">
        <v>10</v>
      </c>
      <c r="F1551" s="85" t="s">
        <v>336</v>
      </c>
      <c r="G1551" s="85" t="s">
        <v>337</v>
      </c>
      <c r="H1551" s="86">
        <v>5.2781000000000002</v>
      </c>
      <c r="I1551" s="86">
        <v>7.1604399999999995</v>
      </c>
      <c r="J1551" s="86">
        <v>3.3957700000000002</v>
      </c>
      <c r="K1551" s="86">
        <v>1.8823399999999992</v>
      </c>
      <c r="L1551" s="86">
        <v>1.8823300000000001</v>
      </c>
      <c r="M1551" s="85"/>
      <c r="N1551" s="85"/>
      <c r="O1551" s="86">
        <v>4.5100500000000006</v>
      </c>
      <c r="P1551" s="86">
        <v>4.3495100000000004</v>
      </c>
      <c r="Q1551" s="86">
        <v>4.6705800000000002</v>
      </c>
    </row>
    <row r="1552" spans="1:17" x14ac:dyDescent="0.2">
      <c r="A1552" s="85" t="s">
        <v>2154</v>
      </c>
      <c r="B1552" t="s">
        <v>342</v>
      </c>
      <c r="C1552">
        <v>10</v>
      </c>
      <c r="D1552" s="84" t="s">
        <v>10</v>
      </c>
      <c r="E1552" s="87">
        <v>3</v>
      </c>
      <c r="F1552" s="85" t="s">
        <v>336</v>
      </c>
      <c r="G1552" s="85" t="s">
        <v>341</v>
      </c>
      <c r="H1552" s="86">
        <v>3.9207299999999998</v>
      </c>
      <c r="I1552" s="86">
        <v>5.0299499999999995</v>
      </c>
      <c r="J1552" s="86">
        <v>2.8115100000000002</v>
      </c>
      <c r="K1552" s="86">
        <v>1.1092199999999997</v>
      </c>
      <c r="L1552" s="86">
        <v>1.1092199999999997</v>
      </c>
      <c r="M1552" s="85"/>
      <c r="N1552" s="85"/>
      <c r="O1552" s="86">
        <v>4.5100500000000006</v>
      </c>
      <c r="P1552" s="86">
        <v>4.3495100000000004</v>
      </c>
      <c r="Q1552" s="86">
        <v>4.6705800000000002</v>
      </c>
    </row>
    <row r="1553" spans="1:17" x14ac:dyDescent="0.2">
      <c r="A1553" s="85" t="s">
        <v>2155</v>
      </c>
      <c r="B1553" t="s">
        <v>346</v>
      </c>
      <c r="C1553">
        <v>11</v>
      </c>
      <c r="D1553" s="84" t="s">
        <v>10</v>
      </c>
      <c r="E1553" s="87">
        <v>15</v>
      </c>
      <c r="F1553" s="85" t="s">
        <v>336</v>
      </c>
      <c r="G1553" s="85" t="s">
        <v>345</v>
      </c>
      <c r="H1553" s="86">
        <v>5.9339200000000005</v>
      </c>
      <c r="I1553" s="86">
        <v>7.5657000000000005</v>
      </c>
      <c r="J1553" s="86">
        <v>4.3021500000000001</v>
      </c>
      <c r="K1553" s="86">
        <v>1.63178</v>
      </c>
      <c r="L1553" s="86">
        <v>1.6317700000000004</v>
      </c>
      <c r="M1553" s="85"/>
      <c r="N1553" s="85"/>
      <c r="O1553" s="86">
        <v>4.5100500000000006</v>
      </c>
      <c r="P1553" s="86">
        <v>4.3495100000000004</v>
      </c>
      <c r="Q1553" s="86">
        <v>4.6705800000000002</v>
      </c>
    </row>
    <row r="1554" spans="1:17" x14ac:dyDescent="0.2">
      <c r="A1554" s="85" t="s">
        <v>2156</v>
      </c>
      <c r="B1554" t="s">
        <v>350</v>
      </c>
      <c r="C1554">
        <v>12</v>
      </c>
      <c r="D1554" s="84" t="s">
        <v>10</v>
      </c>
      <c r="E1554" s="87">
        <v>8</v>
      </c>
      <c r="F1554" s="85" t="s">
        <v>336</v>
      </c>
      <c r="G1554" s="85" t="s">
        <v>349</v>
      </c>
      <c r="H1554" s="86">
        <v>4.9685199999999998</v>
      </c>
      <c r="I1554" s="86">
        <v>6.8174099999999997</v>
      </c>
      <c r="J1554" s="86">
        <v>3.1196299999999999</v>
      </c>
      <c r="K1554" s="86">
        <v>1.8488899999999999</v>
      </c>
      <c r="L1554" s="86">
        <v>1.8488899999999999</v>
      </c>
      <c r="M1554" s="85"/>
      <c r="N1554" s="85"/>
      <c r="O1554" s="86">
        <v>4.5100500000000006</v>
      </c>
      <c r="P1554" s="86">
        <v>4.3495100000000004</v>
      </c>
      <c r="Q1554" s="86">
        <v>4.6705800000000002</v>
      </c>
    </row>
    <row r="1555" spans="1:17" x14ac:dyDescent="0.2">
      <c r="A1555" s="85" t="s">
        <v>2157</v>
      </c>
      <c r="B1555" t="s">
        <v>354</v>
      </c>
      <c r="C1555">
        <v>13</v>
      </c>
      <c r="D1555" s="84" t="s">
        <v>10</v>
      </c>
      <c r="E1555" s="87">
        <v>14</v>
      </c>
      <c r="F1555" s="85" t="s">
        <v>336</v>
      </c>
      <c r="G1555" s="85" t="s">
        <v>353</v>
      </c>
      <c r="H1555" s="86">
        <v>5.8244999999999996</v>
      </c>
      <c r="I1555" s="86">
        <v>7.9255900000000006</v>
      </c>
      <c r="J1555" s="86">
        <v>3.7234200000000004</v>
      </c>
      <c r="K1555" s="86">
        <v>2.101090000000001</v>
      </c>
      <c r="L1555" s="86">
        <v>2.1010799999999992</v>
      </c>
      <c r="M1555" s="85"/>
      <c r="N1555" s="85"/>
      <c r="O1555" s="86">
        <v>4.5100500000000006</v>
      </c>
      <c r="P1555" s="86">
        <v>4.3495100000000004</v>
      </c>
      <c r="Q1555" s="86">
        <v>4.6705800000000002</v>
      </c>
    </row>
    <row r="1556" spans="1:17" x14ac:dyDescent="0.2">
      <c r="A1556" s="85" t="s">
        <v>2158</v>
      </c>
      <c r="B1556" t="s">
        <v>106</v>
      </c>
      <c r="C1556">
        <v>14</v>
      </c>
      <c r="D1556" s="84" t="s">
        <v>10</v>
      </c>
      <c r="E1556" s="87">
        <v>13</v>
      </c>
      <c r="F1556" s="85" t="s">
        <v>104</v>
      </c>
      <c r="G1556" s="85" t="s">
        <v>105</v>
      </c>
      <c r="H1556" s="86">
        <v>5.3488699999999998</v>
      </c>
      <c r="I1556" s="86">
        <v>6.8752800000000001</v>
      </c>
      <c r="J1556" s="86">
        <v>3.8224599999999995</v>
      </c>
      <c r="K1556" s="86">
        <v>1.5264100000000003</v>
      </c>
      <c r="L1556" s="86">
        <v>1.5264100000000003</v>
      </c>
      <c r="M1556" s="85"/>
      <c r="N1556" s="85"/>
      <c r="O1556" s="86">
        <v>4.5100500000000006</v>
      </c>
      <c r="P1556" s="86">
        <v>4.3495100000000004</v>
      </c>
      <c r="Q1556" s="86">
        <v>4.6705800000000002</v>
      </c>
    </row>
    <row r="1557" spans="1:17" x14ac:dyDescent="0.2">
      <c r="A1557" s="85" t="s">
        <v>2159</v>
      </c>
      <c r="B1557" t="s">
        <v>110</v>
      </c>
      <c r="C1557">
        <v>15</v>
      </c>
      <c r="D1557" s="84" t="s">
        <v>10</v>
      </c>
      <c r="E1557" s="87">
        <v>17</v>
      </c>
      <c r="F1557" s="85" t="s">
        <v>104</v>
      </c>
      <c r="G1557" s="85" t="s">
        <v>109</v>
      </c>
      <c r="H1557" s="86">
        <v>6.4656400000000005</v>
      </c>
      <c r="I1557" s="86">
        <v>8.4174799999999994</v>
      </c>
      <c r="J1557" s="86">
        <v>4.5138100000000003</v>
      </c>
      <c r="K1557" s="86">
        <v>1.9518399999999989</v>
      </c>
      <c r="L1557" s="86">
        <v>1.9518300000000002</v>
      </c>
      <c r="M1557" s="85"/>
      <c r="N1557" s="85"/>
      <c r="O1557" s="86">
        <v>4.5100500000000006</v>
      </c>
      <c r="P1557" s="86">
        <v>4.3495100000000004</v>
      </c>
      <c r="Q1557" s="86">
        <v>4.6705800000000002</v>
      </c>
    </row>
    <row r="1558" spans="1:17" x14ac:dyDescent="0.2">
      <c r="A1558" s="85" t="s">
        <v>2160</v>
      </c>
      <c r="B1558" t="s">
        <v>114</v>
      </c>
      <c r="C1558">
        <v>16</v>
      </c>
      <c r="D1558" s="84" t="s">
        <v>10</v>
      </c>
      <c r="E1558" s="87">
        <v>5</v>
      </c>
      <c r="F1558" s="85" t="s">
        <v>104</v>
      </c>
      <c r="G1558" s="85" t="s">
        <v>113</v>
      </c>
      <c r="H1558" s="86">
        <v>4.4940300000000004</v>
      </c>
      <c r="I1558" s="86">
        <v>5.7772999999999994</v>
      </c>
      <c r="J1558" s="86">
        <v>3.2107499999999995</v>
      </c>
      <c r="K1558" s="86">
        <v>1.283269999999999</v>
      </c>
      <c r="L1558" s="86">
        <v>1.2832800000000009</v>
      </c>
      <c r="M1558" s="85"/>
      <c r="N1558" s="85"/>
      <c r="O1558" s="86">
        <v>4.5100500000000006</v>
      </c>
      <c r="P1558" s="86">
        <v>4.3495100000000004</v>
      </c>
      <c r="Q1558" s="86">
        <v>4.6705800000000002</v>
      </c>
    </row>
    <row r="1559" spans="1:17" x14ac:dyDescent="0.2">
      <c r="A1559" s="85" t="s">
        <v>2161</v>
      </c>
      <c r="B1559" t="s">
        <v>118</v>
      </c>
      <c r="C1559">
        <v>17</v>
      </c>
      <c r="D1559" s="84" t="s">
        <v>10</v>
      </c>
      <c r="E1559" s="87">
        <v>16</v>
      </c>
      <c r="F1559" s="85" t="s">
        <v>104</v>
      </c>
      <c r="G1559" s="85" t="s">
        <v>117</v>
      </c>
      <c r="H1559" s="86">
        <v>6.0585800000000001</v>
      </c>
      <c r="I1559" s="86">
        <v>7.7468499999999993</v>
      </c>
      <c r="J1559" s="86">
        <v>4.3703199999999995</v>
      </c>
      <c r="K1559" s="86">
        <v>1.6882699999999993</v>
      </c>
      <c r="L1559" s="86">
        <v>1.6882600000000005</v>
      </c>
      <c r="M1559" s="85"/>
      <c r="N1559" s="85"/>
      <c r="O1559" s="86">
        <v>4.5100500000000006</v>
      </c>
      <c r="P1559" s="86">
        <v>4.3495100000000004</v>
      </c>
      <c r="Q1559" s="86">
        <v>4.6705800000000002</v>
      </c>
    </row>
    <row r="1560" spans="1:17" x14ac:dyDescent="0.2">
      <c r="A1560" s="85" t="s">
        <v>2162</v>
      </c>
      <c r="B1560" t="s">
        <v>469</v>
      </c>
      <c r="C1560">
        <v>1</v>
      </c>
      <c r="D1560" s="84" t="s">
        <v>11</v>
      </c>
      <c r="E1560" s="87">
        <v>8</v>
      </c>
      <c r="F1560" s="85" t="s">
        <v>467</v>
      </c>
      <c r="G1560" s="85" t="s">
        <v>468</v>
      </c>
      <c r="H1560" s="86">
        <v>4.4501200000000001</v>
      </c>
      <c r="I1560" s="86">
        <v>5.99824</v>
      </c>
      <c r="J1560" s="86">
        <v>2.9020100000000002</v>
      </c>
      <c r="K1560" s="86">
        <v>1.5481199999999999</v>
      </c>
      <c r="L1560" s="86">
        <v>1.5481099999999999</v>
      </c>
      <c r="M1560" s="85"/>
      <c r="N1560" s="85"/>
      <c r="O1560" s="86">
        <v>4.5100500000000006</v>
      </c>
      <c r="P1560" s="86">
        <v>4.3495100000000004</v>
      </c>
      <c r="Q1560" s="86">
        <v>4.6705800000000002</v>
      </c>
    </row>
    <row r="1561" spans="1:17" x14ac:dyDescent="0.2">
      <c r="A1561" s="85" t="s">
        <v>2163</v>
      </c>
      <c r="B1561" t="s">
        <v>473</v>
      </c>
      <c r="C1561">
        <v>2</v>
      </c>
      <c r="D1561" s="84" t="s">
        <v>11</v>
      </c>
      <c r="E1561" s="87">
        <v>4</v>
      </c>
      <c r="F1561" s="85" t="s">
        <v>467</v>
      </c>
      <c r="G1561" s="85" t="s">
        <v>472</v>
      </c>
      <c r="H1561" s="86">
        <v>3.6913799999999997</v>
      </c>
      <c r="I1561" s="86">
        <v>5.0164900000000001</v>
      </c>
      <c r="J1561" s="86">
        <v>2.3662699999999997</v>
      </c>
      <c r="K1561" s="86">
        <v>1.3251100000000005</v>
      </c>
      <c r="L1561" s="86">
        <v>1.32511</v>
      </c>
      <c r="M1561" s="85"/>
      <c r="N1561" s="85"/>
      <c r="O1561" s="86">
        <v>4.5100500000000006</v>
      </c>
      <c r="P1561" s="86">
        <v>4.3495100000000004</v>
      </c>
      <c r="Q1561" s="86">
        <v>4.6705800000000002</v>
      </c>
    </row>
    <row r="1562" spans="1:17" x14ac:dyDescent="0.2">
      <c r="A1562" s="85" t="s">
        <v>2164</v>
      </c>
      <c r="B1562" t="s">
        <v>477</v>
      </c>
      <c r="C1562">
        <v>3</v>
      </c>
      <c r="D1562" s="84" t="s">
        <v>11</v>
      </c>
      <c r="E1562" s="87">
        <v>14</v>
      </c>
      <c r="F1562" s="85" t="s">
        <v>467</v>
      </c>
      <c r="G1562" s="85" t="s">
        <v>476</v>
      </c>
      <c r="H1562" s="86">
        <v>5.93065</v>
      </c>
      <c r="I1562" s="86">
        <v>7.2810899999999998</v>
      </c>
      <c r="J1562" s="86">
        <v>4.5802100000000001</v>
      </c>
      <c r="K1562" s="86">
        <v>1.3504399999999999</v>
      </c>
      <c r="L1562" s="86">
        <v>1.3504399999999999</v>
      </c>
      <c r="M1562" s="85"/>
      <c r="N1562" s="85"/>
      <c r="O1562" s="86">
        <v>4.5100500000000006</v>
      </c>
      <c r="P1562" s="86">
        <v>4.3495100000000004</v>
      </c>
      <c r="Q1562" s="86">
        <v>4.6705800000000002</v>
      </c>
    </row>
    <row r="1563" spans="1:17" x14ac:dyDescent="0.2">
      <c r="A1563" s="85" t="s">
        <v>2165</v>
      </c>
      <c r="B1563" t="s">
        <v>481</v>
      </c>
      <c r="C1563">
        <v>4</v>
      </c>
      <c r="D1563" s="84" t="s">
        <v>11</v>
      </c>
      <c r="E1563" s="87">
        <v>2</v>
      </c>
      <c r="F1563" s="85" t="s">
        <v>467</v>
      </c>
      <c r="G1563" s="85" t="s">
        <v>480</v>
      </c>
      <c r="H1563" s="86">
        <v>3.27536</v>
      </c>
      <c r="I1563" s="86">
        <v>4.6034699999999997</v>
      </c>
      <c r="J1563" s="86">
        <v>1.9472499999999999</v>
      </c>
      <c r="K1563" s="86">
        <v>1.3281099999999997</v>
      </c>
      <c r="L1563" s="86">
        <v>1.3281100000000001</v>
      </c>
      <c r="M1563" s="85"/>
      <c r="N1563" s="85"/>
      <c r="O1563" s="86">
        <v>4.5100500000000006</v>
      </c>
      <c r="P1563" s="86">
        <v>4.3495100000000004</v>
      </c>
      <c r="Q1563" s="86">
        <v>4.6705800000000002</v>
      </c>
    </row>
    <row r="1564" spans="1:17" x14ac:dyDescent="0.2">
      <c r="A1564" s="85" t="s">
        <v>2166</v>
      </c>
      <c r="B1564" t="s">
        <v>150</v>
      </c>
      <c r="C1564">
        <v>5</v>
      </c>
      <c r="D1564" s="84" t="s">
        <v>11</v>
      </c>
      <c r="E1564" s="87">
        <v>5</v>
      </c>
      <c r="F1564" s="85" t="s">
        <v>148</v>
      </c>
      <c r="G1564" s="85" t="s">
        <v>149</v>
      </c>
      <c r="H1564" s="86">
        <v>3.8879700000000001</v>
      </c>
      <c r="I1564" s="86">
        <v>5.0786999999999995</v>
      </c>
      <c r="J1564" s="86">
        <v>2.6972499999999999</v>
      </c>
      <c r="K1564" s="86">
        <v>1.1907299999999994</v>
      </c>
      <c r="L1564" s="86">
        <v>1.1907200000000002</v>
      </c>
      <c r="M1564" s="85"/>
      <c r="N1564" s="85"/>
      <c r="O1564" s="86">
        <v>4.5100500000000006</v>
      </c>
      <c r="P1564" s="86">
        <v>4.3495100000000004</v>
      </c>
      <c r="Q1564" s="86">
        <v>4.6705800000000002</v>
      </c>
    </row>
    <row r="1565" spans="1:17" x14ac:dyDescent="0.2">
      <c r="A1565" s="85" t="s">
        <v>2167</v>
      </c>
      <c r="B1565" t="s">
        <v>154</v>
      </c>
      <c r="C1565">
        <v>6</v>
      </c>
      <c r="D1565" s="84" t="s">
        <v>11</v>
      </c>
      <c r="E1565" s="87">
        <v>1</v>
      </c>
      <c r="F1565" s="85" t="s">
        <v>148</v>
      </c>
      <c r="G1565" s="85" t="s">
        <v>153</v>
      </c>
      <c r="H1565" s="86">
        <v>2.8999199999999998</v>
      </c>
      <c r="I1565" s="86">
        <v>4.3357700000000001</v>
      </c>
      <c r="J1565" s="86">
        <v>1.46408</v>
      </c>
      <c r="K1565" s="86">
        <v>1.4358500000000003</v>
      </c>
      <c r="L1565" s="86">
        <v>1.4358399999999998</v>
      </c>
      <c r="M1565" s="85"/>
      <c r="N1565" s="85"/>
      <c r="O1565" s="86">
        <v>4.5100500000000006</v>
      </c>
      <c r="P1565" s="86">
        <v>4.3495100000000004</v>
      </c>
      <c r="Q1565" s="86">
        <v>4.6705800000000002</v>
      </c>
    </row>
    <row r="1566" spans="1:17" x14ac:dyDescent="0.2">
      <c r="A1566" s="85" t="s">
        <v>2168</v>
      </c>
      <c r="B1566" t="s">
        <v>158</v>
      </c>
      <c r="C1566">
        <v>7</v>
      </c>
      <c r="D1566" s="84" t="s">
        <v>11</v>
      </c>
      <c r="E1566" s="87">
        <v>11</v>
      </c>
      <c r="F1566" s="85" t="s">
        <v>148</v>
      </c>
      <c r="G1566" s="85" t="s">
        <v>157</v>
      </c>
      <c r="H1566" s="86">
        <v>4.7121200000000005</v>
      </c>
      <c r="I1566" s="86">
        <v>6.3772899999999995</v>
      </c>
      <c r="J1566" s="86">
        <v>3.0469599999999999</v>
      </c>
      <c r="K1566" s="86">
        <v>1.6651699999999989</v>
      </c>
      <c r="L1566" s="86">
        <v>1.6651600000000006</v>
      </c>
      <c r="M1566" s="85"/>
      <c r="N1566" s="85"/>
      <c r="O1566" s="86">
        <v>4.5100500000000006</v>
      </c>
      <c r="P1566" s="86">
        <v>4.3495100000000004</v>
      </c>
      <c r="Q1566" s="86">
        <v>4.6705800000000002</v>
      </c>
    </row>
    <row r="1567" spans="1:17" x14ac:dyDescent="0.2">
      <c r="A1567" s="85" t="s">
        <v>2169</v>
      </c>
      <c r="B1567" t="s">
        <v>162</v>
      </c>
      <c r="C1567">
        <v>8</v>
      </c>
      <c r="D1567" s="84" t="s">
        <v>11</v>
      </c>
      <c r="E1567" s="87">
        <v>9</v>
      </c>
      <c r="F1567" s="85" t="s">
        <v>148</v>
      </c>
      <c r="G1567" s="85" t="s">
        <v>161</v>
      </c>
      <c r="H1567" s="86">
        <v>4.5557100000000004</v>
      </c>
      <c r="I1567" s="86">
        <v>5.9743900000000005</v>
      </c>
      <c r="J1567" s="86">
        <v>3.1370299999999998</v>
      </c>
      <c r="K1567" s="86">
        <v>1.4186800000000002</v>
      </c>
      <c r="L1567" s="86">
        <v>1.4186800000000006</v>
      </c>
      <c r="M1567" s="85"/>
      <c r="N1567" s="85"/>
      <c r="O1567" s="86">
        <v>4.5100500000000006</v>
      </c>
      <c r="P1567" s="86">
        <v>4.3495100000000004</v>
      </c>
      <c r="Q1567" s="86">
        <v>4.6705800000000002</v>
      </c>
    </row>
    <row r="1568" spans="1:17" x14ac:dyDescent="0.2">
      <c r="A1568" s="85" t="s">
        <v>2170</v>
      </c>
      <c r="B1568" t="s">
        <v>166</v>
      </c>
      <c r="C1568">
        <v>9</v>
      </c>
      <c r="D1568" s="84" t="s">
        <v>11</v>
      </c>
      <c r="E1568" s="87">
        <v>12</v>
      </c>
      <c r="F1568" s="85" t="s">
        <v>148</v>
      </c>
      <c r="G1568" s="85" t="s">
        <v>165</v>
      </c>
      <c r="H1568" s="86">
        <v>4.9002299999999996</v>
      </c>
      <c r="I1568" s="86">
        <v>7.3039099999999992</v>
      </c>
      <c r="J1568" s="86">
        <v>2.49655</v>
      </c>
      <c r="K1568" s="86">
        <v>2.4036799999999996</v>
      </c>
      <c r="L1568" s="86">
        <v>2.4036799999999996</v>
      </c>
      <c r="M1568" s="85"/>
      <c r="N1568" s="85"/>
      <c r="O1568" s="86">
        <v>4.5100500000000006</v>
      </c>
      <c r="P1568" s="86">
        <v>4.3495100000000004</v>
      </c>
      <c r="Q1568" s="86">
        <v>4.6705800000000002</v>
      </c>
    </row>
    <row r="1569" spans="1:17" x14ac:dyDescent="0.2">
      <c r="A1569" s="85" t="s">
        <v>2171</v>
      </c>
      <c r="B1569" t="s">
        <v>170</v>
      </c>
      <c r="C1569">
        <v>10</v>
      </c>
      <c r="D1569" s="84" t="s">
        <v>11</v>
      </c>
      <c r="E1569" s="87">
        <v>13</v>
      </c>
      <c r="F1569" s="85" t="s">
        <v>148</v>
      </c>
      <c r="G1569" s="85" t="s">
        <v>169</v>
      </c>
      <c r="H1569" s="86">
        <v>5.4795000000000007</v>
      </c>
      <c r="I1569" s="86">
        <v>7.1869500000000004</v>
      </c>
      <c r="J1569" s="86">
        <v>3.7720400000000001</v>
      </c>
      <c r="K1569" s="86">
        <v>1.7074499999999997</v>
      </c>
      <c r="L1569" s="86">
        <v>1.7074600000000006</v>
      </c>
      <c r="M1569" s="85"/>
      <c r="N1569" s="85"/>
      <c r="O1569" s="86">
        <v>4.5100500000000006</v>
      </c>
      <c r="P1569" s="86">
        <v>4.3495100000000004</v>
      </c>
      <c r="Q1569" s="86">
        <v>4.6705800000000002</v>
      </c>
    </row>
    <row r="1570" spans="1:17" x14ac:dyDescent="0.2">
      <c r="A1570" s="85" t="s">
        <v>2172</v>
      </c>
      <c r="B1570" t="s">
        <v>174</v>
      </c>
      <c r="C1570">
        <v>11</v>
      </c>
      <c r="D1570" s="84" t="s">
        <v>11</v>
      </c>
      <c r="E1570" s="87">
        <v>3</v>
      </c>
      <c r="F1570" s="85" t="s">
        <v>148</v>
      </c>
      <c r="G1570" s="85" t="s">
        <v>173</v>
      </c>
      <c r="H1570" s="86">
        <v>3.6120600000000005</v>
      </c>
      <c r="I1570" s="86">
        <v>5.1849300000000005</v>
      </c>
      <c r="J1570" s="86">
        <v>2.0391900000000001</v>
      </c>
      <c r="K1570" s="86">
        <v>1.57287</v>
      </c>
      <c r="L1570" s="86">
        <v>1.5728700000000004</v>
      </c>
      <c r="M1570" s="85"/>
      <c r="N1570" s="85"/>
      <c r="O1570" s="86">
        <v>4.5100500000000006</v>
      </c>
      <c r="P1570" s="86">
        <v>4.3495100000000004</v>
      </c>
      <c r="Q1570" s="86">
        <v>4.6705800000000002</v>
      </c>
    </row>
    <row r="1571" spans="1:17" x14ac:dyDescent="0.2">
      <c r="A1571" s="85" t="s">
        <v>2173</v>
      </c>
      <c r="B1571" t="s">
        <v>178</v>
      </c>
      <c r="C1571">
        <v>12</v>
      </c>
      <c r="D1571" s="84" t="s">
        <v>11</v>
      </c>
      <c r="E1571" s="87">
        <v>7</v>
      </c>
      <c r="F1571" s="85" t="s">
        <v>148</v>
      </c>
      <c r="G1571" s="85" t="s">
        <v>177</v>
      </c>
      <c r="H1571" s="86">
        <v>4.2867799999999994</v>
      </c>
      <c r="I1571" s="86">
        <v>5.6963300000000006</v>
      </c>
      <c r="J1571" s="86">
        <v>2.8772200000000003</v>
      </c>
      <c r="K1571" s="86">
        <v>1.4095500000000012</v>
      </c>
      <c r="L1571" s="86">
        <v>1.409559999999999</v>
      </c>
      <c r="M1571" s="85"/>
      <c r="N1571" s="85"/>
      <c r="O1571" s="86">
        <v>4.5100500000000006</v>
      </c>
      <c r="P1571" s="86">
        <v>4.3495100000000004</v>
      </c>
      <c r="Q1571" s="86">
        <v>4.6705800000000002</v>
      </c>
    </row>
    <row r="1572" spans="1:17" x14ac:dyDescent="0.2">
      <c r="A1572" s="85" t="s">
        <v>2174</v>
      </c>
      <c r="B1572" t="s">
        <v>182</v>
      </c>
      <c r="C1572">
        <v>13</v>
      </c>
      <c r="D1572" s="84" t="s">
        <v>11</v>
      </c>
      <c r="E1572" s="87">
        <v>6</v>
      </c>
      <c r="F1572" s="85" t="s">
        <v>148</v>
      </c>
      <c r="G1572" s="85" t="s">
        <v>181</v>
      </c>
      <c r="H1572" s="86">
        <v>3.98441</v>
      </c>
      <c r="I1572" s="86">
        <v>5.37643</v>
      </c>
      <c r="J1572" s="86">
        <v>2.5923799999999999</v>
      </c>
      <c r="K1572" s="86">
        <v>1.39202</v>
      </c>
      <c r="L1572" s="86">
        <v>1.3920300000000001</v>
      </c>
      <c r="M1572" s="85"/>
      <c r="N1572" s="85"/>
      <c r="O1572" s="86">
        <v>4.5100500000000006</v>
      </c>
      <c r="P1572" s="86">
        <v>4.3495100000000004</v>
      </c>
      <c r="Q1572" s="86">
        <v>4.6705800000000002</v>
      </c>
    </row>
    <row r="1573" spans="1:17" x14ac:dyDescent="0.2">
      <c r="A1573" s="85" t="s">
        <v>2175</v>
      </c>
      <c r="B1573" t="s">
        <v>186</v>
      </c>
      <c r="C1573">
        <v>14</v>
      </c>
      <c r="D1573" s="84" t="s">
        <v>11</v>
      </c>
      <c r="E1573" s="87">
        <v>10</v>
      </c>
      <c r="F1573" s="85" t="s">
        <v>148</v>
      </c>
      <c r="G1573" s="85" t="s">
        <v>185</v>
      </c>
      <c r="H1573" s="86">
        <v>4.6683200000000005</v>
      </c>
      <c r="I1573" s="86">
        <v>6.1761499999999998</v>
      </c>
      <c r="J1573" s="86">
        <v>3.1605000000000003</v>
      </c>
      <c r="K1573" s="86">
        <v>1.5078299999999993</v>
      </c>
      <c r="L1573" s="86">
        <v>1.5078200000000002</v>
      </c>
      <c r="M1573" s="85"/>
      <c r="N1573" s="85"/>
      <c r="O1573" s="86">
        <v>4.5100500000000006</v>
      </c>
      <c r="P1573" s="86">
        <v>4.3495100000000004</v>
      </c>
      <c r="Q1573" s="86">
        <v>4.6705800000000002</v>
      </c>
    </row>
    <row r="1574" spans="1:17" x14ac:dyDescent="0.2">
      <c r="A1574" s="85" t="s">
        <v>2176</v>
      </c>
      <c r="B1574" t="s">
        <v>391</v>
      </c>
      <c r="C1574">
        <v>1</v>
      </c>
      <c r="D1574" s="84" t="s">
        <v>2</v>
      </c>
      <c r="E1574" s="87">
        <v>3</v>
      </c>
      <c r="F1574" s="85" t="s">
        <v>389</v>
      </c>
      <c r="G1574" s="85" t="s">
        <v>390</v>
      </c>
      <c r="H1574" s="86">
        <v>4.37744</v>
      </c>
      <c r="I1574" s="86">
        <v>5.8731</v>
      </c>
      <c r="J1574" s="86">
        <v>2.8817900000000001</v>
      </c>
      <c r="K1574" s="86">
        <v>1.49566</v>
      </c>
      <c r="L1574" s="86">
        <v>1.4956499999999999</v>
      </c>
      <c r="M1574" s="85"/>
      <c r="N1574" s="85"/>
      <c r="O1574" s="86">
        <v>4.5100500000000006</v>
      </c>
      <c r="P1574" s="86">
        <v>4.3495100000000004</v>
      </c>
      <c r="Q1574" s="86">
        <v>4.6705800000000002</v>
      </c>
    </row>
    <row r="1575" spans="1:17" x14ac:dyDescent="0.2">
      <c r="A1575" s="85" t="s">
        <v>2177</v>
      </c>
      <c r="B1575" t="s">
        <v>411</v>
      </c>
      <c r="C1575">
        <v>2</v>
      </c>
      <c r="D1575" s="84" t="s">
        <v>2</v>
      </c>
      <c r="E1575" s="87">
        <v>4</v>
      </c>
      <c r="F1575" s="85" t="s">
        <v>389</v>
      </c>
      <c r="G1575" s="85" t="s">
        <v>410</v>
      </c>
      <c r="H1575" s="86">
        <v>4.3970900000000004</v>
      </c>
      <c r="I1575" s="86">
        <v>6.34422</v>
      </c>
      <c r="J1575" s="86">
        <v>2.4499499999999999</v>
      </c>
      <c r="K1575" s="86">
        <v>1.9471299999999996</v>
      </c>
      <c r="L1575" s="86">
        <v>1.9471400000000005</v>
      </c>
      <c r="M1575" s="85"/>
      <c r="N1575" s="85"/>
      <c r="O1575" s="86">
        <v>4.5100500000000006</v>
      </c>
      <c r="P1575" s="86">
        <v>4.3495100000000004</v>
      </c>
      <c r="Q1575" s="86">
        <v>4.6705800000000002</v>
      </c>
    </row>
    <row r="1576" spans="1:17" x14ac:dyDescent="0.2">
      <c r="A1576" s="85" t="s">
        <v>2178</v>
      </c>
      <c r="B1576" t="s">
        <v>395</v>
      </c>
      <c r="C1576">
        <v>3</v>
      </c>
      <c r="D1576" s="84" t="s">
        <v>2</v>
      </c>
      <c r="E1576" s="87">
        <v>9</v>
      </c>
      <c r="F1576" s="85" t="s">
        <v>389</v>
      </c>
      <c r="G1576" s="85" t="s">
        <v>394</v>
      </c>
      <c r="H1576" s="86">
        <v>6.6144300000000005</v>
      </c>
      <c r="I1576" s="86">
        <v>8.7016600000000004</v>
      </c>
      <c r="J1576" s="86">
        <v>4.5272100000000002</v>
      </c>
      <c r="K1576" s="86">
        <v>2.0872299999999999</v>
      </c>
      <c r="L1576" s="86">
        <v>2.0872200000000003</v>
      </c>
      <c r="M1576" s="85"/>
      <c r="N1576" s="85"/>
      <c r="O1576" s="86">
        <v>4.5100500000000006</v>
      </c>
      <c r="P1576" s="86">
        <v>4.3495100000000004</v>
      </c>
      <c r="Q1576" s="86">
        <v>4.6705800000000002</v>
      </c>
    </row>
    <row r="1577" spans="1:17" x14ac:dyDescent="0.2">
      <c r="A1577" s="85" t="s">
        <v>2179</v>
      </c>
      <c r="B1577" t="s">
        <v>399</v>
      </c>
      <c r="C1577">
        <v>4</v>
      </c>
      <c r="D1577" s="84" t="s">
        <v>2</v>
      </c>
      <c r="E1577" s="87">
        <v>6</v>
      </c>
      <c r="F1577" s="85" t="s">
        <v>389</v>
      </c>
      <c r="G1577" s="85" t="s">
        <v>398</v>
      </c>
      <c r="H1577" s="86">
        <v>5.7525500000000003</v>
      </c>
      <c r="I1577" s="86">
        <v>7.6653200000000004</v>
      </c>
      <c r="J1577" s="86">
        <v>3.8397800000000002</v>
      </c>
      <c r="K1577" s="86">
        <v>1.9127700000000001</v>
      </c>
      <c r="L1577" s="86">
        <v>1.9127700000000001</v>
      </c>
      <c r="M1577" s="85"/>
      <c r="N1577" s="85"/>
      <c r="O1577" s="86">
        <v>4.5100500000000006</v>
      </c>
      <c r="P1577" s="86">
        <v>4.3495100000000004</v>
      </c>
      <c r="Q1577" s="86">
        <v>4.6705800000000002</v>
      </c>
    </row>
    <row r="1578" spans="1:17" x14ac:dyDescent="0.2">
      <c r="A1578" s="85" t="s">
        <v>2180</v>
      </c>
      <c r="B1578" t="s">
        <v>403</v>
      </c>
      <c r="C1578">
        <v>5</v>
      </c>
      <c r="D1578" s="84" t="s">
        <v>2</v>
      </c>
      <c r="E1578" s="87">
        <v>2</v>
      </c>
      <c r="F1578" s="85" t="s">
        <v>389</v>
      </c>
      <c r="G1578" s="85" t="s">
        <v>402</v>
      </c>
      <c r="H1578" s="86">
        <v>3.8133300000000001</v>
      </c>
      <c r="I1578" s="86">
        <v>5.1528799999999997</v>
      </c>
      <c r="J1578" s="86">
        <v>2.4737900000000002</v>
      </c>
      <c r="K1578" s="86">
        <v>1.3395499999999996</v>
      </c>
      <c r="L1578" s="86">
        <v>1.33954</v>
      </c>
      <c r="M1578" s="85"/>
      <c r="N1578" s="85"/>
      <c r="O1578" s="86">
        <v>4.5100500000000006</v>
      </c>
      <c r="P1578" s="86">
        <v>4.3495100000000004</v>
      </c>
      <c r="Q1578" s="86">
        <v>4.6705800000000002</v>
      </c>
    </row>
    <row r="1579" spans="1:17" x14ac:dyDescent="0.2">
      <c r="A1579" s="85" t="s">
        <v>2181</v>
      </c>
      <c r="B1579" t="s">
        <v>415</v>
      </c>
      <c r="C1579">
        <v>6</v>
      </c>
      <c r="D1579" s="84" t="s">
        <v>2</v>
      </c>
      <c r="E1579" s="87">
        <v>7</v>
      </c>
      <c r="F1579" s="85" t="s">
        <v>389</v>
      </c>
      <c r="G1579" s="85" t="s">
        <v>414</v>
      </c>
      <c r="H1579" s="86">
        <v>5.9405200000000002</v>
      </c>
      <c r="I1579" s="86">
        <v>8.0719100000000008</v>
      </c>
      <c r="J1579" s="86">
        <v>3.8091200000000001</v>
      </c>
      <c r="K1579" s="86">
        <v>2.1313900000000006</v>
      </c>
      <c r="L1579" s="86">
        <v>2.1314000000000002</v>
      </c>
      <c r="M1579" s="85"/>
      <c r="N1579" s="85"/>
      <c r="O1579" s="86">
        <v>4.5100500000000006</v>
      </c>
      <c r="P1579" s="86">
        <v>4.3495100000000004</v>
      </c>
      <c r="Q1579" s="86">
        <v>4.6705800000000002</v>
      </c>
    </row>
    <row r="1580" spans="1:17" x14ac:dyDescent="0.2">
      <c r="A1580" s="85" t="s">
        <v>2182</v>
      </c>
      <c r="B1580" t="s">
        <v>407</v>
      </c>
      <c r="C1580">
        <v>7</v>
      </c>
      <c r="D1580" s="84" t="s">
        <v>2</v>
      </c>
      <c r="E1580" s="87">
        <v>1</v>
      </c>
      <c r="F1580" s="85" t="s">
        <v>389</v>
      </c>
      <c r="G1580" s="85" t="s">
        <v>406</v>
      </c>
      <c r="H1580" s="86">
        <v>3.5195400000000001</v>
      </c>
      <c r="I1580" s="86">
        <v>4.8460999999999999</v>
      </c>
      <c r="J1580" s="86">
        <v>2.1929699999999999</v>
      </c>
      <c r="K1580" s="86">
        <v>1.3265599999999997</v>
      </c>
      <c r="L1580" s="86">
        <v>1.3265700000000002</v>
      </c>
      <c r="M1580" s="85"/>
      <c r="N1580" s="85"/>
      <c r="O1580" s="86">
        <v>4.5100500000000006</v>
      </c>
      <c r="P1580" s="86">
        <v>4.3495100000000004</v>
      </c>
      <c r="Q1580" s="86">
        <v>4.6705800000000002</v>
      </c>
    </row>
    <row r="1581" spans="1:17" x14ac:dyDescent="0.2">
      <c r="A1581" s="85" t="s">
        <v>2183</v>
      </c>
      <c r="B1581" t="s">
        <v>300</v>
      </c>
      <c r="C1581">
        <v>8</v>
      </c>
      <c r="D1581" s="84" t="s">
        <v>2</v>
      </c>
      <c r="E1581" s="87">
        <v>8</v>
      </c>
      <c r="F1581" s="85" t="s">
        <v>298</v>
      </c>
      <c r="G1581" s="85" t="s">
        <v>299</v>
      </c>
      <c r="H1581" s="86">
        <v>6.25373</v>
      </c>
      <c r="I1581" s="86">
        <v>7.3872300000000006</v>
      </c>
      <c r="J1581" s="86">
        <v>5.1202300000000003</v>
      </c>
      <c r="K1581" s="86">
        <v>1.1335000000000006</v>
      </c>
      <c r="L1581" s="86">
        <v>1.1334999999999997</v>
      </c>
      <c r="M1581" s="85"/>
      <c r="N1581" s="85"/>
      <c r="O1581" s="86">
        <v>4.5100500000000006</v>
      </c>
      <c r="P1581" s="86">
        <v>4.3495100000000004</v>
      </c>
      <c r="Q1581" s="86">
        <v>4.6705800000000002</v>
      </c>
    </row>
    <row r="1582" spans="1:17" x14ac:dyDescent="0.2">
      <c r="A1582" s="85" t="s">
        <v>2184</v>
      </c>
      <c r="B1582" t="s">
        <v>304</v>
      </c>
      <c r="C1582">
        <v>9</v>
      </c>
      <c r="D1582" s="84" t="s">
        <v>2</v>
      </c>
      <c r="E1582" s="87">
        <v>5</v>
      </c>
      <c r="F1582" s="85" t="s">
        <v>298</v>
      </c>
      <c r="G1582" s="85" t="s">
        <v>303</v>
      </c>
      <c r="H1582" s="86">
        <v>5.4609199999999998</v>
      </c>
      <c r="I1582" s="86">
        <v>6.8575399999999993</v>
      </c>
      <c r="J1582" s="86">
        <v>4.0643099999999999</v>
      </c>
      <c r="K1582" s="86">
        <v>1.3966199999999995</v>
      </c>
      <c r="L1582" s="86">
        <v>1.3966099999999999</v>
      </c>
      <c r="M1582" s="85"/>
      <c r="N1582" s="85"/>
      <c r="O1582" s="86">
        <v>4.5100500000000006</v>
      </c>
      <c r="P1582" s="86">
        <v>4.3495100000000004</v>
      </c>
      <c r="Q1582" s="86">
        <v>4.6705800000000002</v>
      </c>
    </row>
    <row r="1583" spans="1:17" x14ac:dyDescent="0.2">
      <c r="A1583" s="85" t="s">
        <v>2185</v>
      </c>
      <c r="B1583" t="s">
        <v>124</v>
      </c>
      <c r="C1583">
        <v>1</v>
      </c>
      <c r="D1583" s="84" t="s">
        <v>3</v>
      </c>
      <c r="E1583" s="87">
        <v>14</v>
      </c>
      <c r="F1583" s="85" t="s">
        <v>122</v>
      </c>
      <c r="G1583" s="85" t="s">
        <v>123</v>
      </c>
      <c r="H1583" s="86">
        <v>4.9406999999999996</v>
      </c>
      <c r="I1583" s="86">
        <v>6.6253999999999991</v>
      </c>
      <c r="J1583" s="86">
        <v>3.2559999999999998</v>
      </c>
      <c r="K1583" s="86">
        <v>1.6846999999999994</v>
      </c>
      <c r="L1583" s="86">
        <v>1.6846999999999999</v>
      </c>
      <c r="M1583" s="85"/>
      <c r="N1583" s="85"/>
      <c r="O1583" s="86">
        <v>4.5100500000000006</v>
      </c>
      <c r="P1583" s="86">
        <v>4.3495100000000004</v>
      </c>
      <c r="Q1583" s="86">
        <v>4.6705800000000002</v>
      </c>
    </row>
    <row r="1584" spans="1:17" x14ac:dyDescent="0.2">
      <c r="A1584" s="85" t="s">
        <v>2186</v>
      </c>
      <c r="B1584" t="s">
        <v>128</v>
      </c>
      <c r="C1584">
        <v>2</v>
      </c>
      <c r="D1584" s="84" t="s">
        <v>3</v>
      </c>
      <c r="E1584" s="87">
        <v>5</v>
      </c>
      <c r="F1584" s="85" t="s">
        <v>122</v>
      </c>
      <c r="G1584" s="85" t="s">
        <v>127</v>
      </c>
      <c r="H1584" s="86">
        <v>3.8820199999999998</v>
      </c>
      <c r="I1584" s="86">
        <v>5.2799899999999997</v>
      </c>
      <c r="J1584" s="86">
        <v>2.4840399999999998</v>
      </c>
      <c r="K1584" s="86">
        <v>1.3979699999999999</v>
      </c>
      <c r="L1584" s="86">
        <v>1.39798</v>
      </c>
      <c r="M1584" s="85"/>
      <c r="N1584" s="85"/>
      <c r="O1584" s="86">
        <v>4.5100500000000006</v>
      </c>
      <c r="P1584" s="86">
        <v>4.3495100000000004</v>
      </c>
      <c r="Q1584" s="86">
        <v>4.6705800000000002</v>
      </c>
    </row>
    <row r="1585" spans="1:17" x14ac:dyDescent="0.2">
      <c r="A1585" s="85" t="s">
        <v>2187</v>
      </c>
      <c r="B1585" t="s">
        <v>132</v>
      </c>
      <c r="C1585">
        <v>3</v>
      </c>
      <c r="D1585" s="84" t="s">
        <v>3</v>
      </c>
      <c r="E1585" s="87">
        <v>15</v>
      </c>
      <c r="F1585" s="85" t="s">
        <v>122</v>
      </c>
      <c r="G1585" s="85" t="s">
        <v>131</v>
      </c>
      <c r="H1585" s="86">
        <v>5.0409799999999994</v>
      </c>
      <c r="I1585" s="86">
        <v>6.6941899999999999</v>
      </c>
      <c r="J1585" s="86">
        <v>3.3877600000000001</v>
      </c>
      <c r="K1585" s="86">
        <v>1.6532100000000005</v>
      </c>
      <c r="L1585" s="86">
        <v>1.6532199999999992</v>
      </c>
      <c r="M1585" s="85"/>
      <c r="N1585" s="85"/>
      <c r="O1585" s="86">
        <v>4.5100500000000006</v>
      </c>
      <c r="P1585" s="86">
        <v>4.3495100000000004</v>
      </c>
      <c r="Q1585" s="86">
        <v>4.6705800000000002</v>
      </c>
    </row>
    <row r="1586" spans="1:17" x14ac:dyDescent="0.2">
      <c r="A1586" s="85" t="s">
        <v>2188</v>
      </c>
      <c r="B1586" t="s">
        <v>136</v>
      </c>
      <c r="C1586">
        <v>4</v>
      </c>
      <c r="D1586" s="84" t="s">
        <v>3</v>
      </c>
      <c r="E1586" s="87">
        <v>4</v>
      </c>
      <c r="F1586" s="85" t="s">
        <v>122</v>
      </c>
      <c r="G1586" s="85" t="s">
        <v>135</v>
      </c>
      <c r="H1586" s="86">
        <v>3.2274499999999997</v>
      </c>
      <c r="I1586" s="86">
        <v>4.6019800000000002</v>
      </c>
      <c r="J1586" s="86">
        <v>1.8529299999999997</v>
      </c>
      <c r="K1586" s="86">
        <v>1.3745300000000005</v>
      </c>
      <c r="L1586" s="86">
        <v>1.37452</v>
      </c>
      <c r="M1586" s="85"/>
      <c r="N1586" s="85"/>
      <c r="O1586" s="86">
        <v>4.5100500000000006</v>
      </c>
      <c r="P1586" s="86">
        <v>4.3495100000000004</v>
      </c>
      <c r="Q1586" s="86">
        <v>4.6705800000000002</v>
      </c>
    </row>
    <row r="1587" spans="1:17" x14ac:dyDescent="0.2">
      <c r="A1587" s="85" t="s">
        <v>2189</v>
      </c>
      <c r="B1587" t="s">
        <v>140</v>
      </c>
      <c r="C1587">
        <v>5</v>
      </c>
      <c r="D1587" s="84" t="s">
        <v>3</v>
      </c>
      <c r="E1587" s="87">
        <v>17</v>
      </c>
      <c r="F1587" s="85" t="s">
        <v>122</v>
      </c>
      <c r="G1587" s="85" t="s">
        <v>139</v>
      </c>
      <c r="H1587" s="86">
        <v>5.1494600000000004</v>
      </c>
      <c r="I1587" s="86">
        <v>6.7200100000000003</v>
      </c>
      <c r="J1587" s="86">
        <v>3.5789099999999996</v>
      </c>
      <c r="K1587" s="86">
        <v>1.5705499999999999</v>
      </c>
      <c r="L1587" s="86">
        <v>1.5705500000000008</v>
      </c>
      <c r="M1587" s="85"/>
      <c r="N1587" s="85"/>
      <c r="O1587" s="86">
        <v>4.5100500000000006</v>
      </c>
      <c r="P1587" s="86">
        <v>4.3495100000000004</v>
      </c>
      <c r="Q1587" s="86">
        <v>4.6705800000000002</v>
      </c>
    </row>
    <row r="1588" spans="1:17" x14ac:dyDescent="0.2">
      <c r="A1588" s="85" t="s">
        <v>2190</v>
      </c>
      <c r="B1588" t="s">
        <v>144</v>
      </c>
      <c r="C1588">
        <v>6</v>
      </c>
      <c r="D1588" s="84" t="s">
        <v>3</v>
      </c>
      <c r="E1588" s="87">
        <v>3</v>
      </c>
      <c r="F1588" s="85" t="s">
        <v>122</v>
      </c>
      <c r="G1588" s="85" t="s">
        <v>143</v>
      </c>
      <c r="H1588" s="86">
        <v>3.1381000000000001</v>
      </c>
      <c r="I1588" s="86">
        <v>4.4536199999999999</v>
      </c>
      <c r="J1588" s="86">
        <v>1.8225800000000001</v>
      </c>
      <c r="K1588" s="86">
        <v>1.3155199999999998</v>
      </c>
      <c r="L1588" s="86">
        <v>1.31552</v>
      </c>
      <c r="M1588" s="85"/>
      <c r="N1588" s="85"/>
      <c r="O1588" s="86">
        <v>4.5100500000000006</v>
      </c>
      <c r="P1588" s="86">
        <v>4.3495100000000004</v>
      </c>
      <c r="Q1588" s="86">
        <v>4.6705800000000002</v>
      </c>
    </row>
    <row r="1589" spans="1:17" x14ac:dyDescent="0.2">
      <c r="A1589" s="85" t="s">
        <v>2191</v>
      </c>
      <c r="B1589" t="s">
        <v>96</v>
      </c>
      <c r="C1589">
        <v>7</v>
      </c>
      <c r="D1589" s="84" t="s">
        <v>3</v>
      </c>
      <c r="E1589" s="87">
        <v>11</v>
      </c>
      <c r="F1589" s="85" t="s">
        <v>94</v>
      </c>
      <c r="G1589" s="85" t="s">
        <v>95</v>
      </c>
      <c r="H1589" s="86">
        <v>4.4690099999999999</v>
      </c>
      <c r="I1589" s="86">
        <v>5.3863700000000003</v>
      </c>
      <c r="J1589" s="86">
        <v>3.5516399999999995</v>
      </c>
      <c r="K1589" s="86">
        <v>0.9173600000000004</v>
      </c>
      <c r="L1589" s="86">
        <v>0.91737000000000046</v>
      </c>
      <c r="M1589" s="85"/>
      <c r="N1589" s="85"/>
      <c r="O1589" s="86">
        <v>4.5100500000000006</v>
      </c>
      <c r="P1589" s="86">
        <v>4.3495100000000004</v>
      </c>
      <c r="Q1589" s="86">
        <v>4.6705800000000002</v>
      </c>
    </row>
    <row r="1590" spans="1:17" x14ac:dyDescent="0.2">
      <c r="A1590" s="85" t="s">
        <v>2192</v>
      </c>
      <c r="B1590" t="s">
        <v>100</v>
      </c>
      <c r="C1590">
        <v>8</v>
      </c>
      <c r="D1590" s="84" t="s">
        <v>3</v>
      </c>
      <c r="E1590" s="87">
        <v>12</v>
      </c>
      <c r="F1590" s="85" t="s">
        <v>94</v>
      </c>
      <c r="G1590" s="85" t="s">
        <v>99</v>
      </c>
      <c r="H1590" s="86">
        <v>4.5213900000000002</v>
      </c>
      <c r="I1590" s="86">
        <v>5.6699600000000006</v>
      </c>
      <c r="J1590" s="86">
        <v>3.3728199999999999</v>
      </c>
      <c r="K1590" s="86">
        <v>1.1485700000000003</v>
      </c>
      <c r="L1590" s="86">
        <v>1.1485700000000003</v>
      </c>
      <c r="M1590" s="85"/>
      <c r="N1590" s="85"/>
      <c r="O1590" s="86">
        <v>4.5100500000000006</v>
      </c>
      <c r="P1590" s="86">
        <v>4.3495100000000004</v>
      </c>
      <c r="Q1590" s="86">
        <v>4.6705800000000002</v>
      </c>
    </row>
    <row r="1591" spans="1:17" x14ac:dyDescent="0.2">
      <c r="A1591" s="85" t="s">
        <v>2193</v>
      </c>
      <c r="B1591" t="s">
        <v>455</v>
      </c>
      <c r="C1591">
        <v>9</v>
      </c>
      <c r="D1591" s="84" t="s">
        <v>3</v>
      </c>
      <c r="E1591" s="87">
        <v>13</v>
      </c>
      <c r="F1591" s="85" t="s">
        <v>453</v>
      </c>
      <c r="G1591" s="85" t="s">
        <v>454</v>
      </c>
      <c r="H1591" s="86">
        <v>4.7368500000000004</v>
      </c>
      <c r="I1591" s="86">
        <v>6.0408799999999996</v>
      </c>
      <c r="J1591" s="86">
        <v>3.4328200000000004</v>
      </c>
      <c r="K1591" s="86">
        <v>1.3040299999999991</v>
      </c>
      <c r="L1591" s="86">
        <v>1.30403</v>
      </c>
      <c r="M1591" s="85"/>
      <c r="N1591" s="85"/>
      <c r="O1591" s="86">
        <v>4.5100500000000006</v>
      </c>
      <c r="P1591" s="86">
        <v>4.3495100000000004</v>
      </c>
      <c r="Q1591" s="86">
        <v>4.6705800000000002</v>
      </c>
    </row>
    <row r="1592" spans="1:17" x14ac:dyDescent="0.2">
      <c r="A1592" s="85" t="s">
        <v>2194</v>
      </c>
      <c r="B1592" t="s">
        <v>459</v>
      </c>
      <c r="C1592">
        <v>10</v>
      </c>
      <c r="D1592" s="84" t="s">
        <v>3</v>
      </c>
      <c r="E1592" s="87">
        <v>16</v>
      </c>
      <c r="F1592" s="85" t="s">
        <v>453</v>
      </c>
      <c r="G1592" s="85" t="s">
        <v>458</v>
      </c>
      <c r="H1592" s="86">
        <v>5.0616899999999996</v>
      </c>
      <c r="I1592" s="86">
        <v>6.5415900000000002</v>
      </c>
      <c r="J1592" s="86">
        <v>3.5817899999999998</v>
      </c>
      <c r="K1592" s="86">
        <v>1.4799000000000007</v>
      </c>
      <c r="L1592" s="86">
        <v>1.4798999999999998</v>
      </c>
      <c r="M1592" s="85"/>
      <c r="N1592" s="85"/>
      <c r="O1592" s="86">
        <v>4.5100500000000006</v>
      </c>
      <c r="P1592" s="86">
        <v>4.3495100000000004</v>
      </c>
      <c r="Q1592" s="86">
        <v>4.6705800000000002</v>
      </c>
    </row>
    <row r="1593" spans="1:17" x14ac:dyDescent="0.2">
      <c r="A1593" s="85" t="s">
        <v>2195</v>
      </c>
      <c r="B1593" t="s">
        <v>463</v>
      </c>
      <c r="C1593">
        <v>11</v>
      </c>
      <c r="D1593" s="84" t="s">
        <v>3</v>
      </c>
      <c r="E1593" s="87">
        <v>6</v>
      </c>
      <c r="F1593" s="85" t="s">
        <v>453</v>
      </c>
      <c r="G1593" s="85" t="s">
        <v>462</v>
      </c>
      <c r="H1593" s="86">
        <v>3.9787499999999998</v>
      </c>
      <c r="I1593" s="86">
        <v>5.0893300000000004</v>
      </c>
      <c r="J1593" s="86">
        <v>2.8681800000000002</v>
      </c>
      <c r="K1593" s="86">
        <v>1.1105800000000006</v>
      </c>
      <c r="L1593" s="86">
        <v>1.1105699999999996</v>
      </c>
      <c r="M1593" s="85"/>
      <c r="N1593" s="85"/>
      <c r="O1593" s="86">
        <v>4.5100500000000006</v>
      </c>
      <c r="P1593" s="86">
        <v>4.3495100000000004</v>
      </c>
      <c r="Q1593" s="86">
        <v>4.6705800000000002</v>
      </c>
    </row>
    <row r="1594" spans="1:17" x14ac:dyDescent="0.2">
      <c r="A1594" s="85" t="s">
        <v>2196</v>
      </c>
      <c r="B1594" t="s">
        <v>310</v>
      </c>
      <c r="C1594">
        <v>12</v>
      </c>
      <c r="D1594" s="84" t="s">
        <v>3</v>
      </c>
      <c r="E1594" s="87">
        <v>2</v>
      </c>
      <c r="F1594" s="85" t="s">
        <v>308</v>
      </c>
      <c r="G1594" s="85" t="s">
        <v>309</v>
      </c>
      <c r="H1594" s="86">
        <v>3.02921</v>
      </c>
      <c r="I1594" s="86">
        <v>3.8125499999999999</v>
      </c>
      <c r="J1594" s="86">
        <v>2.24587</v>
      </c>
      <c r="K1594" s="86">
        <v>0.78333999999999993</v>
      </c>
      <c r="L1594" s="86">
        <v>0.78333999999999993</v>
      </c>
      <c r="M1594" s="85"/>
      <c r="N1594" s="85"/>
      <c r="O1594" s="86">
        <v>4.5100500000000006</v>
      </c>
      <c r="P1594" s="86">
        <v>4.3495100000000004</v>
      </c>
      <c r="Q1594" s="86">
        <v>4.6705800000000002</v>
      </c>
    </row>
    <row r="1595" spans="1:17" x14ac:dyDescent="0.2">
      <c r="A1595" s="85" t="s">
        <v>2197</v>
      </c>
      <c r="B1595" t="s">
        <v>314</v>
      </c>
      <c r="C1595">
        <v>13</v>
      </c>
      <c r="D1595" s="84" t="s">
        <v>3</v>
      </c>
      <c r="E1595" s="87">
        <v>8</v>
      </c>
      <c r="F1595" s="85" t="s">
        <v>308</v>
      </c>
      <c r="G1595" s="85" t="s">
        <v>313</v>
      </c>
      <c r="H1595" s="86">
        <v>4.3523100000000001</v>
      </c>
      <c r="I1595" s="86">
        <v>5.4398200000000001</v>
      </c>
      <c r="J1595" s="86">
        <v>3.2648000000000001</v>
      </c>
      <c r="K1595" s="86">
        <v>1.08751</v>
      </c>
      <c r="L1595" s="86">
        <v>1.08751</v>
      </c>
      <c r="M1595" s="85"/>
      <c r="N1595" s="85"/>
      <c r="O1595" s="86">
        <v>4.5100500000000006</v>
      </c>
      <c r="P1595" s="86">
        <v>4.3495100000000004</v>
      </c>
      <c r="Q1595" s="86">
        <v>4.6705800000000002</v>
      </c>
    </row>
    <row r="1596" spans="1:17" x14ac:dyDescent="0.2">
      <c r="A1596" s="85" t="s">
        <v>2198</v>
      </c>
      <c r="B1596" t="s">
        <v>320</v>
      </c>
      <c r="C1596">
        <v>14</v>
      </c>
      <c r="D1596" s="84" t="s">
        <v>3</v>
      </c>
      <c r="E1596" s="87">
        <v>7</v>
      </c>
      <c r="F1596" s="85" t="s">
        <v>318</v>
      </c>
      <c r="G1596" s="85" t="s">
        <v>319</v>
      </c>
      <c r="H1596" s="86">
        <v>4.3323999999999998</v>
      </c>
      <c r="I1596" s="86">
        <v>5.7858100000000006</v>
      </c>
      <c r="J1596" s="86">
        <v>2.8789799999999999</v>
      </c>
      <c r="K1596" s="86">
        <v>1.4534100000000008</v>
      </c>
      <c r="L1596" s="86">
        <v>1.4534199999999999</v>
      </c>
      <c r="M1596" s="85"/>
      <c r="N1596" s="85"/>
      <c r="O1596" s="86">
        <v>4.5100500000000006</v>
      </c>
      <c r="P1596" s="86">
        <v>4.3495100000000004</v>
      </c>
      <c r="Q1596" s="86">
        <v>4.6705800000000002</v>
      </c>
    </row>
    <row r="1597" spans="1:17" x14ac:dyDescent="0.2">
      <c r="A1597" s="85" t="s">
        <v>2199</v>
      </c>
      <c r="B1597" t="s">
        <v>324</v>
      </c>
      <c r="C1597">
        <v>15</v>
      </c>
      <c r="D1597" s="84" t="s">
        <v>3</v>
      </c>
      <c r="E1597" s="87">
        <v>9</v>
      </c>
      <c r="F1597" s="85" t="s">
        <v>318</v>
      </c>
      <c r="G1597" s="85" t="s">
        <v>323</v>
      </c>
      <c r="H1597" s="86">
        <v>4.3719700000000001</v>
      </c>
      <c r="I1597" s="86">
        <v>5.90991</v>
      </c>
      <c r="J1597" s="86">
        <v>2.8340400000000003</v>
      </c>
      <c r="K1597" s="86">
        <v>1.5379399999999999</v>
      </c>
      <c r="L1597" s="86">
        <v>1.5379299999999998</v>
      </c>
      <c r="M1597" s="85"/>
      <c r="N1597" s="85"/>
      <c r="O1597" s="86">
        <v>4.5100500000000006</v>
      </c>
      <c r="P1597" s="86">
        <v>4.3495100000000004</v>
      </c>
      <c r="Q1597" s="86">
        <v>4.6705800000000002</v>
      </c>
    </row>
    <row r="1598" spans="1:17" x14ac:dyDescent="0.2">
      <c r="A1598" s="85" t="s">
        <v>2200</v>
      </c>
      <c r="B1598" t="s">
        <v>328</v>
      </c>
      <c r="C1598">
        <v>16</v>
      </c>
      <c r="D1598" s="84" t="s">
        <v>3</v>
      </c>
      <c r="E1598" s="87">
        <v>10</v>
      </c>
      <c r="F1598" s="85" t="s">
        <v>318</v>
      </c>
      <c r="G1598" s="85" t="s">
        <v>327</v>
      </c>
      <c r="H1598" s="86">
        <v>4.4004300000000001</v>
      </c>
      <c r="I1598" s="86">
        <v>5.8917000000000002</v>
      </c>
      <c r="J1598" s="86">
        <v>2.90916</v>
      </c>
      <c r="K1598" s="86">
        <v>1.4912700000000001</v>
      </c>
      <c r="L1598" s="86">
        <v>1.4912700000000001</v>
      </c>
      <c r="M1598" s="85"/>
      <c r="N1598" s="85"/>
      <c r="O1598" s="86">
        <v>4.5100500000000006</v>
      </c>
      <c r="P1598" s="86">
        <v>4.3495100000000004</v>
      </c>
      <c r="Q1598" s="86">
        <v>4.6705800000000002</v>
      </c>
    </row>
    <row r="1599" spans="1:17" x14ac:dyDescent="0.2">
      <c r="A1599" s="85" t="s">
        <v>2201</v>
      </c>
      <c r="B1599" t="s">
        <v>332</v>
      </c>
      <c r="C1599">
        <v>17</v>
      </c>
      <c r="D1599" s="84" t="s">
        <v>3</v>
      </c>
      <c r="E1599" s="87">
        <v>1</v>
      </c>
      <c r="F1599" s="85" t="s">
        <v>318</v>
      </c>
      <c r="G1599" s="85" t="s">
        <v>331</v>
      </c>
      <c r="H1599" s="86">
        <v>2.9209999999999998</v>
      </c>
      <c r="I1599" s="86">
        <v>4.1757299999999997</v>
      </c>
      <c r="J1599" s="86">
        <v>1.6662699999999999</v>
      </c>
      <c r="K1599" s="86">
        <v>1.2547299999999999</v>
      </c>
      <c r="L1599" s="86">
        <v>1.2547299999999999</v>
      </c>
      <c r="M1599" s="85"/>
      <c r="N1599" s="85"/>
      <c r="O1599" s="86">
        <v>4.5100500000000006</v>
      </c>
      <c r="P1599" s="86">
        <v>4.3495100000000004</v>
      </c>
      <c r="Q1599" s="86">
        <v>4.6705800000000002</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showGridLines="0" zoomScale="110" zoomScaleNormal="110" workbookViewId="0"/>
  </sheetViews>
  <sheetFormatPr defaultRowHeight="12.75" x14ac:dyDescent="0.2"/>
  <cols>
    <col min="1" max="16384" width="9.140625" style="160"/>
  </cols>
  <sheetData>
    <row r="1" spans="1:16" x14ac:dyDescent="0.2">
      <c r="A1" s="159"/>
    </row>
    <row r="2" spans="1:16" x14ac:dyDescent="0.2">
      <c r="H2" s="163"/>
      <c r="I2" s="163"/>
      <c r="J2" s="163"/>
    </row>
    <row r="4" spans="1:16" x14ac:dyDescent="0.2">
      <c r="P4" s="161"/>
    </row>
    <row r="6" spans="1:16" x14ac:dyDescent="0.2">
      <c r="D6" s="164"/>
    </row>
    <row r="14" spans="1:16" x14ac:dyDescent="0.2">
      <c r="D14" s="162"/>
    </row>
  </sheetData>
  <pageMargins left="0.70866141732283472" right="0.70866141732283472" top="0.74803149606299213" bottom="0.74803149606299213" header="0.31496062992125984" footer="0.31496062992125984"/>
  <pageSetup paperSize="9" scale="6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37"/>
  <sheetViews>
    <sheetView showGridLines="0" workbookViewId="0"/>
  </sheetViews>
  <sheetFormatPr defaultRowHeight="12.75" x14ac:dyDescent="0.2"/>
  <cols>
    <col min="1" max="16384" width="9.140625" style="128"/>
  </cols>
  <sheetData>
    <row r="2" spans="1:13" x14ac:dyDescent="0.2">
      <c r="M2" s="129" t="s">
        <v>559</v>
      </c>
    </row>
    <row r="7" spans="1:13" s="129" customFormat="1" x14ac:dyDescent="0.2">
      <c r="A7" s="129" t="s">
        <v>560</v>
      </c>
    </row>
    <row r="8" spans="1:13" s="129" customFormat="1" x14ac:dyDescent="0.2"/>
    <row r="9" spans="1:13" s="129" customFormat="1" x14ac:dyDescent="0.2">
      <c r="A9" s="129" t="s">
        <v>561</v>
      </c>
    </row>
    <row r="10" spans="1:13" x14ac:dyDescent="0.2">
      <c r="A10" s="128" t="s">
        <v>562</v>
      </c>
    </row>
    <row r="11" spans="1:13" x14ac:dyDescent="0.2">
      <c r="A11" s="128" t="s">
        <v>563</v>
      </c>
    </row>
    <row r="12" spans="1:13" x14ac:dyDescent="0.2">
      <c r="A12" s="128" t="s">
        <v>564</v>
      </c>
    </row>
    <row r="13" spans="1:13" x14ac:dyDescent="0.2">
      <c r="A13" s="128" t="s">
        <v>565</v>
      </c>
    </row>
    <row r="15" spans="1:13" s="129" customFormat="1" x14ac:dyDescent="0.2">
      <c r="A15" s="129" t="s">
        <v>566</v>
      </c>
    </row>
    <row r="16" spans="1:13" x14ac:dyDescent="0.2">
      <c r="A16" s="130">
        <v>1</v>
      </c>
      <c r="B16" s="128" t="s">
        <v>567</v>
      </c>
    </row>
    <row r="17" spans="1:13" x14ac:dyDescent="0.2">
      <c r="A17" s="131"/>
      <c r="B17" s="128" t="s">
        <v>568</v>
      </c>
    </row>
    <row r="18" spans="1:13" x14ac:dyDescent="0.2">
      <c r="A18" s="130">
        <v>2</v>
      </c>
      <c r="B18" s="128" t="s">
        <v>569</v>
      </c>
    </row>
    <row r="19" spans="1:13" x14ac:dyDescent="0.2">
      <c r="A19" s="130">
        <v>3</v>
      </c>
      <c r="B19" s="128" t="s">
        <v>570</v>
      </c>
    </row>
    <row r="20" spans="1:13" x14ac:dyDescent="0.2">
      <c r="A20" s="130">
        <v>4</v>
      </c>
      <c r="B20" s="128" t="s">
        <v>571</v>
      </c>
    </row>
    <row r="21" spans="1:13" x14ac:dyDescent="0.2">
      <c r="A21" s="130">
        <v>5</v>
      </c>
      <c r="B21" s="128" t="s">
        <v>572</v>
      </c>
    </row>
    <row r="22" spans="1:13" x14ac:dyDescent="0.2">
      <c r="A22" s="130"/>
      <c r="B22" s="128" t="s">
        <v>573</v>
      </c>
    </row>
    <row r="23" spans="1:13" x14ac:dyDescent="0.2">
      <c r="A23" s="130">
        <v>6</v>
      </c>
      <c r="B23" s="128" t="s">
        <v>574</v>
      </c>
    </row>
    <row r="25" spans="1:13" x14ac:dyDescent="0.2">
      <c r="M25" s="129" t="s">
        <v>575</v>
      </c>
    </row>
    <row r="27" spans="1:13" s="129" customFormat="1" x14ac:dyDescent="0.2">
      <c r="A27" s="129" t="s">
        <v>576</v>
      </c>
    </row>
    <row r="28" spans="1:13" x14ac:dyDescent="0.2">
      <c r="A28" s="130">
        <v>1</v>
      </c>
      <c r="B28" s="128" t="s">
        <v>577</v>
      </c>
    </row>
    <row r="29" spans="1:13" x14ac:dyDescent="0.2">
      <c r="A29" s="131"/>
      <c r="B29" s="128" t="s">
        <v>578</v>
      </c>
    </row>
    <row r="30" spans="1:13" x14ac:dyDescent="0.2">
      <c r="A30" s="130">
        <v>2</v>
      </c>
      <c r="B30" s="128" t="s">
        <v>569</v>
      </c>
    </row>
    <row r="31" spans="1:13" x14ac:dyDescent="0.2">
      <c r="A31" s="130">
        <v>3</v>
      </c>
      <c r="B31" s="128" t="s">
        <v>579</v>
      </c>
    </row>
    <row r="32" spans="1:13" x14ac:dyDescent="0.2">
      <c r="A32" s="130">
        <v>4</v>
      </c>
      <c r="B32" s="128" t="s">
        <v>571</v>
      </c>
    </row>
    <row r="33" spans="1:2" x14ac:dyDescent="0.2">
      <c r="A33" s="130">
        <v>5</v>
      </c>
      <c r="B33" s="128" t="s">
        <v>572</v>
      </c>
    </row>
    <row r="34" spans="1:2" x14ac:dyDescent="0.2">
      <c r="A34" s="130"/>
      <c r="B34" s="128" t="s">
        <v>573</v>
      </c>
    </row>
    <row r="35" spans="1:2" x14ac:dyDescent="0.2">
      <c r="A35" s="130">
        <v>6</v>
      </c>
      <c r="B35" s="128" t="s">
        <v>574</v>
      </c>
    </row>
    <row r="36" spans="1:2" x14ac:dyDescent="0.2">
      <c r="A36" s="130"/>
    </row>
    <row r="37" spans="1:2" x14ac:dyDescent="0.2">
      <c r="A37" s="130"/>
    </row>
  </sheetData>
  <pageMargins left="0.70866141732283472" right="0.70866141732283472" top="0.74803149606299213" bottom="0.74803149606299213" header="0.31496062992125984" footer="0.31496062992125984"/>
  <pageSetup paperSize="9" scale="7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6"/>
  <sheetViews>
    <sheetView zoomScale="70" workbookViewId="0"/>
  </sheetViews>
  <sheetFormatPr defaultRowHeight="15" x14ac:dyDescent="0.2"/>
  <cols>
    <col min="1" max="1" width="13.28515625" style="29" bestFit="1" customWidth="1"/>
    <col min="2" max="2" width="1.140625" style="29" customWidth="1"/>
    <col min="3" max="3" width="9.140625" style="29"/>
    <col min="4" max="4" width="1.140625" style="29" customWidth="1"/>
    <col min="5" max="5" width="16.7109375" style="29" customWidth="1"/>
    <col min="6" max="6" width="1.140625" style="29" customWidth="1"/>
    <col min="7" max="7" width="15.7109375" style="29" customWidth="1"/>
    <col min="8" max="8" width="1.140625" style="29" customWidth="1"/>
    <col min="9" max="9" width="9.140625" style="29"/>
    <col min="10" max="10" width="1.140625" style="29" customWidth="1"/>
    <col min="11" max="11" width="9.140625" style="29"/>
    <col min="12" max="12" width="1.140625" style="29" customWidth="1"/>
    <col min="13" max="13" width="9.140625" style="29"/>
    <col min="14" max="14" width="1.140625" style="29" customWidth="1"/>
    <col min="15" max="15" width="9.140625" style="29"/>
    <col min="16" max="16" width="1.140625" style="29" customWidth="1"/>
    <col min="17" max="17" width="9.140625" style="29"/>
    <col min="18" max="18" width="1.140625" style="29" customWidth="1"/>
    <col min="19" max="19" width="16.140625" style="29" customWidth="1"/>
    <col min="20" max="20" width="1.140625" style="29" customWidth="1"/>
    <col min="21" max="21" width="14.5703125" style="29" customWidth="1"/>
    <col min="22" max="22" width="1.140625" style="29" customWidth="1"/>
    <col min="23" max="23" width="18" style="29" customWidth="1"/>
    <col min="24" max="24" width="1.140625" style="29" customWidth="1"/>
    <col min="25" max="25" width="15" style="25" customWidth="1"/>
    <col min="26" max="16384" width="9.140625" style="29"/>
  </cols>
  <sheetData>
    <row r="1" spans="1:25" s="24" customFormat="1" ht="36" customHeight="1" x14ac:dyDescent="0.25">
      <c r="A1" s="23" t="s">
        <v>24</v>
      </c>
      <c r="Y1" s="25"/>
    </row>
    <row r="2" spans="1:25" s="24" customFormat="1" ht="15.75" thickBot="1" x14ac:dyDescent="0.25">
      <c r="A2" s="25" t="s">
        <v>25</v>
      </c>
      <c r="Y2" s="25"/>
    </row>
    <row r="3" spans="1:25" ht="27" customHeight="1" thickBot="1" x14ac:dyDescent="0.25">
      <c r="A3" s="26"/>
      <c r="B3" s="26"/>
      <c r="C3" s="194" t="s">
        <v>26</v>
      </c>
      <c r="D3" s="194"/>
      <c r="E3" s="194"/>
      <c r="F3" s="194"/>
      <c r="G3" s="194"/>
      <c r="H3" s="194"/>
      <c r="I3" s="194"/>
      <c r="J3" s="194"/>
      <c r="K3" s="194"/>
      <c r="L3" s="194"/>
      <c r="M3" s="194"/>
      <c r="N3" s="194"/>
      <c r="O3" s="194"/>
      <c r="P3" s="27"/>
      <c r="Q3" s="26"/>
      <c r="R3" s="26"/>
      <c r="S3" s="26"/>
      <c r="T3" s="26"/>
      <c r="U3" s="26"/>
      <c r="V3" s="26"/>
      <c r="W3" s="26"/>
      <c r="X3" s="26"/>
      <c r="Y3" s="28"/>
    </row>
    <row r="4" spans="1:25" s="31" customFormat="1" ht="75.75" thickBot="1" x14ac:dyDescent="0.25">
      <c r="A4" s="30" t="s">
        <v>27</v>
      </c>
      <c r="C4" s="32" t="s">
        <v>28</v>
      </c>
      <c r="D4" s="33"/>
      <c r="E4" s="32" t="s">
        <v>29</v>
      </c>
      <c r="F4" s="33"/>
      <c r="G4" s="32" t="s">
        <v>30</v>
      </c>
      <c r="H4" s="33"/>
      <c r="I4" s="32" t="s">
        <v>31</v>
      </c>
      <c r="J4" s="33"/>
      <c r="K4" s="32" t="s">
        <v>32</v>
      </c>
      <c r="L4" s="33"/>
      <c r="M4" s="32" t="s">
        <v>33</v>
      </c>
      <c r="N4" s="33"/>
      <c r="O4" s="32" t="s">
        <v>34</v>
      </c>
      <c r="P4" s="33"/>
      <c r="Q4" s="32" t="s">
        <v>35</v>
      </c>
      <c r="R4" s="33"/>
      <c r="S4" s="32" t="s">
        <v>36</v>
      </c>
      <c r="T4" s="33"/>
      <c r="U4" s="32" t="s">
        <v>37</v>
      </c>
      <c r="V4" s="33"/>
      <c r="W4" s="32" t="s">
        <v>38</v>
      </c>
      <c r="X4" s="34"/>
      <c r="Y4" s="35" t="s">
        <v>39</v>
      </c>
    </row>
    <row r="5" spans="1:25" x14ac:dyDescent="0.2">
      <c r="A5" s="29">
        <v>3000001</v>
      </c>
      <c r="C5" s="36">
        <v>18.090049999999998</v>
      </c>
      <c r="D5" s="36"/>
      <c r="E5" s="36">
        <v>10.61908</v>
      </c>
      <c r="F5" s="36"/>
      <c r="G5" s="36">
        <v>15.49403</v>
      </c>
      <c r="H5" s="36"/>
      <c r="I5" s="36">
        <v>8.1956699999999998</v>
      </c>
      <c r="J5" s="36"/>
      <c r="K5" s="36">
        <v>11.09859</v>
      </c>
      <c r="L5" s="36"/>
      <c r="M5" s="36">
        <v>5.6678600000000001</v>
      </c>
      <c r="N5" s="36"/>
      <c r="O5" s="36">
        <v>49.564520000000002</v>
      </c>
      <c r="P5" s="36"/>
      <c r="Q5" s="36">
        <v>26.88147</v>
      </c>
      <c r="R5" s="36"/>
      <c r="S5" s="36">
        <v>20.39894</v>
      </c>
      <c r="T5" s="36"/>
      <c r="U5" s="37">
        <v>48.846029999999999</v>
      </c>
      <c r="V5" s="37"/>
      <c r="W5" s="37">
        <v>50.379939999999998</v>
      </c>
      <c r="Y5" s="38">
        <v>1778</v>
      </c>
    </row>
    <row r="6" spans="1:25" x14ac:dyDescent="0.2">
      <c r="A6" s="29">
        <v>3000002</v>
      </c>
      <c r="C6" s="36">
        <v>17.23883</v>
      </c>
      <c r="D6" s="36"/>
      <c r="E6" s="36">
        <v>7.5102399999999996</v>
      </c>
      <c r="F6" s="36"/>
      <c r="G6" s="36">
        <v>12.28633</v>
      </c>
      <c r="H6" s="36"/>
      <c r="I6" s="36">
        <v>7.2592500000000006</v>
      </c>
      <c r="J6" s="36"/>
      <c r="K6" s="36">
        <v>10.989269999999999</v>
      </c>
      <c r="L6" s="36"/>
      <c r="M6" s="36">
        <v>4.1139299999999999</v>
      </c>
      <c r="N6" s="36"/>
      <c r="O6" s="36">
        <v>44.505980000000001</v>
      </c>
      <c r="P6" s="36"/>
      <c r="Q6" s="36">
        <v>23.653370000000002</v>
      </c>
      <c r="R6" s="36"/>
      <c r="S6" s="36">
        <v>15.097459999999998</v>
      </c>
      <c r="T6" s="36"/>
      <c r="U6" s="37">
        <v>50.088439999999999</v>
      </c>
      <c r="V6" s="37"/>
      <c r="W6" s="37">
        <v>51.740699999999997</v>
      </c>
      <c r="Y6" s="38">
        <v>2120</v>
      </c>
    </row>
    <row r="7" spans="1:25" x14ac:dyDescent="0.2">
      <c r="A7" s="29">
        <v>3000003</v>
      </c>
      <c r="C7" s="36">
        <v>18.63598</v>
      </c>
      <c r="D7" s="36"/>
      <c r="E7" s="36">
        <v>7.5077199999999999</v>
      </c>
      <c r="F7" s="36"/>
      <c r="G7" s="36">
        <v>11.708549999999999</v>
      </c>
      <c r="H7" s="36"/>
      <c r="I7" s="36">
        <v>7.6285599999999993</v>
      </c>
      <c r="J7" s="36"/>
      <c r="K7" s="36">
        <v>12.45363</v>
      </c>
      <c r="L7" s="36"/>
      <c r="M7" s="36">
        <v>4.9142299999999999</v>
      </c>
      <c r="N7" s="36"/>
      <c r="O7" s="36">
        <v>44.411319999999996</v>
      </c>
      <c r="P7" s="36"/>
      <c r="Q7" s="36">
        <v>24.474489999999999</v>
      </c>
      <c r="R7" s="36"/>
      <c r="S7" s="36">
        <v>18.13946</v>
      </c>
      <c r="T7" s="36"/>
      <c r="U7" s="37">
        <v>49.186439999999997</v>
      </c>
      <c r="V7" s="37"/>
      <c r="W7" s="37">
        <v>51.26343</v>
      </c>
      <c r="Y7" s="38">
        <v>844</v>
      </c>
    </row>
    <row r="8" spans="1:25" x14ac:dyDescent="0.2">
      <c r="A8" s="29">
        <v>3000004</v>
      </c>
      <c r="C8" s="36">
        <v>15.962070000000001</v>
      </c>
      <c r="D8" s="36"/>
      <c r="E8" s="36">
        <v>8.3699099999999991</v>
      </c>
      <c r="F8" s="36"/>
      <c r="G8" s="36">
        <v>13.264100000000001</v>
      </c>
      <c r="H8" s="36"/>
      <c r="I8" s="36">
        <v>6.9685700000000006</v>
      </c>
      <c r="J8" s="36"/>
      <c r="K8" s="36">
        <v>10.123999999999999</v>
      </c>
      <c r="L8" s="36"/>
      <c r="M8" s="36">
        <v>5.1005099999999999</v>
      </c>
      <c r="N8" s="36"/>
      <c r="O8" s="36">
        <v>43.004369999999994</v>
      </c>
      <c r="P8" s="36"/>
      <c r="Q8" s="36">
        <v>23.189350000000001</v>
      </c>
      <c r="R8" s="36"/>
      <c r="S8" s="36">
        <v>17.606749999999998</v>
      </c>
      <c r="T8" s="36"/>
      <c r="U8" s="37">
        <v>49.708129999999997</v>
      </c>
      <c r="V8" s="37"/>
      <c r="W8" s="37">
        <v>51.439639999999997</v>
      </c>
      <c r="Y8" s="38">
        <v>918</v>
      </c>
    </row>
    <row r="9" spans="1:25" x14ac:dyDescent="0.2">
      <c r="A9" s="29">
        <v>3000005</v>
      </c>
      <c r="C9" s="36">
        <v>17.933060000000001</v>
      </c>
      <c r="D9" s="36"/>
      <c r="E9" s="36">
        <v>9.0084400000000002</v>
      </c>
      <c r="F9" s="36"/>
      <c r="G9" s="36">
        <v>12.933949999999999</v>
      </c>
      <c r="H9" s="36"/>
      <c r="I9" s="36">
        <v>5.4209500000000004</v>
      </c>
      <c r="J9" s="36"/>
      <c r="K9" s="36">
        <v>9.7650100000000002</v>
      </c>
      <c r="L9" s="36"/>
      <c r="M9" s="36">
        <v>5.2900200000000002</v>
      </c>
      <c r="N9" s="36"/>
      <c r="O9" s="36">
        <v>45.228340000000003</v>
      </c>
      <c r="P9" s="36"/>
      <c r="Q9" s="36">
        <v>23.657510000000002</v>
      </c>
      <c r="R9" s="36"/>
      <c r="S9" s="36">
        <v>17.851600000000001</v>
      </c>
      <c r="T9" s="36"/>
      <c r="U9" s="37">
        <v>49.58934</v>
      </c>
      <c r="V9" s="37"/>
      <c r="W9" s="37">
        <v>51.237279999999998</v>
      </c>
      <c r="Y9" s="38">
        <v>1006</v>
      </c>
    </row>
    <row r="10" spans="1:25" x14ac:dyDescent="0.2">
      <c r="A10" s="29">
        <v>3000006</v>
      </c>
      <c r="C10" s="36">
        <v>20.03436</v>
      </c>
      <c r="D10" s="36"/>
      <c r="E10" s="36">
        <v>7.2404800000000007</v>
      </c>
      <c r="F10" s="36"/>
      <c r="G10" s="36">
        <v>11.007530000000001</v>
      </c>
      <c r="H10" s="36"/>
      <c r="I10" s="36">
        <v>4.4504200000000003</v>
      </c>
      <c r="J10" s="36"/>
      <c r="K10" s="36">
        <v>8.9525499999999987</v>
      </c>
      <c r="L10" s="36"/>
      <c r="M10" s="36">
        <v>4.0549099999999996</v>
      </c>
      <c r="N10" s="36"/>
      <c r="O10" s="36">
        <v>43.108339999999998</v>
      </c>
      <c r="P10" s="36"/>
      <c r="Q10" s="36">
        <v>22.15174</v>
      </c>
      <c r="R10" s="36"/>
      <c r="S10" s="36">
        <v>14.346700000000002</v>
      </c>
      <c r="T10" s="36"/>
      <c r="U10" s="37">
        <v>50.583570000000002</v>
      </c>
      <c r="V10" s="37"/>
      <c r="W10" s="37">
        <v>51.368940000000002</v>
      </c>
      <c r="Y10" s="38">
        <v>833</v>
      </c>
    </row>
    <row r="11" spans="1:25" x14ac:dyDescent="0.2">
      <c r="A11" s="29">
        <v>3000007</v>
      </c>
      <c r="C11" s="36">
        <v>15.467030000000001</v>
      </c>
      <c r="D11" s="36"/>
      <c r="E11" s="36">
        <v>9.0889300000000013</v>
      </c>
      <c r="F11" s="36"/>
      <c r="G11" s="36">
        <v>10.467930000000001</v>
      </c>
      <c r="H11" s="36"/>
      <c r="I11" s="36">
        <v>8.5048899999999996</v>
      </c>
      <c r="J11" s="36"/>
      <c r="K11" s="36">
        <v>10.588939999999999</v>
      </c>
      <c r="L11" s="36"/>
      <c r="M11" s="36">
        <v>4.2148500000000002</v>
      </c>
      <c r="N11" s="36"/>
      <c r="O11" s="36">
        <v>44.263159999999999</v>
      </c>
      <c r="P11" s="36"/>
      <c r="Q11" s="36">
        <v>24.403759999999998</v>
      </c>
      <c r="R11" s="36"/>
      <c r="S11" s="36">
        <v>15.583089999999999</v>
      </c>
      <c r="T11" s="36"/>
      <c r="U11" s="37">
        <v>50.034320000000001</v>
      </c>
      <c r="V11" s="37"/>
      <c r="W11" s="37">
        <v>51.333599999999997</v>
      </c>
      <c r="Y11" s="38">
        <v>855</v>
      </c>
    </row>
    <row r="12" spans="1:25" x14ac:dyDescent="0.2">
      <c r="A12" s="29">
        <v>3000008</v>
      </c>
      <c r="C12" s="36">
        <v>15.63987</v>
      </c>
      <c r="D12" s="36"/>
      <c r="E12" s="36">
        <v>8.3445</v>
      </c>
      <c r="F12" s="36"/>
      <c r="G12" s="36">
        <v>11.814810000000001</v>
      </c>
      <c r="H12" s="36"/>
      <c r="I12" s="36">
        <v>6.8995200000000008</v>
      </c>
      <c r="J12" s="36"/>
      <c r="K12" s="36">
        <v>7.7615500000000006</v>
      </c>
      <c r="L12" s="36"/>
      <c r="M12" s="36">
        <v>3.8488700000000002</v>
      </c>
      <c r="N12" s="36"/>
      <c r="O12" s="36">
        <v>45.204949999999997</v>
      </c>
      <c r="P12" s="36"/>
      <c r="Q12" s="36">
        <v>23.240600000000001</v>
      </c>
      <c r="R12" s="36"/>
      <c r="S12" s="36">
        <v>14.31142</v>
      </c>
      <c r="T12" s="36"/>
      <c r="U12" s="37">
        <v>50.446210000000001</v>
      </c>
      <c r="V12" s="37"/>
      <c r="W12" s="37">
        <v>50.974969999999999</v>
      </c>
      <c r="Y12" s="38">
        <v>995</v>
      </c>
    </row>
    <row r="13" spans="1:25" x14ac:dyDescent="0.2">
      <c r="A13" s="29">
        <v>3000009</v>
      </c>
      <c r="C13" s="36">
        <v>18.29607</v>
      </c>
      <c r="D13" s="36"/>
      <c r="E13" s="36">
        <v>9.5780799999999999</v>
      </c>
      <c r="F13" s="36"/>
      <c r="G13" s="36">
        <v>15.234960000000001</v>
      </c>
      <c r="H13" s="36"/>
      <c r="I13" s="36">
        <v>8.5900999999999996</v>
      </c>
      <c r="J13" s="36"/>
      <c r="K13" s="36">
        <v>14.156099999999999</v>
      </c>
      <c r="L13" s="36"/>
      <c r="M13" s="36">
        <v>6.10433</v>
      </c>
      <c r="N13" s="36"/>
      <c r="O13" s="36">
        <v>48.59348</v>
      </c>
      <c r="P13" s="36"/>
      <c r="Q13" s="36">
        <v>28.61881</v>
      </c>
      <c r="R13" s="36"/>
      <c r="S13" s="36">
        <v>21.52393</v>
      </c>
      <c r="T13" s="36"/>
      <c r="U13" s="37">
        <v>48.339869999999998</v>
      </c>
      <c r="V13" s="37"/>
      <c r="W13" s="37">
        <v>49.609920000000002</v>
      </c>
      <c r="Y13" s="38">
        <v>968</v>
      </c>
    </row>
    <row r="14" spans="1:25" x14ac:dyDescent="0.2">
      <c r="A14" s="29">
        <v>3000010</v>
      </c>
      <c r="C14" s="36">
        <v>15.76948</v>
      </c>
      <c r="D14" s="36"/>
      <c r="E14" s="36">
        <v>7.8267199999999999</v>
      </c>
      <c r="F14" s="36"/>
      <c r="G14" s="36">
        <v>10.482850000000001</v>
      </c>
      <c r="H14" s="36"/>
      <c r="I14" s="36">
        <v>6.5011899999999994</v>
      </c>
      <c r="J14" s="36"/>
      <c r="K14" s="36">
        <v>12.33976</v>
      </c>
      <c r="L14" s="36"/>
      <c r="M14" s="36">
        <v>4.7436600000000002</v>
      </c>
      <c r="N14" s="36"/>
      <c r="O14" s="36">
        <v>44.16245</v>
      </c>
      <c r="P14" s="36"/>
      <c r="Q14" s="36">
        <v>21.742100000000001</v>
      </c>
      <c r="R14" s="36"/>
      <c r="S14" s="36">
        <v>13.96547</v>
      </c>
      <c r="T14" s="36"/>
      <c r="U14" s="37">
        <v>50.481090000000002</v>
      </c>
      <c r="V14" s="37"/>
      <c r="W14" s="37">
        <v>50.942680000000003</v>
      </c>
      <c r="Y14" s="38">
        <v>905</v>
      </c>
    </row>
    <row r="15" spans="1:25" x14ac:dyDescent="0.2">
      <c r="A15" s="29">
        <v>3000011</v>
      </c>
      <c r="C15" s="36">
        <v>17.710719999999998</v>
      </c>
      <c r="D15" s="36"/>
      <c r="E15" s="36">
        <v>7.9127900000000002</v>
      </c>
      <c r="F15" s="36"/>
      <c r="G15" s="36">
        <v>12.76544</v>
      </c>
      <c r="H15" s="36"/>
      <c r="I15" s="36">
        <v>10.55941</v>
      </c>
      <c r="J15" s="36"/>
      <c r="K15" s="36">
        <v>13.2272</v>
      </c>
      <c r="L15" s="36"/>
      <c r="M15" s="36">
        <v>5.1748099999999999</v>
      </c>
      <c r="N15" s="36"/>
      <c r="O15" s="36">
        <v>48.252760000000002</v>
      </c>
      <c r="P15" s="36"/>
      <c r="Q15" s="36">
        <v>26.601940000000003</v>
      </c>
      <c r="R15" s="36"/>
      <c r="S15" s="36">
        <v>18.408049999999999</v>
      </c>
      <c r="T15" s="36"/>
      <c r="U15" s="37">
        <v>49.066800000000001</v>
      </c>
      <c r="V15" s="37"/>
      <c r="W15" s="37">
        <v>49.620849999999997</v>
      </c>
      <c r="Y15" s="38">
        <v>1084</v>
      </c>
    </row>
    <row r="16" spans="1:25" x14ac:dyDescent="0.2">
      <c r="A16" s="29">
        <v>3000012</v>
      </c>
      <c r="C16" s="36">
        <v>21.113960000000002</v>
      </c>
      <c r="D16" s="36"/>
      <c r="E16" s="36">
        <v>11.645809999999999</v>
      </c>
      <c r="F16" s="36"/>
      <c r="G16" s="36">
        <v>16.065170000000002</v>
      </c>
      <c r="H16" s="36"/>
      <c r="I16" s="36">
        <v>10.46452</v>
      </c>
      <c r="J16" s="36"/>
      <c r="K16" s="36">
        <v>15.10252</v>
      </c>
      <c r="L16" s="36"/>
      <c r="M16" s="36">
        <v>5.96068</v>
      </c>
      <c r="N16" s="36"/>
      <c r="O16" s="36">
        <v>49.271650000000001</v>
      </c>
      <c r="P16" s="36"/>
      <c r="Q16" s="36">
        <v>28.959849999999999</v>
      </c>
      <c r="R16" s="36"/>
      <c r="S16" s="36">
        <v>22.614360000000001</v>
      </c>
      <c r="T16" s="36"/>
      <c r="U16" s="37">
        <v>48.405839999999998</v>
      </c>
      <c r="V16" s="37"/>
      <c r="W16" s="37">
        <v>49.492620000000002</v>
      </c>
      <c r="Y16" s="38">
        <v>1165</v>
      </c>
    </row>
    <row r="17" spans="1:25" x14ac:dyDescent="0.2">
      <c r="A17" s="29">
        <v>3000013</v>
      </c>
      <c r="C17" s="36">
        <v>16.983460000000001</v>
      </c>
      <c r="D17" s="36"/>
      <c r="E17" s="36">
        <v>7.0108699999999997</v>
      </c>
      <c r="F17" s="36"/>
      <c r="G17" s="36">
        <v>11.78871</v>
      </c>
      <c r="H17" s="36"/>
      <c r="I17" s="36">
        <v>6.80185</v>
      </c>
      <c r="J17" s="36"/>
      <c r="K17" s="36">
        <v>9.3556299999999997</v>
      </c>
      <c r="L17" s="36"/>
      <c r="M17" s="36">
        <v>3.7535499999999997</v>
      </c>
      <c r="N17" s="36"/>
      <c r="O17" s="36">
        <v>42.824659999999994</v>
      </c>
      <c r="P17" s="36"/>
      <c r="Q17" s="36">
        <v>23.52816</v>
      </c>
      <c r="R17" s="36"/>
      <c r="S17" s="36">
        <v>15.465889999999998</v>
      </c>
      <c r="T17" s="36"/>
      <c r="U17" s="37">
        <v>50.781610000000001</v>
      </c>
      <c r="V17" s="37"/>
      <c r="W17" s="37">
        <v>51.520910000000001</v>
      </c>
      <c r="Y17" s="38">
        <v>1457</v>
      </c>
    </row>
    <row r="18" spans="1:25" x14ac:dyDescent="0.2">
      <c r="A18" s="29">
        <v>3000014</v>
      </c>
      <c r="C18" s="36">
        <v>16.20561</v>
      </c>
      <c r="D18" s="36"/>
      <c r="E18" s="36">
        <v>9.6099800000000002</v>
      </c>
      <c r="F18" s="36"/>
      <c r="G18" s="36">
        <v>14.9421</v>
      </c>
      <c r="H18" s="36"/>
      <c r="I18" s="36">
        <v>8.5924999999999994</v>
      </c>
      <c r="J18" s="36"/>
      <c r="K18" s="36">
        <v>12.518039999999999</v>
      </c>
      <c r="L18" s="36"/>
      <c r="M18" s="36">
        <v>5.7960699999999994</v>
      </c>
      <c r="N18" s="36"/>
      <c r="O18" s="36">
        <v>45.132850000000005</v>
      </c>
      <c r="P18" s="36"/>
      <c r="Q18" s="36">
        <v>26.266369999999998</v>
      </c>
      <c r="R18" s="36"/>
      <c r="S18" s="36">
        <v>18.857050000000001</v>
      </c>
      <c r="T18" s="36"/>
      <c r="U18" s="37">
        <v>49.70035</v>
      </c>
      <c r="V18" s="37"/>
      <c r="W18" s="37">
        <v>51.451180000000001</v>
      </c>
      <c r="Y18" s="38">
        <v>723</v>
      </c>
    </row>
    <row r="19" spans="1:25" x14ac:dyDescent="0.2">
      <c r="A19" s="29">
        <v>3000015</v>
      </c>
      <c r="C19" s="36">
        <v>18.026679999999999</v>
      </c>
      <c r="D19" s="36"/>
      <c r="E19" s="36">
        <v>8.4632700000000014</v>
      </c>
      <c r="F19" s="36"/>
      <c r="G19" s="36">
        <v>13.37701</v>
      </c>
      <c r="H19" s="36"/>
      <c r="I19" s="36">
        <v>9.6025700000000001</v>
      </c>
      <c r="J19" s="36"/>
      <c r="K19" s="36">
        <v>11.85618</v>
      </c>
      <c r="L19" s="36"/>
      <c r="M19" s="36">
        <v>5.4299900000000001</v>
      </c>
      <c r="N19" s="36"/>
      <c r="O19" s="36">
        <v>44.028750000000002</v>
      </c>
      <c r="P19" s="36"/>
      <c r="Q19" s="36">
        <v>23.659410000000001</v>
      </c>
      <c r="R19" s="36"/>
      <c r="S19" s="36">
        <v>18.653770000000002</v>
      </c>
      <c r="T19" s="36"/>
      <c r="U19" s="37">
        <v>50.091050000000003</v>
      </c>
      <c r="V19" s="37"/>
      <c r="W19" s="37">
        <v>50.46631</v>
      </c>
      <c r="Y19" s="38">
        <v>851</v>
      </c>
    </row>
    <row r="20" spans="1:25" x14ac:dyDescent="0.2">
      <c r="A20" s="29">
        <v>3000016</v>
      </c>
      <c r="C20" s="36">
        <v>19.629540000000002</v>
      </c>
      <c r="D20" s="36"/>
      <c r="E20" s="36">
        <v>10.21754</v>
      </c>
      <c r="F20" s="36"/>
      <c r="G20" s="36">
        <v>11.63796</v>
      </c>
      <c r="H20" s="36"/>
      <c r="I20" s="36">
        <v>10.078939999999999</v>
      </c>
      <c r="J20" s="36"/>
      <c r="K20" s="36">
        <v>14.509130000000001</v>
      </c>
      <c r="L20" s="36"/>
      <c r="M20" s="36">
        <v>5.4395300000000004</v>
      </c>
      <c r="N20" s="36"/>
      <c r="O20" s="36">
        <v>46.940719999999999</v>
      </c>
      <c r="P20" s="36"/>
      <c r="Q20" s="36">
        <v>29.288779999999999</v>
      </c>
      <c r="R20" s="36"/>
      <c r="S20" s="36">
        <v>20.51174</v>
      </c>
      <c r="T20" s="36"/>
      <c r="U20" s="37">
        <v>48.773609999999998</v>
      </c>
      <c r="V20" s="37"/>
      <c r="W20" s="37">
        <v>50.224699999999999</v>
      </c>
      <c r="Y20" s="38">
        <v>699</v>
      </c>
    </row>
    <row r="21" spans="1:25" x14ac:dyDescent="0.2">
      <c r="A21" s="29">
        <v>3000017</v>
      </c>
      <c r="C21" s="36">
        <v>17.397259999999999</v>
      </c>
      <c r="D21" s="36"/>
      <c r="E21" s="36">
        <v>8.2611299999999996</v>
      </c>
      <c r="F21" s="36"/>
      <c r="G21" s="36">
        <v>13.267979999999998</v>
      </c>
      <c r="H21" s="36"/>
      <c r="I21" s="36">
        <v>6.8528000000000002</v>
      </c>
      <c r="J21" s="36"/>
      <c r="K21" s="36">
        <v>12.73762</v>
      </c>
      <c r="L21" s="36"/>
      <c r="M21" s="36">
        <v>5.3032599999999999</v>
      </c>
      <c r="N21" s="36"/>
      <c r="O21" s="36">
        <v>44.836369999999995</v>
      </c>
      <c r="P21" s="36"/>
      <c r="Q21" s="36">
        <v>23.692689999999999</v>
      </c>
      <c r="R21" s="36"/>
      <c r="S21" s="36">
        <v>15.143789999999999</v>
      </c>
      <c r="T21" s="36"/>
      <c r="U21" s="37">
        <v>49.735759999999999</v>
      </c>
      <c r="V21" s="37"/>
      <c r="W21" s="37">
        <v>51.478839999999998</v>
      </c>
      <c r="Y21" s="38">
        <v>964</v>
      </c>
    </row>
    <row r="22" spans="1:25" x14ac:dyDescent="0.2">
      <c r="A22" s="29">
        <v>3000018</v>
      </c>
      <c r="C22" s="36">
        <v>19.761569999999999</v>
      </c>
      <c r="D22" s="36"/>
      <c r="E22" s="36">
        <v>7.9234799999999996</v>
      </c>
      <c r="F22" s="36"/>
      <c r="G22" s="36">
        <v>10.995979999999999</v>
      </c>
      <c r="H22" s="36"/>
      <c r="I22" s="36">
        <v>8.0375399999999999</v>
      </c>
      <c r="J22" s="36"/>
      <c r="K22" s="36">
        <v>11.766819999999999</v>
      </c>
      <c r="L22" s="36"/>
      <c r="M22" s="36">
        <v>5.4627099999999995</v>
      </c>
      <c r="N22" s="36"/>
      <c r="O22" s="36">
        <v>45.176070000000003</v>
      </c>
      <c r="P22" s="36"/>
      <c r="Q22" s="36">
        <v>24.592859999999998</v>
      </c>
      <c r="R22" s="36"/>
      <c r="S22" s="36">
        <v>16.527799999999999</v>
      </c>
      <c r="T22" s="36"/>
      <c r="U22" s="37">
        <v>50.116759999999999</v>
      </c>
      <c r="V22" s="37"/>
      <c r="W22" s="37">
        <v>50.493729999999999</v>
      </c>
      <c r="Y22" s="38">
        <v>856</v>
      </c>
    </row>
    <row r="23" spans="1:25" x14ac:dyDescent="0.2">
      <c r="A23" s="29">
        <v>3000019</v>
      </c>
      <c r="C23" s="36">
        <v>20.86327</v>
      </c>
      <c r="D23" s="36"/>
      <c r="E23" s="36">
        <v>9.7961299999999998</v>
      </c>
      <c r="F23" s="36"/>
      <c r="G23" s="36">
        <v>11.432870000000001</v>
      </c>
      <c r="H23" s="36"/>
      <c r="I23" s="36">
        <v>7.0529299999999999</v>
      </c>
      <c r="J23" s="36"/>
      <c r="K23" s="36">
        <v>11.699780000000001</v>
      </c>
      <c r="L23" s="36"/>
      <c r="M23" s="36">
        <v>4.75305</v>
      </c>
      <c r="N23" s="36"/>
      <c r="O23" s="36">
        <v>44.803789999999999</v>
      </c>
      <c r="P23" s="36"/>
      <c r="Q23" s="36">
        <v>23.53471</v>
      </c>
      <c r="R23" s="36"/>
      <c r="S23" s="36">
        <v>18.443360000000002</v>
      </c>
      <c r="T23" s="36"/>
      <c r="U23" s="37">
        <v>49.524979999999999</v>
      </c>
      <c r="V23" s="37"/>
      <c r="W23" s="37">
        <v>50.911580000000001</v>
      </c>
      <c r="Y23" s="38">
        <v>1066</v>
      </c>
    </row>
    <row r="24" spans="1:25" x14ac:dyDescent="0.2">
      <c r="A24" s="29">
        <v>3000020</v>
      </c>
      <c r="C24" s="36">
        <v>19.70513</v>
      </c>
      <c r="D24" s="36"/>
      <c r="E24" s="36">
        <v>9.4489800000000006</v>
      </c>
      <c r="F24" s="36"/>
      <c r="G24" s="36">
        <v>12.52848</v>
      </c>
      <c r="H24" s="36"/>
      <c r="I24" s="36">
        <v>9.8399000000000001</v>
      </c>
      <c r="J24" s="36"/>
      <c r="K24" s="36">
        <v>13.153400000000001</v>
      </c>
      <c r="L24" s="36"/>
      <c r="M24" s="36">
        <v>5.1271599999999999</v>
      </c>
      <c r="N24" s="36"/>
      <c r="O24" s="36">
        <v>45.910380000000004</v>
      </c>
      <c r="P24" s="36"/>
      <c r="Q24" s="36">
        <v>25.590259999999997</v>
      </c>
      <c r="R24" s="36"/>
      <c r="S24" s="36">
        <v>20.13072</v>
      </c>
      <c r="T24" s="36"/>
      <c r="U24" s="37">
        <v>49.200380000000003</v>
      </c>
      <c r="V24" s="37"/>
      <c r="W24" s="37">
        <v>49.206789999999998</v>
      </c>
      <c r="Y24" s="38">
        <v>1162</v>
      </c>
    </row>
    <row r="25" spans="1:25" x14ac:dyDescent="0.2">
      <c r="A25" s="29">
        <v>3000021</v>
      </c>
      <c r="C25" s="36">
        <v>18.641389999999998</v>
      </c>
      <c r="D25" s="36"/>
      <c r="E25" s="36">
        <v>8.7828600000000012</v>
      </c>
      <c r="F25" s="36"/>
      <c r="G25" s="36">
        <v>13.241849999999999</v>
      </c>
      <c r="H25" s="36"/>
      <c r="I25" s="36">
        <v>8.8397600000000001</v>
      </c>
      <c r="J25" s="36"/>
      <c r="K25" s="36">
        <v>12.41929</v>
      </c>
      <c r="L25" s="36"/>
      <c r="M25" s="36">
        <v>6.1324200000000006</v>
      </c>
      <c r="N25" s="36"/>
      <c r="O25" s="36">
        <v>47.958269999999999</v>
      </c>
      <c r="P25" s="36"/>
      <c r="Q25" s="36">
        <v>29.34769</v>
      </c>
      <c r="R25" s="36"/>
      <c r="S25" s="36">
        <v>23.16902</v>
      </c>
      <c r="T25" s="36"/>
      <c r="U25" s="37">
        <v>48.350209999999997</v>
      </c>
      <c r="V25" s="37"/>
      <c r="W25" s="37">
        <v>50.577500000000001</v>
      </c>
      <c r="Y25" s="38">
        <v>699</v>
      </c>
    </row>
    <row r="26" spans="1:25" x14ac:dyDescent="0.2">
      <c r="A26" s="29">
        <v>3000022</v>
      </c>
      <c r="C26" s="36">
        <v>19.823630000000001</v>
      </c>
      <c r="D26" s="36"/>
      <c r="E26" s="36">
        <v>11.189069999999999</v>
      </c>
      <c r="F26" s="36"/>
      <c r="G26" s="36">
        <v>11.837669999999999</v>
      </c>
      <c r="H26" s="36"/>
      <c r="I26" s="36">
        <v>9.3079800000000006</v>
      </c>
      <c r="J26" s="36"/>
      <c r="K26" s="36">
        <v>11.516170000000001</v>
      </c>
      <c r="L26" s="36"/>
      <c r="M26" s="36">
        <v>5.3440300000000001</v>
      </c>
      <c r="N26" s="36"/>
      <c r="O26" s="36">
        <v>45.694430000000004</v>
      </c>
      <c r="P26" s="36"/>
      <c r="Q26" s="36">
        <v>25.60613</v>
      </c>
      <c r="R26" s="36"/>
      <c r="S26" s="36">
        <v>20.821929999999998</v>
      </c>
      <c r="T26" s="36"/>
      <c r="U26" s="37">
        <v>48.967010000000002</v>
      </c>
      <c r="V26" s="37"/>
      <c r="W26" s="37">
        <v>50.62847</v>
      </c>
      <c r="Y26" s="38">
        <v>881</v>
      </c>
    </row>
    <row r="27" spans="1:25" x14ac:dyDescent="0.2">
      <c r="A27" s="29">
        <v>3000023</v>
      </c>
      <c r="C27" s="36">
        <v>15.166730000000001</v>
      </c>
      <c r="D27" s="36"/>
      <c r="E27" s="36">
        <v>7.9487600000000009</v>
      </c>
      <c r="F27" s="36"/>
      <c r="G27" s="36">
        <v>8.2153500000000008</v>
      </c>
      <c r="H27" s="36"/>
      <c r="I27" s="36">
        <v>6.1351999999999993</v>
      </c>
      <c r="J27" s="36"/>
      <c r="K27" s="36">
        <v>10.44712</v>
      </c>
      <c r="L27" s="36"/>
      <c r="M27" s="36">
        <v>5.6485799999999999</v>
      </c>
      <c r="N27" s="36"/>
      <c r="O27" s="36">
        <v>40.310849999999995</v>
      </c>
      <c r="P27" s="36"/>
      <c r="Q27" s="36">
        <v>22.626909999999999</v>
      </c>
      <c r="R27" s="36"/>
      <c r="S27" s="36">
        <v>14.96519</v>
      </c>
      <c r="T27" s="36"/>
      <c r="U27" s="37">
        <v>50.836300000000001</v>
      </c>
      <c r="V27" s="37"/>
      <c r="W27" s="37">
        <v>51.851489999999998</v>
      </c>
      <c r="Y27" s="38">
        <v>864</v>
      </c>
    </row>
    <row r="28" spans="1:25" x14ac:dyDescent="0.2">
      <c r="A28" s="29">
        <v>3000024</v>
      </c>
      <c r="C28" s="36">
        <v>16.140630000000002</v>
      </c>
      <c r="D28" s="36"/>
      <c r="E28" s="36">
        <v>8.1086599999999986</v>
      </c>
      <c r="F28" s="36"/>
      <c r="G28" s="36">
        <v>9.2091399999999997</v>
      </c>
      <c r="H28" s="36"/>
      <c r="I28" s="36">
        <v>6.5460199999999995</v>
      </c>
      <c r="J28" s="36"/>
      <c r="K28" s="36">
        <v>10.692300000000001</v>
      </c>
      <c r="L28" s="36"/>
      <c r="M28" s="36">
        <v>5.57287</v>
      </c>
      <c r="N28" s="36"/>
      <c r="O28" s="36">
        <v>41.935690000000001</v>
      </c>
      <c r="P28" s="36"/>
      <c r="Q28" s="36">
        <v>23.99935</v>
      </c>
      <c r="R28" s="36"/>
      <c r="S28" s="36">
        <v>17.388180000000002</v>
      </c>
      <c r="T28" s="36"/>
      <c r="U28" s="37">
        <v>49.624490000000002</v>
      </c>
      <c r="V28" s="37"/>
      <c r="W28" s="37">
        <v>51.202489999999997</v>
      </c>
      <c r="Y28" s="38">
        <v>1175</v>
      </c>
    </row>
    <row r="29" spans="1:25" x14ac:dyDescent="0.2">
      <c r="A29" s="29">
        <v>3000025</v>
      </c>
      <c r="C29" s="36">
        <v>15.56204</v>
      </c>
      <c r="D29" s="36"/>
      <c r="E29" s="36">
        <v>7.6935799999999999</v>
      </c>
      <c r="F29" s="36"/>
      <c r="G29" s="36">
        <v>12.630820000000002</v>
      </c>
      <c r="H29" s="36"/>
      <c r="I29" s="36">
        <v>7.67713</v>
      </c>
      <c r="J29" s="36"/>
      <c r="K29" s="36">
        <v>8.0940300000000001</v>
      </c>
      <c r="L29" s="36"/>
      <c r="M29" s="36">
        <v>5.1571699999999998</v>
      </c>
      <c r="N29" s="36"/>
      <c r="O29" s="36">
        <v>42.896410000000003</v>
      </c>
      <c r="P29" s="36"/>
      <c r="Q29" s="36">
        <v>25.982300000000002</v>
      </c>
      <c r="R29" s="36"/>
      <c r="S29" s="36">
        <v>18.314990000000002</v>
      </c>
      <c r="T29" s="36"/>
      <c r="U29" s="37">
        <v>49.684669999999997</v>
      </c>
      <c r="V29" s="37"/>
      <c r="W29" s="37">
        <v>51.894100000000002</v>
      </c>
      <c r="Y29" s="38">
        <v>945</v>
      </c>
    </row>
    <row r="30" spans="1:25" x14ac:dyDescent="0.2">
      <c r="A30" s="29">
        <v>3000026</v>
      </c>
      <c r="C30" s="36">
        <v>17.524439999999998</v>
      </c>
      <c r="D30" s="36"/>
      <c r="E30" s="36">
        <v>8.2322000000000006</v>
      </c>
      <c r="F30" s="36"/>
      <c r="G30" s="36">
        <v>14.226150000000001</v>
      </c>
      <c r="H30" s="36"/>
      <c r="I30" s="36">
        <v>7.2336099999999997</v>
      </c>
      <c r="J30" s="36"/>
      <c r="K30" s="36">
        <v>12.34953</v>
      </c>
      <c r="L30" s="36"/>
      <c r="M30" s="36">
        <v>4.5020699999999998</v>
      </c>
      <c r="N30" s="36"/>
      <c r="O30" s="36">
        <v>45.715470000000003</v>
      </c>
      <c r="P30" s="36"/>
      <c r="Q30" s="36">
        <v>26.102429999999998</v>
      </c>
      <c r="R30" s="36"/>
      <c r="S30" s="36">
        <v>19.751580000000001</v>
      </c>
      <c r="T30" s="36"/>
      <c r="U30" s="37">
        <v>49.204689999999999</v>
      </c>
      <c r="V30" s="37"/>
      <c r="W30" s="37">
        <v>50.755659999999999</v>
      </c>
      <c r="Y30" s="38">
        <v>1009</v>
      </c>
    </row>
    <row r="31" spans="1:25" x14ac:dyDescent="0.2">
      <c r="A31" s="29">
        <v>3000027</v>
      </c>
      <c r="C31" s="36">
        <v>17.341940000000001</v>
      </c>
      <c r="D31" s="36"/>
      <c r="E31" s="36">
        <v>8.2915799999999997</v>
      </c>
      <c r="F31" s="36"/>
      <c r="G31" s="36">
        <v>10.63585</v>
      </c>
      <c r="H31" s="36"/>
      <c r="I31" s="36">
        <v>6.5014799999999999</v>
      </c>
      <c r="J31" s="36"/>
      <c r="K31" s="36">
        <v>10.409229999999999</v>
      </c>
      <c r="L31" s="36"/>
      <c r="M31" s="36">
        <v>4.1583600000000001</v>
      </c>
      <c r="N31" s="36"/>
      <c r="O31" s="36">
        <v>43.507489999999997</v>
      </c>
      <c r="P31" s="36"/>
      <c r="Q31" s="36">
        <v>24.31082</v>
      </c>
      <c r="R31" s="36"/>
      <c r="S31" s="36">
        <v>16.305710000000001</v>
      </c>
      <c r="T31" s="36"/>
      <c r="U31" s="37">
        <v>49.87135</v>
      </c>
      <c r="V31" s="37"/>
      <c r="W31" s="37">
        <v>51.303750000000001</v>
      </c>
      <c r="Y31" s="38">
        <v>2247</v>
      </c>
    </row>
    <row r="32" spans="1:25" x14ac:dyDescent="0.2">
      <c r="A32" s="29">
        <v>3000028</v>
      </c>
      <c r="C32" s="36">
        <v>16.048249999999999</v>
      </c>
      <c r="D32" s="36"/>
      <c r="E32" s="36">
        <v>8.9474</v>
      </c>
      <c r="F32" s="36"/>
      <c r="G32" s="36">
        <v>11.95669</v>
      </c>
      <c r="H32" s="36"/>
      <c r="I32" s="36">
        <v>8.7468699999999995</v>
      </c>
      <c r="J32" s="36"/>
      <c r="K32" s="36">
        <v>13.143940000000001</v>
      </c>
      <c r="L32" s="36"/>
      <c r="M32" s="36">
        <v>4.3436200000000005</v>
      </c>
      <c r="N32" s="36"/>
      <c r="O32" s="36">
        <v>45.857259999999997</v>
      </c>
      <c r="P32" s="36"/>
      <c r="Q32" s="36">
        <v>26.69218</v>
      </c>
      <c r="R32" s="36"/>
      <c r="S32" s="36">
        <v>19.022839999999999</v>
      </c>
      <c r="T32" s="36"/>
      <c r="U32" s="37">
        <v>49.166789999999999</v>
      </c>
      <c r="V32" s="37"/>
      <c r="W32" s="37">
        <v>50.996769999999998</v>
      </c>
      <c r="Y32" s="38">
        <v>1841</v>
      </c>
    </row>
    <row r="33" spans="1:25" x14ac:dyDescent="0.2">
      <c r="A33" s="29">
        <v>3000029</v>
      </c>
      <c r="C33" s="36">
        <v>17.685699999999997</v>
      </c>
      <c r="D33" s="36"/>
      <c r="E33" s="36">
        <v>8.0768499999999985</v>
      </c>
      <c r="F33" s="36"/>
      <c r="G33" s="36">
        <v>11.969889999999999</v>
      </c>
      <c r="H33" s="36"/>
      <c r="I33" s="36">
        <v>6.7823099999999998</v>
      </c>
      <c r="J33" s="36"/>
      <c r="K33" s="36">
        <v>9.7547599999999992</v>
      </c>
      <c r="L33" s="36"/>
      <c r="M33" s="36">
        <v>2.8794500000000003</v>
      </c>
      <c r="N33" s="36"/>
      <c r="O33" s="36">
        <v>43.380690000000001</v>
      </c>
      <c r="P33" s="36"/>
      <c r="Q33" s="36">
        <v>24.932399999999998</v>
      </c>
      <c r="R33" s="36"/>
      <c r="S33" s="36">
        <v>17.115369999999999</v>
      </c>
      <c r="T33" s="36"/>
      <c r="U33" s="37">
        <v>49.94361</v>
      </c>
      <c r="V33" s="37"/>
      <c r="W33" s="37">
        <v>52.133189999999999</v>
      </c>
      <c r="Y33" s="38">
        <v>902</v>
      </c>
    </row>
    <row r="34" spans="1:25" x14ac:dyDescent="0.2">
      <c r="A34" s="29">
        <v>3000030</v>
      </c>
      <c r="C34" s="36">
        <v>18.019869999999997</v>
      </c>
      <c r="D34" s="36"/>
      <c r="E34" s="36">
        <v>8.4661000000000008</v>
      </c>
      <c r="F34" s="36"/>
      <c r="G34" s="36">
        <v>12.794230000000001</v>
      </c>
      <c r="H34" s="36"/>
      <c r="I34" s="36">
        <v>7.76044</v>
      </c>
      <c r="J34" s="36"/>
      <c r="K34" s="36">
        <v>10.637169999999999</v>
      </c>
      <c r="L34" s="36"/>
      <c r="M34" s="36">
        <v>4.5029000000000003</v>
      </c>
      <c r="N34" s="36"/>
      <c r="O34" s="36">
        <v>45.824559999999998</v>
      </c>
      <c r="P34" s="36"/>
      <c r="Q34" s="36">
        <v>25.087179999999996</v>
      </c>
      <c r="R34" s="36"/>
      <c r="S34" s="36">
        <v>19.18131</v>
      </c>
      <c r="T34" s="36"/>
      <c r="U34" s="37">
        <v>49.450159999999997</v>
      </c>
      <c r="V34" s="37"/>
      <c r="W34" s="37">
        <v>51.089750000000002</v>
      </c>
      <c r="Y34" s="38">
        <v>1411</v>
      </c>
    </row>
    <row r="35" spans="1:25" x14ac:dyDescent="0.2">
      <c r="A35" s="29">
        <v>3000031</v>
      </c>
      <c r="C35" s="36">
        <v>19.491220000000002</v>
      </c>
      <c r="D35" s="36"/>
      <c r="E35" s="36">
        <v>8.8013300000000001</v>
      </c>
      <c r="F35" s="36"/>
      <c r="G35" s="36">
        <v>13.91113</v>
      </c>
      <c r="H35" s="36"/>
      <c r="I35" s="36">
        <v>7.6936900000000001</v>
      </c>
      <c r="J35" s="36"/>
      <c r="K35" s="36">
        <v>13.610700000000001</v>
      </c>
      <c r="L35" s="36"/>
      <c r="M35" s="36">
        <v>6.1524099999999997</v>
      </c>
      <c r="N35" s="36"/>
      <c r="O35" s="36">
        <v>48.970269999999999</v>
      </c>
      <c r="P35" s="36"/>
      <c r="Q35" s="36">
        <v>27.873150000000003</v>
      </c>
      <c r="R35" s="36"/>
      <c r="S35" s="36">
        <v>20.464220000000001</v>
      </c>
      <c r="T35" s="36"/>
      <c r="U35" s="37">
        <v>48.775469999999999</v>
      </c>
      <c r="V35" s="37"/>
      <c r="W35" s="37">
        <v>50.753369999999997</v>
      </c>
      <c r="Y35" s="38">
        <v>1393</v>
      </c>
    </row>
    <row r="36" spans="1:25" x14ac:dyDescent="0.2">
      <c r="A36" s="29">
        <v>3000032</v>
      </c>
      <c r="C36" s="36">
        <v>18.323229999999999</v>
      </c>
      <c r="D36" s="36"/>
      <c r="E36" s="36">
        <v>7.2683399999999994</v>
      </c>
      <c r="F36" s="36"/>
      <c r="G36" s="36">
        <v>12.63893</v>
      </c>
      <c r="H36" s="36"/>
      <c r="I36" s="36">
        <v>6.8997199999999994</v>
      </c>
      <c r="J36" s="36"/>
      <c r="K36" s="36">
        <v>10.694180000000001</v>
      </c>
      <c r="L36" s="36"/>
      <c r="M36" s="36">
        <v>5.4935400000000003</v>
      </c>
      <c r="N36" s="36"/>
      <c r="O36" s="36">
        <v>44.455759999999998</v>
      </c>
      <c r="P36" s="36"/>
      <c r="Q36" s="36">
        <v>25.791130000000003</v>
      </c>
      <c r="R36" s="36"/>
      <c r="S36" s="36">
        <v>19.25947</v>
      </c>
      <c r="T36" s="36"/>
      <c r="U36" s="37">
        <v>49.42266</v>
      </c>
      <c r="V36" s="37"/>
      <c r="W36" s="37">
        <v>51.266530000000003</v>
      </c>
      <c r="Y36" s="38">
        <v>780</v>
      </c>
    </row>
    <row r="37" spans="1:25" x14ac:dyDescent="0.2">
      <c r="A37" s="29">
        <v>3000033</v>
      </c>
      <c r="C37" s="36">
        <v>15.007599999999998</v>
      </c>
      <c r="D37" s="36"/>
      <c r="E37" s="36">
        <v>7.1150199999999995</v>
      </c>
      <c r="F37" s="36"/>
      <c r="G37" s="36">
        <v>10.9916</v>
      </c>
      <c r="H37" s="36"/>
      <c r="I37" s="36">
        <v>7.0299200000000006</v>
      </c>
      <c r="J37" s="36"/>
      <c r="K37" s="36">
        <v>9.8401300000000003</v>
      </c>
      <c r="L37" s="36"/>
      <c r="M37" s="36">
        <v>4.33066</v>
      </c>
      <c r="N37" s="36"/>
      <c r="O37" s="36">
        <v>43.275860000000002</v>
      </c>
      <c r="P37" s="36"/>
      <c r="Q37" s="36">
        <v>25.923610000000004</v>
      </c>
      <c r="R37" s="36"/>
      <c r="S37" s="36">
        <v>20.064399999999999</v>
      </c>
      <c r="T37" s="36"/>
      <c r="U37" s="37">
        <v>49.716070000000002</v>
      </c>
      <c r="V37" s="37"/>
      <c r="W37" s="37">
        <v>49.960320000000003</v>
      </c>
      <c r="Y37" s="38">
        <v>798</v>
      </c>
    </row>
    <row r="38" spans="1:25" x14ac:dyDescent="0.2">
      <c r="A38" s="29">
        <v>3000034</v>
      </c>
      <c r="C38" s="36">
        <v>20.860099999999999</v>
      </c>
      <c r="D38" s="36"/>
      <c r="E38" s="36">
        <v>12.01225</v>
      </c>
      <c r="F38" s="36"/>
      <c r="G38" s="36">
        <v>15.346689999999999</v>
      </c>
      <c r="H38" s="36"/>
      <c r="I38" s="36">
        <v>11.8888</v>
      </c>
      <c r="J38" s="36"/>
      <c r="K38" s="36">
        <v>19.120329999999999</v>
      </c>
      <c r="L38" s="36"/>
      <c r="M38" s="36">
        <v>6.4973400000000003</v>
      </c>
      <c r="N38" s="36"/>
      <c r="O38" s="36">
        <v>52.015120000000003</v>
      </c>
      <c r="P38" s="36"/>
      <c r="Q38" s="36">
        <v>33.896910000000005</v>
      </c>
      <c r="R38" s="36"/>
      <c r="S38" s="36">
        <v>25.402920000000002</v>
      </c>
      <c r="T38" s="36"/>
      <c r="U38" s="37">
        <v>47.526629999999997</v>
      </c>
      <c r="V38" s="37"/>
      <c r="W38" s="37">
        <v>48.923490000000001</v>
      </c>
      <c r="Y38" s="38">
        <v>661</v>
      </c>
    </row>
    <row r="39" spans="1:25" x14ac:dyDescent="0.2">
      <c r="A39" s="29">
        <v>3000035</v>
      </c>
      <c r="C39" s="36">
        <v>19.208759999999998</v>
      </c>
      <c r="D39" s="36"/>
      <c r="E39" s="36">
        <v>9.3193099999999998</v>
      </c>
      <c r="F39" s="36"/>
      <c r="G39" s="36">
        <v>15.81434</v>
      </c>
      <c r="H39" s="36"/>
      <c r="I39" s="36">
        <v>7.5849600000000006</v>
      </c>
      <c r="J39" s="36"/>
      <c r="K39" s="36">
        <v>15.007029999999999</v>
      </c>
      <c r="L39" s="36"/>
      <c r="M39" s="36">
        <v>5.3556399999999993</v>
      </c>
      <c r="N39" s="36"/>
      <c r="O39" s="36">
        <v>48.780290000000001</v>
      </c>
      <c r="P39" s="36"/>
      <c r="Q39" s="36">
        <v>27.57771</v>
      </c>
      <c r="R39" s="36"/>
      <c r="S39" s="36">
        <v>23.86251</v>
      </c>
      <c r="T39" s="36"/>
      <c r="U39" s="37">
        <v>48.138599999999997</v>
      </c>
      <c r="V39" s="37"/>
      <c r="W39" s="37">
        <v>50.085599999999999</v>
      </c>
      <c r="Y39" s="38">
        <v>836</v>
      </c>
    </row>
    <row r="40" spans="1:25" x14ac:dyDescent="0.2">
      <c r="A40" s="29">
        <v>3000036</v>
      </c>
      <c r="C40" s="36">
        <v>20.127050000000001</v>
      </c>
      <c r="D40" s="36"/>
      <c r="E40" s="36">
        <v>11.92573</v>
      </c>
      <c r="F40" s="36"/>
      <c r="G40" s="36">
        <v>20.35886</v>
      </c>
      <c r="H40" s="36"/>
      <c r="I40" s="36">
        <v>10.33719</v>
      </c>
      <c r="J40" s="36"/>
      <c r="K40" s="36">
        <v>20.577529999999999</v>
      </c>
      <c r="L40" s="36"/>
      <c r="M40" s="36">
        <v>5.9150499999999999</v>
      </c>
      <c r="N40" s="36"/>
      <c r="O40" s="36">
        <v>56.278740000000006</v>
      </c>
      <c r="P40" s="36"/>
      <c r="Q40" s="36">
        <v>34.313450000000003</v>
      </c>
      <c r="R40" s="36"/>
      <c r="S40" s="36">
        <v>25.721240000000002</v>
      </c>
      <c r="T40" s="36"/>
      <c r="U40" s="37">
        <v>46.603749999999998</v>
      </c>
      <c r="V40" s="37"/>
      <c r="W40" s="37">
        <v>47.834820000000001</v>
      </c>
      <c r="Y40" s="38">
        <v>568</v>
      </c>
    </row>
    <row r="41" spans="1:25" x14ac:dyDescent="0.2">
      <c r="A41" s="29">
        <v>3000037</v>
      </c>
      <c r="C41" s="36">
        <v>20.603650000000002</v>
      </c>
      <c r="D41" s="36"/>
      <c r="E41" s="36">
        <v>9.848510000000001</v>
      </c>
      <c r="F41" s="36"/>
      <c r="G41" s="36">
        <v>17.81662</v>
      </c>
      <c r="H41" s="36"/>
      <c r="I41" s="36">
        <v>12.08367</v>
      </c>
      <c r="J41" s="36"/>
      <c r="K41" s="36">
        <v>16.960940000000001</v>
      </c>
      <c r="L41" s="36"/>
      <c r="M41" s="36">
        <v>4.3340200000000006</v>
      </c>
      <c r="N41" s="36"/>
      <c r="O41" s="36">
        <v>52.911709999999999</v>
      </c>
      <c r="P41" s="36"/>
      <c r="Q41" s="36">
        <v>34.529900000000005</v>
      </c>
      <c r="R41" s="36"/>
      <c r="S41" s="36">
        <v>30.88589</v>
      </c>
      <c r="T41" s="36"/>
      <c r="U41" s="37">
        <v>46.401679999999999</v>
      </c>
      <c r="V41" s="37"/>
      <c r="W41" s="37">
        <v>47.804110000000001</v>
      </c>
      <c r="Y41" s="38">
        <v>600</v>
      </c>
    </row>
    <row r="42" spans="1:25" x14ac:dyDescent="0.2">
      <c r="A42" s="29">
        <v>3000038</v>
      </c>
      <c r="C42" s="36">
        <v>20.807210000000001</v>
      </c>
      <c r="D42" s="36"/>
      <c r="E42" s="36">
        <v>10.035779999999999</v>
      </c>
      <c r="F42" s="36"/>
      <c r="G42" s="36">
        <v>13.046060000000001</v>
      </c>
      <c r="H42" s="36"/>
      <c r="I42" s="36">
        <v>8.4974699999999999</v>
      </c>
      <c r="J42" s="36"/>
      <c r="K42" s="36">
        <v>13.45209</v>
      </c>
      <c r="L42" s="36"/>
      <c r="M42" s="36">
        <v>6.67075</v>
      </c>
      <c r="N42" s="36"/>
      <c r="O42" s="36">
        <v>47.994309999999999</v>
      </c>
      <c r="P42" s="36"/>
      <c r="Q42" s="36">
        <v>28.605119999999999</v>
      </c>
      <c r="R42" s="36"/>
      <c r="S42" s="36">
        <v>21.925750000000001</v>
      </c>
      <c r="T42" s="36"/>
      <c r="U42" s="37">
        <v>48.389710000000001</v>
      </c>
      <c r="V42" s="37"/>
      <c r="W42" s="37">
        <v>50.243819999999999</v>
      </c>
      <c r="Y42" s="38">
        <v>695</v>
      </c>
    </row>
    <row r="43" spans="1:25" x14ac:dyDescent="0.2">
      <c r="A43" s="29">
        <v>3000039</v>
      </c>
      <c r="C43" s="36">
        <v>18.468060000000001</v>
      </c>
      <c r="D43" s="36"/>
      <c r="E43" s="36">
        <v>9.5997299999999992</v>
      </c>
      <c r="F43" s="36"/>
      <c r="G43" s="36">
        <v>15.34816</v>
      </c>
      <c r="H43" s="36"/>
      <c r="I43" s="36">
        <v>9.9338499999999996</v>
      </c>
      <c r="J43" s="36"/>
      <c r="K43" s="36">
        <v>13.63832</v>
      </c>
      <c r="L43" s="36"/>
      <c r="M43" s="36">
        <v>7.8375000000000004</v>
      </c>
      <c r="N43" s="36"/>
      <c r="O43" s="36">
        <v>50.739520000000006</v>
      </c>
      <c r="P43" s="36"/>
      <c r="Q43" s="36">
        <v>29.49568</v>
      </c>
      <c r="R43" s="36"/>
      <c r="S43" s="36">
        <v>22.421469999999999</v>
      </c>
      <c r="T43" s="36"/>
      <c r="U43" s="37">
        <v>48.245939999999997</v>
      </c>
      <c r="V43" s="37"/>
      <c r="W43" s="37">
        <v>49.470559999999999</v>
      </c>
      <c r="Y43" s="38">
        <v>586</v>
      </c>
    </row>
    <row r="44" spans="1:25" x14ac:dyDescent="0.2">
      <c r="A44" s="29">
        <v>3000040</v>
      </c>
      <c r="C44" s="36">
        <v>17.910440000000001</v>
      </c>
      <c r="D44" s="36"/>
      <c r="E44" s="36">
        <v>9.2299299999999995</v>
      </c>
      <c r="F44" s="36"/>
      <c r="G44" s="36">
        <v>15.063509999999999</v>
      </c>
      <c r="H44" s="36"/>
      <c r="I44" s="36">
        <v>9.8822099999999988</v>
      </c>
      <c r="J44" s="36"/>
      <c r="K44" s="36">
        <v>15.648899999999999</v>
      </c>
      <c r="L44" s="36"/>
      <c r="M44" s="36">
        <v>7.3388800000000005</v>
      </c>
      <c r="N44" s="36"/>
      <c r="O44" s="36">
        <v>50.951040000000006</v>
      </c>
      <c r="P44" s="36"/>
      <c r="Q44" s="36">
        <v>29.215580000000003</v>
      </c>
      <c r="R44" s="36"/>
      <c r="S44" s="36">
        <v>21.80481</v>
      </c>
      <c r="T44" s="36"/>
      <c r="U44" s="37">
        <v>48.102170000000001</v>
      </c>
      <c r="V44" s="37"/>
      <c r="W44" s="37">
        <v>49.319839999999999</v>
      </c>
      <c r="Y44" s="38">
        <v>584</v>
      </c>
    </row>
    <row r="45" spans="1:25" x14ac:dyDescent="0.2">
      <c r="A45" s="29">
        <v>3000041</v>
      </c>
      <c r="C45" s="36">
        <v>18.49192</v>
      </c>
      <c r="D45" s="36"/>
      <c r="E45" s="36">
        <v>9.3907799999999995</v>
      </c>
      <c r="F45" s="36"/>
      <c r="G45" s="36">
        <v>17.759889999999999</v>
      </c>
      <c r="H45" s="36"/>
      <c r="I45" s="36">
        <v>10.226509999999999</v>
      </c>
      <c r="J45" s="36"/>
      <c r="K45" s="36">
        <v>15.92324</v>
      </c>
      <c r="L45" s="36"/>
      <c r="M45" s="36">
        <v>7.2903399999999996</v>
      </c>
      <c r="N45" s="36"/>
      <c r="O45" s="36">
        <v>54.070629999999994</v>
      </c>
      <c r="P45" s="36"/>
      <c r="Q45" s="36">
        <v>32.333289999999998</v>
      </c>
      <c r="R45" s="36"/>
      <c r="S45" s="36">
        <v>24.634349999999998</v>
      </c>
      <c r="T45" s="36"/>
      <c r="U45" s="37">
        <v>47.245669999999997</v>
      </c>
      <c r="V45" s="37"/>
      <c r="W45" s="37">
        <v>48.545540000000003</v>
      </c>
      <c r="Y45" s="38">
        <v>580</v>
      </c>
    </row>
    <row r="46" spans="1:25" x14ac:dyDescent="0.2">
      <c r="A46" s="29">
        <v>3000042</v>
      </c>
      <c r="C46" s="36">
        <v>17.053699999999999</v>
      </c>
      <c r="D46" s="36"/>
      <c r="E46" s="36">
        <v>9.2671100000000006</v>
      </c>
      <c r="F46" s="36"/>
      <c r="G46" s="36">
        <v>13.476759999999999</v>
      </c>
      <c r="H46" s="36"/>
      <c r="I46" s="36">
        <v>10.12851</v>
      </c>
      <c r="J46" s="36"/>
      <c r="K46" s="36">
        <v>16.090820000000001</v>
      </c>
      <c r="L46" s="36"/>
      <c r="M46" s="36">
        <v>9.3445099999999996</v>
      </c>
      <c r="N46" s="36"/>
      <c r="O46" s="36">
        <v>47.025649999999999</v>
      </c>
      <c r="P46" s="36"/>
      <c r="Q46" s="36">
        <v>27.730349999999998</v>
      </c>
      <c r="R46" s="36"/>
      <c r="S46" s="36">
        <v>20.288039999999999</v>
      </c>
      <c r="T46" s="36"/>
      <c r="U46" s="37">
        <v>48.912759999999999</v>
      </c>
      <c r="V46" s="37"/>
      <c r="W46" s="37">
        <v>49.146500000000003</v>
      </c>
      <c r="Y46" s="38">
        <v>634</v>
      </c>
    </row>
    <row r="47" spans="1:25" x14ac:dyDescent="0.2">
      <c r="A47" s="29">
        <v>3000043</v>
      </c>
      <c r="C47" s="36">
        <v>15.34962</v>
      </c>
      <c r="D47" s="36"/>
      <c r="E47" s="36">
        <v>7.8663499999999997</v>
      </c>
      <c r="F47" s="36"/>
      <c r="G47" s="36">
        <v>12.72723</v>
      </c>
      <c r="H47" s="36"/>
      <c r="I47" s="36">
        <v>8.6242099999999997</v>
      </c>
      <c r="J47" s="36"/>
      <c r="K47" s="36">
        <v>11.468730000000001</v>
      </c>
      <c r="L47" s="36"/>
      <c r="M47" s="36">
        <v>5.5989300000000002</v>
      </c>
      <c r="N47" s="36"/>
      <c r="O47" s="36">
        <v>44.076610000000002</v>
      </c>
      <c r="P47" s="36"/>
      <c r="Q47" s="36">
        <v>24.8446</v>
      </c>
      <c r="R47" s="36"/>
      <c r="S47" s="36">
        <v>16.645789999999998</v>
      </c>
      <c r="T47" s="36"/>
      <c r="U47" s="37">
        <v>49.573700000000002</v>
      </c>
      <c r="V47" s="37"/>
      <c r="W47" s="37">
        <v>50.573189999999997</v>
      </c>
      <c r="Y47" s="38">
        <v>688</v>
      </c>
    </row>
    <row r="48" spans="1:25" x14ac:dyDescent="0.2">
      <c r="A48" s="29">
        <v>3000044</v>
      </c>
      <c r="C48" s="36">
        <v>15.22963</v>
      </c>
      <c r="D48" s="36"/>
      <c r="E48" s="36">
        <v>12.449669999999999</v>
      </c>
      <c r="F48" s="36"/>
      <c r="G48" s="36">
        <v>20.032220000000002</v>
      </c>
      <c r="H48" s="36"/>
      <c r="I48" s="36">
        <v>12.47547</v>
      </c>
      <c r="J48" s="36"/>
      <c r="K48" s="36">
        <v>17.155809999999999</v>
      </c>
      <c r="L48" s="36"/>
      <c r="M48" s="36">
        <v>6.99627</v>
      </c>
      <c r="N48" s="36"/>
      <c r="O48" s="36">
        <v>51.902659999999997</v>
      </c>
      <c r="P48" s="36"/>
      <c r="Q48" s="36">
        <v>30.842930000000003</v>
      </c>
      <c r="R48" s="36"/>
      <c r="S48" s="36">
        <v>26.58784</v>
      </c>
      <c r="T48" s="36"/>
      <c r="U48" s="37">
        <v>47.5383</v>
      </c>
      <c r="V48" s="37"/>
      <c r="W48" s="37">
        <v>47.82546</v>
      </c>
      <c r="Y48" s="38">
        <v>742</v>
      </c>
    </row>
    <row r="49" spans="1:25" x14ac:dyDescent="0.2">
      <c r="A49" s="29">
        <v>3000045</v>
      </c>
      <c r="C49" s="36">
        <v>16.482150000000001</v>
      </c>
      <c r="D49" s="36"/>
      <c r="E49" s="36">
        <v>8.3465899999999991</v>
      </c>
      <c r="F49" s="36"/>
      <c r="G49" s="36">
        <v>10.570169999999999</v>
      </c>
      <c r="H49" s="36"/>
      <c r="I49" s="36">
        <v>5.6091199999999999</v>
      </c>
      <c r="J49" s="36"/>
      <c r="K49" s="36">
        <v>6.64323</v>
      </c>
      <c r="L49" s="36"/>
      <c r="M49" s="36">
        <v>4.5567700000000002</v>
      </c>
      <c r="N49" s="36"/>
      <c r="O49" s="36">
        <v>44.436910000000005</v>
      </c>
      <c r="P49" s="36"/>
      <c r="Q49" s="36">
        <v>21.847159999999999</v>
      </c>
      <c r="R49" s="36"/>
      <c r="S49" s="36">
        <v>14.20158</v>
      </c>
      <c r="T49" s="36"/>
      <c r="U49" s="37">
        <v>50.419739999999997</v>
      </c>
      <c r="V49" s="37"/>
      <c r="W49" s="37">
        <v>51.809780000000003</v>
      </c>
      <c r="Y49" s="38">
        <v>567</v>
      </c>
    </row>
    <row r="50" spans="1:25" x14ac:dyDescent="0.2">
      <c r="A50" s="29">
        <v>3000046</v>
      </c>
      <c r="C50" s="36">
        <v>19.872260000000001</v>
      </c>
      <c r="D50" s="36"/>
      <c r="E50" s="36">
        <v>12.0463</v>
      </c>
      <c r="F50" s="36"/>
      <c r="G50" s="36">
        <v>17.56653</v>
      </c>
      <c r="H50" s="36"/>
      <c r="I50" s="36">
        <v>10.548299999999999</v>
      </c>
      <c r="J50" s="36"/>
      <c r="K50" s="36">
        <v>18.959780000000002</v>
      </c>
      <c r="L50" s="36"/>
      <c r="M50" s="36">
        <v>7.73759</v>
      </c>
      <c r="N50" s="36"/>
      <c r="O50" s="36">
        <v>53.314579999999999</v>
      </c>
      <c r="P50" s="36"/>
      <c r="Q50" s="36">
        <v>32.773150000000001</v>
      </c>
      <c r="R50" s="36"/>
      <c r="S50" s="36">
        <v>27.865689999999997</v>
      </c>
      <c r="T50" s="36"/>
      <c r="U50" s="37">
        <v>47.114089999999997</v>
      </c>
      <c r="V50" s="37"/>
      <c r="W50" s="37">
        <v>49.241059999999997</v>
      </c>
      <c r="Y50" s="38">
        <v>717</v>
      </c>
    </row>
    <row r="51" spans="1:25" x14ac:dyDescent="0.2">
      <c r="A51" s="29">
        <v>3000047</v>
      </c>
      <c r="C51" s="36">
        <v>20.732569999999999</v>
      </c>
      <c r="D51" s="36"/>
      <c r="E51" s="36">
        <v>8.2995900000000002</v>
      </c>
      <c r="F51" s="36"/>
      <c r="G51" s="36">
        <v>11.237909999999999</v>
      </c>
      <c r="H51" s="36"/>
      <c r="I51" s="36">
        <v>8.7216400000000007</v>
      </c>
      <c r="J51" s="36"/>
      <c r="K51" s="36">
        <v>13.326509999999999</v>
      </c>
      <c r="L51" s="36"/>
      <c r="M51" s="36">
        <v>6.4125799999999993</v>
      </c>
      <c r="N51" s="36"/>
      <c r="O51" s="36">
        <v>46.257199999999997</v>
      </c>
      <c r="P51" s="36"/>
      <c r="Q51" s="36">
        <v>28.779519999999998</v>
      </c>
      <c r="R51" s="36"/>
      <c r="S51" s="36">
        <v>18.68355</v>
      </c>
      <c r="T51" s="36"/>
      <c r="U51" s="37">
        <v>48.992429999999999</v>
      </c>
      <c r="V51" s="37"/>
      <c r="W51" s="37">
        <v>50.117550000000001</v>
      </c>
      <c r="Y51" s="38">
        <v>938</v>
      </c>
    </row>
    <row r="52" spans="1:25" x14ac:dyDescent="0.2">
      <c r="A52" s="29">
        <v>3000048</v>
      </c>
      <c r="C52" s="36">
        <v>20.228740000000002</v>
      </c>
      <c r="D52" s="36"/>
      <c r="E52" s="36">
        <v>10.57268</v>
      </c>
      <c r="F52" s="36"/>
      <c r="G52" s="36">
        <v>17.805979999999998</v>
      </c>
      <c r="H52" s="36"/>
      <c r="I52" s="36">
        <v>10.90452</v>
      </c>
      <c r="J52" s="36"/>
      <c r="K52" s="36">
        <v>15.712019999999999</v>
      </c>
      <c r="L52" s="36"/>
      <c r="M52" s="36">
        <v>6.5270700000000001</v>
      </c>
      <c r="N52" s="36"/>
      <c r="O52" s="36">
        <v>51.098590000000002</v>
      </c>
      <c r="P52" s="36"/>
      <c r="Q52" s="36">
        <v>31.51445</v>
      </c>
      <c r="R52" s="36"/>
      <c r="S52" s="36">
        <v>26.721539999999997</v>
      </c>
      <c r="T52" s="36"/>
      <c r="U52" s="37">
        <v>46.755690000000001</v>
      </c>
      <c r="V52" s="37"/>
      <c r="W52" s="37">
        <v>48.756709999999998</v>
      </c>
      <c r="Y52" s="38">
        <v>780</v>
      </c>
    </row>
    <row r="53" spans="1:25" x14ac:dyDescent="0.2">
      <c r="A53" s="29">
        <v>3000049</v>
      </c>
      <c r="C53" s="36">
        <v>19.211870000000001</v>
      </c>
      <c r="D53" s="36"/>
      <c r="E53" s="36">
        <v>11.32574</v>
      </c>
      <c r="F53" s="36"/>
      <c r="G53" s="36">
        <v>16.8855</v>
      </c>
      <c r="H53" s="36"/>
      <c r="I53" s="36">
        <v>13.70969</v>
      </c>
      <c r="J53" s="36"/>
      <c r="K53" s="36">
        <v>17.82142</v>
      </c>
      <c r="L53" s="36"/>
      <c r="M53" s="36">
        <v>8.4006899999999991</v>
      </c>
      <c r="N53" s="36"/>
      <c r="O53" s="36">
        <v>54.531410000000001</v>
      </c>
      <c r="P53" s="36"/>
      <c r="Q53" s="36">
        <v>33.223730000000003</v>
      </c>
      <c r="R53" s="36"/>
      <c r="S53" s="36">
        <v>26.310660000000002</v>
      </c>
      <c r="T53" s="36"/>
      <c r="U53" s="37">
        <v>46.195099999999996</v>
      </c>
      <c r="V53" s="37"/>
      <c r="W53" s="37">
        <v>48.761690000000002</v>
      </c>
      <c r="Y53" s="38">
        <v>700</v>
      </c>
    </row>
    <row r="54" spans="1:25" x14ac:dyDescent="0.2">
      <c r="A54" s="29">
        <v>3000050</v>
      </c>
      <c r="C54" s="36">
        <v>24.826640000000001</v>
      </c>
      <c r="D54" s="36"/>
      <c r="E54" s="36">
        <v>10.108459999999999</v>
      </c>
      <c r="F54" s="36"/>
      <c r="G54" s="36">
        <v>15.856639999999999</v>
      </c>
      <c r="H54" s="36"/>
      <c r="I54" s="36">
        <v>10.021319999999999</v>
      </c>
      <c r="J54" s="36"/>
      <c r="K54" s="36">
        <v>16.93825</v>
      </c>
      <c r="L54" s="36"/>
      <c r="M54" s="36">
        <v>7.91113</v>
      </c>
      <c r="N54" s="36"/>
      <c r="O54" s="36">
        <v>53.283909999999999</v>
      </c>
      <c r="P54" s="36"/>
      <c r="Q54" s="36">
        <v>33.789470000000001</v>
      </c>
      <c r="R54" s="36"/>
      <c r="S54" s="36">
        <v>27.180890000000002</v>
      </c>
      <c r="T54" s="36"/>
      <c r="U54" s="37">
        <v>46.556620000000002</v>
      </c>
      <c r="V54" s="37"/>
      <c r="W54" s="37">
        <v>48.452550000000002</v>
      </c>
      <c r="Y54" s="38">
        <v>742</v>
      </c>
    </row>
    <row r="55" spans="1:25" x14ac:dyDescent="0.2">
      <c r="A55" s="29">
        <v>3000051</v>
      </c>
      <c r="C55" s="36">
        <v>22.257709999999999</v>
      </c>
      <c r="D55" s="36"/>
      <c r="E55" s="36">
        <v>12.027089999999999</v>
      </c>
      <c r="F55" s="36"/>
      <c r="G55" s="36">
        <v>14.919089999999999</v>
      </c>
      <c r="H55" s="36"/>
      <c r="I55" s="36">
        <v>12.335469999999999</v>
      </c>
      <c r="J55" s="36"/>
      <c r="K55" s="36">
        <v>16.203849999999999</v>
      </c>
      <c r="L55" s="36"/>
      <c r="M55" s="36">
        <v>6.5405899999999999</v>
      </c>
      <c r="N55" s="36"/>
      <c r="O55" s="36">
        <v>52.560720000000003</v>
      </c>
      <c r="P55" s="36"/>
      <c r="Q55" s="36">
        <v>33.123809999999999</v>
      </c>
      <c r="R55" s="36"/>
      <c r="S55" s="36">
        <v>30.214180000000002</v>
      </c>
      <c r="T55" s="36"/>
      <c r="U55" s="37">
        <v>46.585729999999998</v>
      </c>
      <c r="V55" s="37"/>
      <c r="W55" s="37">
        <v>48.722009999999997</v>
      </c>
      <c r="Y55" s="38">
        <v>934</v>
      </c>
    </row>
    <row r="56" spans="1:25" x14ac:dyDescent="0.2">
      <c r="A56" s="29">
        <v>3000052</v>
      </c>
      <c r="C56" s="36">
        <v>21.99954</v>
      </c>
      <c r="D56" s="36"/>
      <c r="E56" s="36">
        <v>11.76436</v>
      </c>
      <c r="F56" s="36"/>
      <c r="G56" s="36">
        <v>15.101429999999999</v>
      </c>
      <c r="H56" s="36"/>
      <c r="I56" s="36">
        <v>10.552580000000001</v>
      </c>
      <c r="J56" s="36"/>
      <c r="K56" s="36">
        <v>14.098320000000001</v>
      </c>
      <c r="L56" s="36"/>
      <c r="M56" s="36">
        <v>5.9465900000000005</v>
      </c>
      <c r="N56" s="36"/>
      <c r="O56" s="36">
        <v>48.835599999999999</v>
      </c>
      <c r="P56" s="36"/>
      <c r="Q56" s="36">
        <v>29.817860000000003</v>
      </c>
      <c r="R56" s="36"/>
      <c r="S56" s="36">
        <v>21.376519999999999</v>
      </c>
      <c r="T56" s="36"/>
      <c r="U56" s="37">
        <v>48.474730000000001</v>
      </c>
      <c r="V56" s="37"/>
      <c r="W56" s="37">
        <v>49.476460000000003</v>
      </c>
      <c r="Y56" s="38">
        <v>828</v>
      </c>
    </row>
    <row r="57" spans="1:25" x14ac:dyDescent="0.2">
      <c r="A57" s="29">
        <v>3000053</v>
      </c>
      <c r="C57" s="36">
        <v>18.862950000000001</v>
      </c>
      <c r="D57" s="36"/>
      <c r="E57" s="36">
        <v>9.6055500000000009</v>
      </c>
      <c r="F57" s="36"/>
      <c r="G57" s="36">
        <v>13.31481</v>
      </c>
      <c r="H57" s="36"/>
      <c r="I57" s="36">
        <v>10.1904</v>
      </c>
      <c r="J57" s="36"/>
      <c r="K57" s="36">
        <v>12.50225</v>
      </c>
      <c r="L57" s="36"/>
      <c r="M57" s="36">
        <v>6.3278799999999995</v>
      </c>
      <c r="N57" s="36"/>
      <c r="O57" s="36">
        <v>49.074170000000002</v>
      </c>
      <c r="P57" s="36"/>
      <c r="Q57" s="36">
        <v>26.188270000000003</v>
      </c>
      <c r="R57" s="36"/>
      <c r="S57" s="36">
        <v>19.611790000000003</v>
      </c>
      <c r="T57" s="36"/>
      <c r="U57" s="37">
        <v>48.61824</v>
      </c>
      <c r="V57" s="37"/>
      <c r="W57" s="37">
        <v>49.963920000000002</v>
      </c>
      <c r="Y57" s="38">
        <v>1188</v>
      </c>
    </row>
    <row r="58" spans="1:25" x14ac:dyDescent="0.2">
      <c r="A58" s="29">
        <v>3000054</v>
      </c>
      <c r="C58" s="36">
        <v>18.81052</v>
      </c>
      <c r="D58" s="36"/>
      <c r="E58" s="36">
        <v>10.08296</v>
      </c>
      <c r="F58" s="36"/>
      <c r="G58" s="36">
        <v>13.627700000000001</v>
      </c>
      <c r="H58" s="36"/>
      <c r="I58" s="36">
        <v>10.365359999999999</v>
      </c>
      <c r="J58" s="36"/>
      <c r="K58" s="36">
        <v>15.051770000000001</v>
      </c>
      <c r="L58" s="36"/>
      <c r="M58" s="36">
        <v>5.6761200000000001</v>
      </c>
      <c r="N58" s="36"/>
      <c r="O58" s="36">
        <v>49.493220000000001</v>
      </c>
      <c r="P58" s="36"/>
      <c r="Q58" s="36">
        <v>29.857410000000002</v>
      </c>
      <c r="R58" s="36"/>
      <c r="S58" s="36">
        <v>20.683969999999999</v>
      </c>
      <c r="T58" s="36"/>
      <c r="U58" s="37">
        <v>48.768230000000003</v>
      </c>
      <c r="V58" s="37"/>
      <c r="W58" s="37">
        <v>49.766199999999998</v>
      </c>
      <c r="Y58" s="38">
        <v>960</v>
      </c>
    </row>
    <row r="59" spans="1:25" x14ac:dyDescent="0.2">
      <c r="A59" s="29">
        <v>3000055</v>
      </c>
      <c r="C59" s="36">
        <v>15.262280000000001</v>
      </c>
      <c r="D59" s="36"/>
      <c r="E59" s="36">
        <v>8.1421799999999998</v>
      </c>
      <c r="F59" s="36"/>
      <c r="G59" s="36">
        <v>13.33713</v>
      </c>
      <c r="H59" s="36"/>
      <c r="I59" s="36">
        <v>8.1932599999999987</v>
      </c>
      <c r="J59" s="36"/>
      <c r="K59" s="36">
        <v>9.3540799999999997</v>
      </c>
      <c r="L59" s="36"/>
      <c r="M59" s="36">
        <v>4.8418400000000004</v>
      </c>
      <c r="N59" s="36"/>
      <c r="O59" s="36">
        <v>44.516759999999998</v>
      </c>
      <c r="P59" s="36"/>
      <c r="Q59" s="36">
        <v>25.227620000000002</v>
      </c>
      <c r="R59" s="36"/>
      <c r="S59" s="36">
        <v>16.978360000000002</v>
      </c>
      <c r="T59" s="36"/>
      <c r="U59" s="37">
        <v>50.1175</v>
      </c>
      <c r="V59" s="37"/>
      <c r="W59" s="37">
        <v>50.118949999999998</v>
      </c>
      <c r="Y59" s="38">
        <v>930</v>
      </c>
    </row>
    <row r="60" spans="1:25" x14ac:dyDescent="0.2">
      <c r="A60" s="29">
        <v>3000056</v>
      </c>
      <c r="C60" s="36">
        <v>18.715979999999998</v>
      </c>
      <c r="D60" s="36"/>
      <c r="E60" s="36">
        <v>8.8900199999999998</v>
      </c>
      <c r="F60" s="36"/>
      <c r="G60" s="36">
        <v>12.183149999999999</v>
      </c>
      <c r="H60" s="36"/>
      <c r="I60" s="36">
        <v>9.2152700000000003</v>
      </c>
      <c r="J60" s="36"/>
      <c r="K60" s="36">
        <v>9.6160499999999995</v>
      </c>
      <c r="L60" s="36"/>
      <c r="M60" s="36">
        <v>4.61808</v>
      </c>
      <c r="N60" s="36"/>
      <c r="O60" s="36">
        <v>45.416689999999996</v>
      </c>
      <c r="P60" s="36"/>
      <c r="Q60" s="36">
        <v>23.336850000000002</v>
      </c>
      <c r="R60" s="36"/>
      <c r="S60" s="36">
        <v>15.891920000000001</v>
      </c>
      <c r="T60" s="36"/>
      <c r="U60" s="37">
        <v>50.210599999999999</v>
      </c>
      <c r="V60" s="37"/>
      <c r="W60" s="37">
        <v>50.362900000000003</v>
      </c>
      <c r="Y60" s="38">
        <v>883</v>
      </c>
    </row>
    <row r="61" spans="1:25" x14ac:dyDescent="0.2">
      <c r="A61" s="29">
        <v>3000057</v>
      </c>
      <c r="C61" s="36">
        <v>21.08164</v>
      </c>
      <c r="D61" s="36"/>
      <c r="E61" s="36">
        <v>10.75454</v>
      </c>
      <c r="F61" s="36"/>
      <c r="G61" s="36">
        <v>17.040569999999999</v>
      </c>
      <c r="H61" s="36"/>
      <c r="I61" s="36">
        <v>12.933339999999999</v>
      </c>
      <c r="J61" s="36"/>
      <c r="K61" s="36">
        <v>14.522090000000002</v>
      </c>
      <c r="L61" s="36"/>
      <c r="M61" s="36">
        <v>7.6241600000000007</v>
      </c>
      <c r="N61" s="36"/>
      <c r="O61" s="36">
        <v>51.001620000000003</v>
      </c>
      <c r="P61" s="36"/>
      <c r="Q61" s="36">
        <v>28.792240000000003</v>
      </c>
      <c r="R61" s="36"/>
      <c r="S61" s="36">
        <v>26.928190000000001</v>
      </c>
      <c r="T61" s="36"/>
      <c r="U61" s="37">
        <v>48.049489999999999</v>
      </c>
      <c r="V61" s="37"/>
      <c r="W61" s="37">
        <v>49.163040000000002</v>
      </c>
      <c r="Y61" s="38">
        <v>1088</v>
      </c>
    </row>
    <row r="62" spans="1:25" x14ac:dyDescent="0.2">
      <c r="A62" s="29">
        <v>3000058</v>
      </c>
      <c r="C62" s="36">
        <v>16.52261</v>
      </c>
      <c r="D62" s="36"/>
      <c r="E62" s="36">
        <v>6.9739700000000004</v>
      </c>
      <c r="F62" s="36"/>
      <c r="G62" s="36">
        <v>9.8488000000000007</v>
      </c>
      <c r="H62" s="36"/>
      <c r="I62" s="36">
        <v>8.372300000000001</v>
      </c>
      <c r="J62" s="36"/>
      <c r="K62" s="36">
        <v>10.31368</v>
      </c>
      <c r="L62" s="36"/>
      <c r="M62" s="36">
        <v>5.1522199999999998</v>
      </c>
      <c r="N62" s="36"/>
      <c r="O62" s="36">
        <v>42.075469999999996</v>
      </c>
      <c r="P62" s="36"/>
      <c r="Q62" s="36">
        <v>24.855509999999999</v>
      </c>
      <c r="R62" s="36"/>
      <c r="S62" s="36">
        <v>16.191490000000002</v>
      </c>
      <c r="T62" s="36"/>
      <c r="U62" s="37">
        <v>50.016860000000001</v>
      </c>
      <c r="V62" s="37"/>
      <c r="W62" s="37">
        <v>50.978340000000003</v>
      </c>
      <c r="Y62" s="38">
        <v>872</v>
      </c>
    </row>
    <row r="63" spans="1:25" x14ac:dyDescent="0.2">
      <c r="A63" s="29">
        <v>3000059</v>
      </c>
      <c r="C63" s="36">
        <v>23.141030000000001</v>
      </c>
      <c r="D63" s="36"/>
      <c r="E63" s="36">
        <v>11.572950000000001</v>
      </c>
      <c r="F63" s="36"/>
      <c r="G63" s="36">
        <v>17.465700000000002</v>
      </c>
      <c r="H63" s="36"/>
      <c r="I63" s="36">
        <v>12.36351</v>
      </c>
      <c r="J63" s="36"/>
      <c r="K63" s="36">
        <v>16.341470000000001</v>
      </c>
      <c r="L63" s="36"/>
      <c r="M63" s="36">
        <v>7.50976</v>
      </c>
      <c r="N63" s="36"/>
      <c r="O63" s="36">
        <v>51.870640000000002</v>
      </c>
      <c r="P63" s="36"/>
      <c r="Q63" s="36">
        <v>34.347169999999998</v>
      </c>
      <c r="R63" s="36"/>
      <c r="S63" s="36">
        <v>29.459499999999998</v>
      </c>
      <c r="T63" s="36"/>
      <c r="U63" s="37">
        <v>46.643389999999997</v>
      </c>
      <c r="V63" s="37"/>
      <c r="W63" s="37">
        <v>47.834490000000002</v>
      </c>
      <c r="Y63" s="38">
        <v>648</v>
      </c>
    </row>
    <row r="64" spans="1:25" x14ac:dyDescent="0.2">
      <c r="A64" s="29">
        <v>3000060</v>
      </c>
      <c r="C64" s="36">
        <v>22.01343</v>
      </c>
      <c r="D64" s="36"/>
      <c r="E64" s="36">
        <v>8.9569700000000001</v>
      </c>
      <c r="F64" s="36"/>
      <c r="G64" s="36">
        <v>16.144259999999999</v>
      </c>
      <c r="H64" s="36"/>
      <c r="I64" s="36">
        <v>9.8119999999999994</v>
      </c>
      <c r="J64" s="36"/>
      <c r="K64" s="36">
        <v>17.374939999999999</v>
      </c>
      <c r="L64" s="36"/>
      <c r="M64" s="36">
        <v>4.5069900000000001</v>
      </c>
      <c r="N64" s="36"/>
      <c r="O64" s="36">
        <v>50.279189999999993</v>
      </c>
      <c r="P64" s="36"/>
      <c r="Q64" s="36">
        <v>30.58784</v>
      </c>
      <c r="R64" s="36"/>
      <c r="S64" s="36">
        <v>23.1708</v>
      </c>
      <c r="T64" s="36"/>
      <c r="U64" s="37">
        <v>48.020490000000002</v>
      </c>
      <c r="V64" s="37"/>
      <c r="W64" s="37">
        <v>48.873779999999996</v>
      </c>
      <c r="Y64" s="38">
        <v>623</v>
      </c>
    </row>
    <row r="65" spans="1:25" x14ac:dyDescent="0.2">
      <c r="A65" s="29">
        <v>3000061</v>
      </c>
      <c r="C65" s="36">
        <v>24.092289999999998</v>
      </c>
      <c r="D65" s="36"/>
      <c r="E65" s="36">
        <v>10.677070000000001</v>
      </c>
      <c r="F65" s="36"/>
      <c r="G65" s="36">
        <v>17.497350000000001</v>
      </c>
      <c r="H65" s="36"/>
      <c r="I65" s="36">
        <v>12.691649999999999</v>
      </c>
      <c r="J65" s="36"/>
      <c r="K65" s="36">
        <v>20.586579999999998</v>
      </c>
      <c r="L65" s="36"/>
      <c r="M65" s="36">
        <v>4.9755700000000003</v>
      </c>
      <c r="N65" s="36"/>
      <c r="O65" s="36">
        <v>55.29956</v>
      </c>
      <c r="P65" s="36"/>
      <c r="Q65" s="36">
        <v>28.587949999999999</v>
      </c>
      <c r="R65" s="36"/>
      <c r="S65" s="36">
        <v>31.410480000000003</v>
      </c>
      <c r="T65" s="36"/>
      <c r="U65" s="37">
        <v>47.16328</v>
      </c>
      <c r="V65" s="37"/>
      <c r="W65" s="37">
        <v>47.216270000000002</v>
      </c>
      <c r="Y65" s="38">
        <v>612</v>
      </c>
    </row>
    <row r="66" spans="1:25" x14ac:dyDescent="0.2">
      <c r="A66" s="29">
        <v>3000062</v>
      </c>
      <c r="C66" s="36">
        <v>21.6919</v>
      </c>
      <c r="D66" s="36"/>
      <c r="E66" s="36">
        <v>10.867100000000001</v>
      </c>
      <c r="F66" s="36"/>
      <c r="G66" s="36">
        <v>16.576899999999998</v>
      </c>
      <c r="H66" s="36"/>
      <c r="I66" s="36">
        <v>14.02126</v>
      </c>
      <c r="J66" s="36"/>
      <c r="K66" s="36">
        <v>19.384129999999999</v>
      </c>
      <c r="L66" s="36"/>
      <c r="M66" s="36">
        <v>5.9206899999999996</v>
      </c>
      <c r="N66" s="36"/>
      <c r="O66" s="36">
        <v>54.357429999999994</v>
      </c>
      <c r="P66" s="36"/>
      <c r="Q66" s="36">
        <v>32.986339999999998</v>
      </c>
      <c r="R66" s="36"/>
      <c r="S66" s="36">
        <v>29.542980000000004</v>
      </c>
      <c r="T66" s="36"/>
      <c r="U66" s="37">
        <v>46.650640000000003</v>
      </c>
      <c r="V66" s="37"/>
      <c r="W66" s="37">
        <v>47.926960000000001</v>
      </c>
      <c r="Y66" s="38">
        <v>1022</v>
      </c>
    </row>
    <row r="67" spans="1:25" x14ac:dyDescent="0.2">
      <c r="A67" s="29">
        <v>3000063</v>
      </c>
      <c r="C67" s="36">
        <v>21.8643</v>
      </c>
      <c r="D67" s="36"/>
      <c r="E67" s="36">
        <v>8.8852899999999995</v>
      </c>
      <c r="F67" s="36"/>
      <c r="G67" s="36">
        <v>13.810310000000001</v>
      </c>
      <c r="H67" s="36"/>
      <c r="I67" s="36">
        <v>9.0487099999999998</v>
      </c>
      <c r="J67" s="36"/>
      <c r="K67" s="36">
        <v>12.937270000000002</v>
      </c>
      <c r="L67" s="36"/>
      <c r="M67" s="36">
        <v>5.8432499999999994</v>
      </c>
      <c r="N67" s="36"/>
      <c r="O67" s="36">
        <v>48.250109999999999</v>
      </c>
      <c r="P67" s="36"/>
      <c r="Q67" s="36">
        <v>27.718169999999997</v>
      </c>
      <c r="R67" s="36"/>
      <c r="S67" s="36">
        <v>21.55688</v>
      </c>
      <c r="T67" s="36"/>
      <c r="U67" s="37">
        <v>48.698720000000002</v>
      </c>
      <c r="V67" s="37"/>
      <c r="W67" s="37">
        <v>49.473190000000002</v>
      </c>
      <c r="Y67" s="38">
        <v>906</v>
      </c>
    </row>
    <row r="68" spans="1:25" x14ac:dyDescent="0.2">
      <c r="A68" s="29">
        <v>3000064</v>
      </c>
      <c r="C68" s="36">
        <v>18.539459999999998</v>
      </c>
      <c r="D68" s="36"/>
      <c r="E68" s="36">
        <v>10.70415</v>
      </c>
      <c r="F68" s="36"/>
      <c r="G68" s="36">
        <v>15.397440000000001</v>
      </c>
      <c r="H68" s="36"/>
      <c r="I68" s="36">
        <v>12.590380000000001</v>
      </c>
      <c r="J68" s="36"/>
      <c r="K68" s="36">
        <v>15.526860000000001</v>
      </c>
      <c r="L68" s="36"/>
      <c r="M68" s="36">
        <v>5.8083900000000002</v>
      </c>
      <c r="N68" s="36"/>
      <c r="O68" s="36">
        <v>53.170949999999998</v>
      </c>
      <c r="P68" s="36"/>
      <c r="Q68" s="36">
        <v>28.05922</v>
      </c>
      <c r="R68" s="36"/>
      <c r="S68" s="36">
        <v>21.084</v>
      </c>
      <c r="T68" s="36"/>
      <c r="U68" s="37">
        <v>48.402270000000001</v>
      </c>
      <c r="V68" s="37"/>
      <c r="W68" s="37">
        <v>47.90157</v>
      </c>
      <c r="Y68" s="38">
        <v>502</v>
      </c>
    </row>
    <row r="69" spans="1:25" x14ac:dyDescent="0.2">
      <c r="A69" s="29">
        <v>3000065</v>
      </c>
      <c r="C69" s="36">
        <v>20.75019</v>
      </c>
      <c r="D69" s="36"/>
      <c r="E69" s="36">
        <v>11.55688</v>
      </c>
      <c r="F69" s="36"/>
      <c r="G69" s="36">
        <v>14.350460000000002</v>
      </c>
      <c r="H69" s="36"/>
      <c r="I69" s="36">
        <v>12.560650000000001</v>
      </c>
      <c r="J69" s="36"/>
      <c r="K69" s="36">
        <v>16.449639999999999</v>
      </c>
      <c r="L69" s="36"/>
      <c r="M69" s="36">
        <v>6.6552899999999999</v>
      </c>
      <c r="N69" s="36"/>
      <c r="O69" s="36">
        <v>48.651730000000001</v>
      </c>
      <c r="P69" s="36"/>
      <c r="Q69" s="36">
        <v>26.858349999999998</v>
      </c>
      <c r="R69" s="36"/>
      <c r="S69" s="36">
        <v>24.043320000000001</v>
      </c>
      <c r="T69" s="36"/>
      <c r="U69" s="37">
        <v>48.040869999999998</v>
      </c>
      <c r="V69" s="37"/>
      <c r="W69" s="37">
        <v>48.634770000000003</v>
      </c>
      <c r="Y69" s="38">
        <v>884</v>
      </c>
    </row>
    <row r="70" spans="1:25" x14ac:dyDescent="0.2">
      <c r="A70" s="29">
        <v>3000066</v>
      </c>
      <c r="C70" s="36">
        <v>22.3995</v>
      </c>
      <c r="D70" s="36"/>
      <c r="E70" s="36">
        <v>10.91262</v>
      </c>
      <c r="F70" s="36"/>
      <c r="G70" s="36">
        <v>15.388569999999998</v>
      </c>
      <c r="H70" s="36"/>
      <c r="I70" s="36">
        <v>13.58812</v>
      </c>
      <c r="J70" s="36"/>
      <c r="K70" s="36">
        <v>18.24643</v>
      </c>
      <c r="L70" s="36"/>
      <c r="M70" s="36">
        <v>5.93466</v>
      </c>
      <c r="N70" s="36"/>
      <c r="O70" s="36">
        <v>51.673519999999996</v>
      </c>
      <c r="P70" s="36"/>
      <c r="Q70" s="36">
        <v>32.477519999999998</v>
      </c>
      <c r="R70" s="36"/>
      <c r="S70" s="36">
        <v>28.992810000000002</v>
      </c>
      <c r="T70" s="36"/>
      <c r="U70" s="37">
        <v>47.146250000000002</v>
      </c>
      <c r="V70" s="37"/>
      <c r="W70" s="37">
        <v>47.407739999999997</v>
      </c>
      <c r="Y70" s="38">
        <v>1731</v>
      </c>
    </row>
    <row r="71" spans="1:25" x14ac:dyDescent="0.2">
      <c r="A71" s="29">
        <v>3000067</v>
      </c>
      <c r="C71" s="36">
        <v>24.218070000000001</v>
      </c>
      <c r="D71" s="36"/>
      <c r="E71" s="36">
        <v>10.67853</v>
      </c>
      <c r="F71" s="36"/>
      <c r="G71" s="36">
        <v>16.201000000000001</v>
      </c>
      <c r="H71" s="36"/>
      <c r="I71" s="36">
        <v>12.32188</v>
      </c>
      <c r="J71" s="36"/>
      <c r="K71" s="36">
        <v>20.110600000000002</v>
      </c>
      <c r="L71" s="36"/>
      <c r="M71" s="36">
        <v>6.7266999999999992</v>
      </c>
      <c r="N71" s="36"/>
      <c r="O71" s="36">
        <v>53.610150000000004</v>
      </c>
      <c r="P71" s="36"/>
      <c r="Q71" s="36">
        <v>33.423589999999997</v>
      </c>
      <c r="R71" s="36"/>
      <c r="S71" s="36">
        <v>28.646490000000004</v>
      </c>
      <c r="T71" s="36"/>
      <c r="U71" s="37">
        <v>46.668869999999998</v>
      </c>
      <c r="V71" s="37"/>
      <c r="W71" s="37">
        <v>47.699240000000003</v>
      </c>
      <c r="Y71" s="38">
        <v>1929</v>
      </c>
    </row>
    <row r="72" spans="1:25" x14ac:dyDescent="0.2">
      <c r="A72" s="29">
        <v>3000068</v>
      </c>
      <c r="C72" s="36">
        <v>24.699860000000001</v>
      </c>
      <c r="D72" s="36"/>
      <c r="E72" s="36">
        <v>12.332360000000001</v>
      </c>
      <c r="F72" s="36"/>
      <c r="G72" s="36">
        <v>17.140979999999999</v>
      </c>
      <c r="H72" s="36"/>
      <c r="I72" s="36">
        <v>14.14958</v>
      </c>
      <c r="J72" s="36"/>
      <c r="K72" s="36">
        <v>19.922969999999999</v>
      </c>
      <c r="L72" s="36"/>
      <c r="M72" s="36">
        <v>6.7269499999999995</v>
      </c>
      <c r="N72" s="36"/>
      <c r="O72" s="36">
        <v>54.670779999999993</v>
      </c>
      <c r="P72" s="36"/>
      <c r="Q72" s="36">
        <v>36.722029999999997</v>
      </c>
      <c r="R72" s="36"/>
      <c r="S72" s="36">
        <v>33.904890000000002</v>
      </c>
      <c r="T72" s="36"/>
      <c r="U72" s="37">
        <v>45.366489999999999</v>
      </c>
      <c r="V72" s="37"/>
      <c r="W72" s="37">
        <v>47.585590000000003</v>
      </c>
      <c r="Y72" s="38">
        <v>680</v>
      </c>
    </row>
    <row r="73" spans="1:25" x14ac:dyDescent="0.2">
      <c r="A73" s="29">
        <v>3000069</v>
      </c>
      <c r="C73" s="36">
        <v>21.367010000000001</v>
      </c>
      <c r="D73" s="36"/>
      <c r="E73" s="36">
        <v>9.8331</v>
      </c>
      <c r="F73" s="36"/>
      <c r="G73" s="36">
        <v>11.02359</v>
      </c>
      <c r="H73" s="36"/>
      <c r="I73" s="36">
        <v>8.9921100000000003</v>
      </c>
      <c r="J73" s="36"/>
      <c r="K73" s="36">
        <v>14.663450000000001</v>
      </c>
      <c r="L73" s="36"/>
      <c r="M73" s="36">
        <v>8.1375299999999999</v>
      </c>
      <c r="N73" s="36"/>
      <c r="O73" s="36">
        <v>46.385169999999995</v>
      </c>
      <c r="P73" s="36"/>
      <c r="Q73" s="36">
        <v>26.234069999999999</v>
      </c>
      <c r="R73" s="36"/>
      <c r="S73" s="36">
        <v>22.362629999999999</v>
      </c>
      <c r="T73" s="36"/>
      <c r="U73" s="37">
        <v>48.529029999999999</v>
      </c>
      <c r="V73" s="37"/>
      <c r="W73" s="37">
        <v>49.02563</v>
      </c>
      <c r="Y73" s="38">
        <v>802</v>
      </c>
    </row>
    <row r="74" spans="1:25" x14ac:dyDescent="0.2">
      <c r="A74" s="29">
        <v>3000070</v>
      </c>
      <c r="C74" s="36">
        <v>21.083679999999998</v>
      </c>
      <c r="D74" s="36"/>
      <c r="E74" s="36">
        <v>10.702920000000001</v>
      </c>
      <c r="F74" s="36"/>
      <c r="G74" s="36">
        <v>15.252879999999999</v>
      </c>
      <c r="H74" s="36"/>
      <c r="I74" s="36">
        <v>11.7936</v>
      </c>
      <c r="J74" s="36"/>
      <c r="K74" s="36">
        <v>14.508489999999998</v>
      </c>
      <c r="L74" s="36"/>
      <c r="M74" s="36">
        <v>5.2013800000000003</v>
      </c>
      <c r="N74" s="36"/>
      <c r="O74" s="36">
        <v>51.135759999999998</v>
      </c>
      <c r="P74" s="36"/>
      <c r="Q74" s="36">
        <v>31.002079999999999</v>
      </c>
      <c r="R74" s="36"/>
      <c r="S74" s="36">
        <v>24.161850000000001</v>
      </c>
      <c r="T74" s="36"/>
      <c r="U74" s="37">
        <v>47.782910000000001</v>
      </c>
      <c r="V74" s="37"/>
      <c r="W74" s="37">
        <v>48.891120000000001</v>
      </c>
      <c r="Y74" s="38">
        <v>699</v>
      </c>
    </row>
    <row r="75" spans="1:25" x14ac:dyDescent="0.2">
      <c r="A75" s="29">
        <v>3000071</v>
      </c>
      <c r="C75" s="36">
        <v>23.041640000000001</v>
      </c>
      <c r="D75" s="36"/>
      <c r="E75" s="36">
        <v>10.38856</v>
      </c>
      <c r="F75" s="36"/>
      <c r="G75" s="36">
        <v>16.32498</v>
      </c>
      <c r="H75" s="36"/>
      <c r="I75" s="36">
        <v>13.380089999999999</v>
      </c>
      <c r="J75" s="36"/>
      <c r="K75" s="36">
        <v>18.631719999999998</v>
      </c>
      <c r="L75" s="36"/>
      <c r="M75" s="36">
        <v>6.5767500000000005</v>
      </c>
      <c r="N75" s="36"/>
      <c r="O75" s="36">
        <v>51.786079999999998</v>
      </c>
      <c r="P75" s="36"/>
      <c r="Q75" s="36">
        <v>30.880439999999997</v>
      </c>
      <c r="R75" s="36"/>
      <c r="S75" s="36">
        <v>27.783950000000001</v>
      </c>
      <c r="T75" s="36"/>
      <c r="U75" s="37">
        <v>47.120959999999997</v>
      </c>
      <c r="V75" s="37"/>
      <c r="W75" s="37">
        <v>47.428060000000002</v>
      </c>
      <c r="Y75" s="38">
        <v>716</v>
      </c>
    </row>
    <row r="76" spans="1:25" x14ac:dyDescent="0.2">
      <c r="A76" s="29">
        <v>3000072</v>
      </c>
      <c r="C76" s="36">
        <v>24.150880000000001</v>
      </c>
      <c r="D76" s="36"/>
      <c r="E76" s="36">
        <v>12.367880000000001</v>
      </c>
      <c r="F76" s="36"/>
      <c r="G76" s="36">
        <v>13.500400000000001</v>
      </c>
      <c r="H76" s="36"/>
      <c r="I76" s="36">
        <v>13.27453</v>
      </c>
      <c r="J76" s="36"/>
      <c r="K76" s="36">
        <v>19.15137</v>
      </c>
      <c r="L76" s="36"/>
      <c r="M76" s="36">
        <v>6.3261599999999998</v>
      </c>
      <c r="N76" s="36"/>
      <c r="O76" s="36">
        <v>53.090139999999998</v>
      </c>
      <c r="P76" s="36"/>
      <c r="Q76" s="36">
        <v>34.99109</v>
      </c>
      <c r="R76" s="36"/>
      <c r="S76" s="36">
        <v>28.891470000000002</v>
      </c>
      <c r="T76" s="36"/>
      <c r="U76" s="37">
        <v>47.611579999999996</v>
      </c>
      <c r="V76" s="37"/>
      <c r="W76" s="37">
        <v>47.759770000000003</v>
      </c>
      <c r="Y76" s="38">
        <v>659</v>
      </c>
    </row>
    <row r="77" spans="1:25" x14ac:dyDescent="0.2">
      <c r="A77" s="29">
        <v>3000073</v>
      </c>
      <c r="C77" s="36">
        <v>21.173860000000001</v>
      </c>
      <c r="D77" s="36"/>
      <c r="E77" s="36">
        <v>9.6093600000000006</v>
      </c>
      <c r="F77" s="36"/>
      <c r="G77" s="36">
        <v>11.68197</v>
      </c>
      <c r="H77" s="36"/>
      <c r="I77" s="36">
        <v>7.8906799999999997</v>
      </c>
      <c r="J77" s="36"/>
      <c r="K77" s="36">
        <v>14.094750000000001</v>
      </c>
      <c r="L77" s="36"/>
      <c r="M77" s="36">
        <v>6.7195500000000008</v>
      </c>
      <c r="N77" s="36"/>
      <c r="O77" s="36">
        <v>46.619709999999998</v>
      </c>
      <c r="P77" s="36"/>
      <c r="Q77" s="36">
        <v>27.008739999999996</v>
      </c>
      <c r="R77" s="36"/>
      <c r="S77" s="36">
        <v>21.548999999999999</v>
      </c>
      <c r="T77" s="36"/>
      <c r="U77" s="37">
        <v>48.787590000000002</v>
      </c>
      <c r="V77" s="37"/>
      <c r="W77" s="37">
        <v>49.776049999999998</v>
      </c>
      <c r="Y77" s="38">
        <v>677</v>
      </c>
    </row>
    <row r="78" spans="1:25" x14ac:dyDescent="0.2">
      <c r="A78" s="29">
        <v>3000074</v>
      </c>
      <c r="C78" s="36">
        <v>23.48011</v>
      </c>
      <c r="D78" s="36"/>
      <c r="E78" s="36">
        <v>10.54618</v>
      </c>
      <c r="F78" s="36"/>
      <c r="G78" s="36">
        <v>16.65935</v>
      </c>
      <c r="H78" s="36"/>
      <c r="I78" s="36">
        <v>13.805529999999999</v>
      </c>
      <c r="J78" s="36"/>
      <c r="K78" s="36">
        <v>16.259239999999998</v>
      </c>
      <c r="L78" s="36"/>
      <c r="M78" s="36">
        <v>8.19998</v>
      </c>
      <c r="N78" s="36"/>
      <c r="O78" s="36">
        <v>54.538180000000004</v>
      </c>
      <c r="P78" s="36"/>
      <c r="Q78" s="36">
        <v>33.666710000000002</v>
      </c>
      <c r="R78" s="36"/>
      <c r="S78" s="36">
        <v>28.431220000000003</v>
      </c>
      <c r="T78" s="36"/>
      <c r="U78" s="37">
        <v>46.843760000000003</v>
      </c>
      <c r="V78" s="37"/>
      <c r="W78" s="37">
        <v>48.124130000000001</v>
      </c>
      <c r="Y78" s="38">
        <v>1959</v>
      </c>
    </row>
    <row r="79" spans="1:25" x14ac:dyDescent="0.2">
      <c r="A79" s="29">
        <v>3000075</v>
      </c>
      <c r="C79" s="36">
        <v>24.555520000000001</v>
      </c>
      <c r="D79" s="36"/>
      <c r="E79" s="36">
        <v>8.9556899999999988</v>
      </c>
      <c r="F79" s="36"/>
      <c r="G79" s="36">
        <v>14.369619999999999</v>
      </c>
      <c r="H79" s="36"/>
      <c r="I79" s="36">
        <v>12.09628</v>
      </c>
      <c r="J79" s="36"/>
      <c r="K79" s="36">
        <v>17.836189999999998</v>
      </c>
      <c r="L79" s="36"/>
      <c r="M79" s="36">
        <v>6.9374799999999999</v>
      </c>
      <c r="N79" s="36"/>
      <c r="O79" s="36">
        <v>51.800109999999997</v>
      </c>
      <c r="P79" s="36"/>
      <c r="Q79" s="36">
        <v>32.938400000000001</v>
      </c>
      <c r="R79" s="36"/>
      <c r="S79" s="36">
        <v>30.265140000000002</v>
      </c>
      <c r="T79" s="36"/>
      <c r="U79" s="37">
        <v>46.69191</v>
      </c>
      <c r="V79" s="37"/>
      <c r="W79" s="37">
        <v>47.653060000000004</v>
      </c>
      <c r="Y79" s="38">
        <v>1693</v>
      </c>
    </row>
    <row r="80" spans="1:25" x14ac:dyDescent="0.2">
      <c r="A80" s="29">
        <v>3000076</v>
      </c>
      <c r="C80" s="36">
        <v>25.162079999999996</v>
      </c>
      <c r="D80" s="36"/>
      <c r="E80" s="36">
        <v>11.625630000000001</v>
      </c>
      <c r="F80" s="36"/>
      <c r="G80" s="36">
        <v>16.377459999999999</v>
      </c>
      <c r="H80" s="36"/>
      <c r="I80" s="36">
        <v>14.24494</v>
      </c>
      <c r="J80" s="36"/>
      <c r="K80" s="36">
        <v>18.669720000000002</v>
      </c>
      <c r="L80" s="36"/>
      <c r="M80" s="36">
        <v>7.7683600000000004</v>
      </c>
      <c r="N80" s="36"/>
      <c r="O80" s="36">
        <v>55.163810000000005</v>
      </c>
      <c r="P80" s="36"/>
      <c r="Q80" s="36">
        <v>34.451860000000003</v>
      </c>
      <c r="R80" s="36"/>
      <c r="S80" s="36">
        <v>30.301549999999999</v>
      </c>
      <c r="T80" s="36"/>
      <c r="U80" s="37">
        <v>46.692230000000002</v>
      </c>
      <c r="V80" s="37"/>
      <c r="W80" s="37">
        <v>47.713380000000001</v>
      </c>
      <c r="Y80" s="38">
        <v>1093</v>
      </c>
    </row>
    <row r="81" spans="1:25" x14ac:dyDescent="0.2">
      <c r="A81" s="29">
        <v>3000077</v>
      </c>
      <c r="C81" s="36">
        <v>18.03697</v>
      </c>
      <c r="D81" s="36"/>
      <c r="E81" s="36">
        <v>8.6165400000000005</v>
      </c>
      <c r="F81" s="36"/>
      <c r="G81" s="36">
        <v>12.962689999999998</v>
      </c>
      <c r="H81" s="36"/>
      <c r="I81" s="36">
        <v>8.5135400000000008</v>
      </c>
      <c r="J81" s="36"/>
      <c r="K81" s="36">
        <v>11.923490000000001</v>
      </c>
      <c r="L81" s="36"/>
      <c r="M81" s="36">
        <v>5.6028599999999997</v>
      </c>
      <c r="N81" s="36"/>
      <c r="O81" s="36">
        <v>48.393999999999998</v>
      </c>
      <c r="P81" s="36"/>
      <c r="Q81" s="36">
        <v>25.96499</v>
      </c>
      <c r="R81" s="36"/>
      <c r="S81" s="36">
        <v>19.369880000000002</v>
      </c>
      <c r="T81" s="36"/>
      <c r="U81" s="37">
        <v>49.19717</v>
      </c>
      <c r="V81" s="37"/>
      <c r="W81" s="37">
        <v>49.931789999999999</v>
      </c>
      <c r="Y81" s="38">
        <v>1055</v>
      </c>
    </row>
    <row r="82" spans="1:25" x14ac:dyDescent="0.2">
      <c r="A82" s="29">
        <v>3000078</v>
      </c>
      <c r="C82" s="36">
        <v>22.960370000000001</v>
      </c>
      <c r="D82" s="36"/>
      <c r="E82" s="36">
        <v>9.26173</v>
      </c>
      <c r="F82" s="36"/>
      <c r="G82" s="36">
        <v>12.621129999999999</v>
      </c>
      <c r="H82" s="36"/>
      <c r="I82" s="36">
        <v>11.68327</v>
      </c>
      <c r="J82" s="36"/>
      <c r="K82" s="36">
        <v>17.627029999999998</v>
      </c>
      <c r="L82" s="36"/>
      <c r="M82" s="36">
        <v>6.7605700000000004</v>
      </c>
      <c r="N82" s="36"/>
      <c r="O82" s="36">
        <v>50.916240000000002</v>
      </c>
      <c r="P82" s="36"/>
      <c r="Q82" s="36">
        <v>30.245260000000002</v>
      </c>
      <c r="R82" s="36"/>
      <c r="S82" s="36">
        <v>25.483660000000004</v>
      </c>
      <c r="T82" s="36"/>
      <c r="U82" s="37">
        <v>47.548479999999998</v>
      </c>
      <c r="V82" s="37"/>
      <c r="W82" s="37">
        <v>48.467449999999999</v>
      </c>
      <c r="Y82" s="38">
        <v>1415</v>
      </c>
    </row>
    <row r="83" spans="1:25" x14ac:dyDescent="0.2">
      <c r="A83" s="29">
        <v>3000079</v>
      </c>
      <c r="C83" s="36">
        <v>17.051849999999998</v>
      </c>
      <c r="D83" s="36"/>
      <c r="E83" s="36">
        <v>7.6985799999999998</v>
      </c>
      <c r="F83" s="36"/>
      <c r="G83" s="36">
        <v>10.94614</v>
      </c>
      <c r="H83" s="36"/>
      <c r="I83" s="36">
        <v>6.8454299999999995</v>
      </c>
      <c r="J83" s="36"/>
      <c r="K83" s="36">
        <v>9.1882300000000008</v>
      </c>
      <c r="L83" s="36"/>
      <c r="M83" s="36">
        <v>5.0805799999999994</v>
      </c>
      <c r="N83" s="36"/>
      <c r="O83" s="36">
        <v>42.992539999999998</v>
      </c>
      <c r="P83" s="36"/>
      <c r="Q83" s="36">
        <v>23.936430000000001</v>
      </c>
      <c r="R83" s="36"/>
      <c r="S83" s="36">
        <v>15.154719999999999</v>
      </c>
      <c r="T83" s="36"/>
      <c r="U83" s="37">
        <v>50.455739999999999</v>
      </c>
      <c r="V83" s="37"/>
      <c r="W83" s="37">
        <v>51.159030000000001</v>
      </c>
      <c r="Y83" s="38">
        <v>2245</v>
      </c>
    </row>
    <row r="84" spans="1:25" x14ac:dyDescent="0.2">
      <c r="A84" s="29">
        <v>3000080</v>
      </c>
      <c r="C84" s="36">
        <v>18.668710000000001</v>
      </c>
      <c r="D84" s="36"/>
      <c r="E84" s="36">
        <v>8.4901</v>
      </c>
      <c r="F84" s="36"/>
      <c r="G84" s="36">
        <v>10.93534</v>
      </c>
      <c r="H84" s="36"/>
      <c r="I84" s="36">
        <v>8.8306699999999996</v>
      </c>
      <c r="J84" s="36"/>
      <c r="K84" s="36">
        <v>9.2681399999999989</v>
      </c>
      <c r="L84" s="36"/>
      <c r="M84" s="36">
        <v>4.73332</v>
      </c>
      <c r="N84" s="36"/>
      <c r="O84" s="36">
        <v>43.8523</v>
      </c>
      <c r="P84" s="36"/>
      <c r="Q84" s="36">
        <v>23.73319</v>
      </c>
      <c r="R84" s="36"/>
      <c r="S84" s="36">
        <v>16.35736</v>
      </c>
      <c r="T84" s="36"/>
      <c r="U84" s="37">
        <v>49.886090000000003</v>
      </c>
      <c r="V84" s="37"/>
      <c r="W84" s="37">
        <v>50.788699999999999</v>
      </c>
      <c r="Y84" s="38">
        <v>1773</v>
      </c>
    </row>
    <row r="85" spans="1:25" x14ac:dyDescent="0.2">
      <c r="A85" s="29">
        <v>3000081</v>
      </c>
      <c r="C85" s="36">
        <v>20.2288</v>
      </c>
      <c r="D85" s="36"/>
      <c r="E85" s="36">
        <v>8.2783999999999995</v>
      </c>
      <c r="F85" s="36"/>
      <c r="G85" s="36">
        <v>12.24048</v>
      </c>
      <c r="H85" s="36"/>
      <c r="I85" s="36">
        <v>9.0664700000000007</v>
      </c>
      <c r="J85" s="36"/>
      <c r="K85" s="36">
        <v>15.008800000000001</v>
      </c>
      <c r="L85" s="36"/>
      <c r="M85" s="36">
        <v>7.2425699999999997</v>
      </c>
      <c r="N85" s="36"/>
      <c r="O85" s="36">
        <v>49.943190000000001</v>
      </c>
      <c r="P85" s="36"/>
      <c r="Q85" s="36">
        <v>27.115970000000001</v>
      </c>
      <c r="R85" s="36"/>
      <c r="S85" s="36">
        <v>21.842749999999999</v>
      </c>
      <c r="T85" s="36"/>
      <c r="U85" s="37">
        <v>48.546729999999997</v>
      </c>
      <c r="V85" s="37"/>
      <c r="W85" s="37">
        <v>49.429290000000002</v>
      </c>
      <c r="Y85" s="38">
        <v>916</v>
      </c>
    </row>
    <row r="86" spans="1:25" x14ac:dyDescent="0.2">
      <c r="A86" s="29">
        <v>3000082</v>
      </c>
      <c r="C86" s="36">
        <v>22.63936</v>
      </c>
      <c r="D86" s="36"/>
      <c r="E86" s="36">
        <v>8.6571499999999997</v>
      </c>
      <c r="F86" s="36"/>
      <c r="G86" s="36">
        <v>14.284740000000001</v>
      </c>
      <c r="H86" s="36"/>
      <c r="I86" s="36">
        <v>12.12177</v>
      </c>
      <c r="J86" s="36"/>
      <c r="K86" s="36">
        <v>13.216990000000001</v>
      </c>
      <c r="L86" s="36"/>
      <c r="M86" s="36">
        <v>6.8490099999999998</v>
      </c>
      <c r="N86" s="36"/>
      <c r="O86" s="36">
        <v>50.58437</v>
      </c>
      <c r="P86" s="36"/>
      <c r="Q86" s="36">
        <v>26.974710000000002</v>
      </c>
      <c r="R86" s="36"/>
      <c r="S86" s="36">
        <v>25.180070000000001</v>
      </c>
      <c r="T86" s="36"/>
      <c r="U86" s="37">
        <v>49.012270000000001</v>
      </c>
      <c r="V86" s="37"/>
      <c r="W86" s="37">
        <v>49.163449999999997</v>
      </c>
      <c r="Y86" s="38">
        <v>988</v>
      </c>
    </row>
    <row r="87" spans="1:25" x14ac:dyDescent="0.2">
      <c r="A87" s="29">
        <v>3000083</v>
      </c>
      <c r="C87" s="36">
        <v>20.7318</v>
      </c>
      <c r="D87" s="36"/>
      <c r="E87" s="36">
        <v>9.48109</v>
      </c>
      <c r="F87" s="36"/>
      <c r="G87" s="36">
        <v>13.03396</v>
      </c>
      <c r="H87" s="36"/>
      <c r="I87" s="36">
        <v>8.8541499999999989</v>
      </c>
      <c r="J87" s="36"/>
      <c r="K87" s="36">
        <v>14.594340000000001</v>
      </c>
      <c r="L87" s="36"/>
      <c r="M87" s="36">
        <v>7.7118400000000005</v>
      </c>
      <c r="N87" s="36"/>
      <c r="O87" s="36">
        <v>47.876239999999996</v>
      </c>
      <c r="P87" s="36"/>
      <c r="Q87" s="36">
        <v>28.830729999999999</v>
      </c>
      <c r="R87" s="36"/>
      <c r="S87" s="36">
        <v>23.880009999999999</v>
      </c>
      <c r="T87" s="36"/>
      <c r="U87" s="37">
        <v>48.186839999999997</v>
      </c>
      <c r="V87" s="37"/>
      <c r="W87" s="37">
        <v>49.428249999999998</v>
      </c>
      <c r="Y87" s="38">
        <v>798</v>
      </c>
    </row>
    <row r="88" spans="1:25" x14ac:dyDescent="0.2">
      <c r="A88" s="29">
        <v>3000084</v>
      </c>
      <c r="C88" s="36">
        <v>18.397320000000001</v>
      </c>
      <c r="D88" s="36"/>
      <c r="E88" s="36">
        <v>9.1583199999999998</v>
      </c>
      <c r="F88" s="36"/>
      <c r="G88" s="36">
        <v>11.814589999999999</v>
      </c>
      <c r="H88" s="36"/>
      <c r="I88" s="36">
        <v>8.4203299999999999</v>
      </c>
      <c r="J88" s="36"/>
      <c r="K88" s="36">
        <v>13.520799999999999</v>
      </c>
      <c r="L88" s="36"/>
      <c r="M88" s="36">
        <v>5.0498599999999998</v>
      </c>
      <c r="N88" s="36"/>
      <c r="O88" s="36">
        <v>45.17248</v>
      </c>
      <c r="P88" s="36"/>
      <c r="Q88" s="36">
        <v>24.666530000000002</v>
      </c>
      <c r="R88" s="36"/>
      <c r="S88" s="36">
        <v>16.388269999999999</v>
      </c>
      <c r="T88" s="36"/>
      <c r="U88" s="37">
        <v>49.561509999999998</v>
      </c>
      <c r="V88" s="37"/>
      <c r="W88" s="37">
        <v>50.658050000000003</v>
      </c>
      <c r="Y88" s="38">
        <v>888</v>
      </c>
    </row>
    <row r="89" spans="1:25" x14ac:dyDescent="0.2">
      <c r="A89" s="29">
        <v>3000085</v>
      </c>
      <c r="C89" s="36">
        <v>17.823240000000002</v>
      </c>
      <c r="D89" s="36"/>
      <c r="E89" s="36">
        <v>7.7575900000000004</v>
      </c>
      <c r="F89" s="36"/>
      <c r="G89" s="36">
        <v>11.75648</v>
      </c>
      <c r="H89" s="36"/>
      <c r="I89" s="36">
        <v>6.3032000000000004</v>
      </c>
      <c r="J89" s="36"/>
      <c r="K89" s="36">
        <v>9.4889399999999995</v>
      </c>
      <c r="L89" s="36"/>
      <c r="M89" s="36">
        <v>4.6580499999999994</v>
      </c>
      <c r="N89" s="36"/>
      <c r="O89" s="36">
        <v>45.854790000000001</v>
      </c>
      <c r="P89" s="36"/>
      <c r="Q89" s="36">
        <v>24.203379999999999</v>
      </c>
      <c r="R89" s="36"/>
      <c r="S89" s="36">
        <v>15.4786</v>
      </c>
      <c r="T89" s="36"/>
      <c r="U89" s="37">
        <v>50.284759999999999</v>
      </c>
      <c r="V89" s="37"/>
      <c r="W89" s="37">
        <v>50.477429999999998</v>
      </c>
      <c r="Y89" s="38">
        <v>753</v>
      </c>
    </row>
    <row r="90" spans="1:25" x14ac:dyDescent="0.2">
      <c r="A90" s="29">
        <v>3000086</v>
      </c>
      <c r="C90" s="36">
        <v>19.76116</v>
      </c>
      <c r="D90" s="36"/>
      <c r="E90" s="36">
        <v>10.474269999999999</v>
      </c>
      <c r="F90" s="36"/>
      <c r="G90" s="36">
        <v>11.646280000000001</v>
      </c>
      <c r="H90" s="36"/>
      <c r="I90" s="36">
        <v>9.55748</v>
      </c>
      <c r="J90" s="36"/>
      <c r="K90" s="36">
        <v>9.5895600000000005</v>
      </c>
      <c r="L90" s="36"/>
      <c r="M90" s="36">
        <v>5.8052600000000005</v>
      </c>
      <c r="N90" s="36"/>
      <c r="O90" s="36">
        <v>44.906750000000002</v>
      </c>
      <c r="P90" s="36"/>
      <c r="Q90" s="36">
        <v>24.254800000000003</v>
      </c>
      <c r="R90" s="36"/>
      <c r="S90" s="36">
        <v>16.145889999999998</v>
      </c>
      <c r="T90" s="36"/>
      <c r="U90" s="37">
        <v>50.634770000000003</v>
      </c>
      <c r="V90" s="37"/>
      <c r="W90" s="37">
        <v>51.252989999999997</v>
      </c>
      <c r="Y90" s="38">
        <v>488</v>
      </c>
    </row>
    <row r="91" spans="1:25" x14ac:dyDescent="0.2">
      <c r="A91" s="29">
        <v>3000087</v>
      </c>
      <c r="C91" s="36">
        <v>17.040959999999998</v>
      </c>
      <c r="D91" s="36"/>
      <c r="E91" s="36">
        <v>7.4162000000000008</v>
      </c>
      <c r="F91" s="36"/>
      <c r="G91" s="36">
        <v>12.10186</v>
      </c>
      <c r="H91" s="36"/>
      <c r="I91" s="36">
        <v>6.5465599999999995</v>
      </c>
      <c r="J91" s="36"/>
      <c r="K91" s="36">
        <v>9.7204499999999996</v>
      </c>
      <c r="L91" s="36"/>
      <c r="M91" s="36">
        <v>4.4891899999999998</v>
      </c>
      <c r="N91" s="36"/>
      <c r="O91" s="36">
        <v>43.890249999999995</v>
      </c>
      <c r="P91" s="36"/>
      <c r="Q91" s="36">
        <v>24.109759999999998</v>
      </c>
      <c r="R91" s="36"/>
      <c r="S91" s="36">
        <v>17.28389</v>
      </c>
      <c r="T91" s="36"/>
      <c r="U91" s="37">
        <v>49.933280000000003</v>
      </c>
      <c r="V91" s="37"/>
      <c r="W91" s="37">
        <v>50.739530000000002</v>
      </c>
      <c r="Y91" s="38">
        <v>693</v>
      </c>
    </row>
    <row r="92" spans="1:25" x14ac:dyDescent="0.2">
      <c r="A92" s="29">
        <v>3000088</v>
      </c>
      <c r="C92" s="36">
        <v>22.047979999999999</v>
      </c>
      <c r="D92" s="36"/>
      <c r="E92" s="36">
        <v>8.7793200000000002</v>
      </c>
      <c r="F92" s="36"/>
      <c r="G92" s="36">
        <v>16.39284</v>
      </c>
      <c r="H92" s="36"/>
      <c r="I92" s="36">
        <v>13.464490000000001</v>
      </c>
      <c r="J92" s="36"/>
      <c r="K92" s="36">
        <v>18.70635</v>
      </c>
      <c r="L92" s="36"/>
      <c r="M92" s="36">
        <v>8.4427699999999994</v>
      </c>
      <c r="N92" s="36"/>
      <c r="O92" s="36">
        <v>53.070959999999999</v>
      </c>
      <c r="P92" s="36"/>
      <c r="Q92" s="36">
        <v>28.45242</v>
      </c>
      <c r="R92" s="36"/>
      <c r="S92" s="36">
        <v>25.891690000000001</v>
      </c>
      <c r="T92" s="36"/>
      <c r="U92" s="37">
        <v>47.377670000000002</v>
      </c>
      <c r="V92" s="37"/>
      <c r="W92" s="37">
        <v>47.448250000000002</v>
      </c>
      <c r="Y92" s="38">
        <v>729</v>
      </c>
    </row>
    <row r="93" spans="1:25" x14ac:dyDescent="0.2">
      <c r="A93" s="29">
        <v>3000089</v>
      </c>
      <c r="C93" s="36">
        <v>18.512</v>
      </c>
      <c r="D93" s="36"/>
      <c r="E93" s="36">
        <v>7.7401899999999992</v>
      </c>
      <c r="F93" s="36"/>
      <c r="G93" s="36">
        <v>13.197809999999999</v>
      </c>
      <c r="H93" s="36"/>
      <c r="I93" s="36">
        <v>12.474689999999999</v>
      </c>
      <c r="J93" s="36"/>
      <c r="K93" s="36">
        <v>10.976700000000001</v>
      </c>
      <c r="L93" s="36"/>
      <c r="M93" s="36">
        <v>5.3916199999999996</v>
      </c>
      <c r="N93" s="36"/>
      <c r="O93" s="36">
        <v>48.613979999999998</v>
      </c>
      <c r="P93" s="36"/>
      <c r="Q93" s="36">
        <v>25.59132</v>
      </c>
      <c r="R93" s="36"/>
      <c r="S93" s="36">
        <v>15.15532</v>
      </c>
      <c r="T93" s="36"/>
      <c r="U93" s="37">
        <v>49.38008</v>
      </c>
      <c r="V93" s="37"/>
      <c r="W93" s="37">
        <v>50.241190000000003</v>
      </c>
      <c r="Y93" s="38">
        <v>487</v>
      </c>
    </row>
    <row r="94" spans="1:25" x14ac:dyDescent="0.2">
      <c r="A94" s="29">
        <v>3000090</v>
      </c>
      <c r="C94" s="36">
        <v>18.87764</v>
      </c>
      <c r="D94" s="36"/>
      <c r="E94" s="36">
        <v>7.4787400000000002</v>
      </c>
      <c r="F94" s="36"/>
      <c r="G94" s="36">
        <v>12.630859999999998</v>
      </c>
      <c r="H94" s="36"/>
      <c r="I94" s="36">
        <v>8.3950800000000001</v>
      </c>
      <c r="J94" s="36"/>
      <c r="K94" s="36">
        <v>11.218029999999999</v>
      </c>
      <c r="L94" s="36"/>
      <c r="M94" s="36">
        <v>5.3148499999999999</v>
      </c>
      <c r="N94" s="36"/>
      <c r="O94" s="36">
        <v>48.790889999999997</v>
      </c>
      <c r="P94" s="36"/>
      <c r="Q94" s="36">
        <v>23.79993</v>
      </c>
      <c r="R94" s="36"/>
      <c r="S94" s="36">
        <v>17.653170000000003</v>
      </c>
      <c r="T94" s="36"/>
      <c r="U94" s="37">
        <v>49.982550000000003</v>
      </c>
      <c r="V94" s="37"/>
      <c r="W94" s="37">
        <v>49.225259999999999</v>
      </c>
      <c r="Y94" s="38">
        <v>671</v>
      </c>
    </row>
    <row r="95" spans="1:25" x14ac:dyDescent="0.2">
      <c r="A95" s="29">
        <v>3000091</v>
      </c>
      <c r="C95" s="36">
        <v>17.254760000000001</v>
      </c>
      <c r="D95" s="36"/>
      <c r="E95" s="36">
        <v>7.3547199999999995</v>
      </c>
      <c r="F95" s="36"/>
      <c r="G95" s="36">
        <v>13.554689999999999</v>
      </c>
      <c r="H95" s="36"/>
      <c r="I95" s="36">
        <v>10.556709999999999</v>
      </c>
      <c r="J95" s="36"/>
      <c r="K95" s="36">
        <v>11.769300000000001</v>
      </c>
      <c r="L95" s="36"/>
      <c r="M95" s="36">
        <v>6.8511000000000006</v>
      </c>
      <c r="N95" s="36"/>
      <c r="O95" s="36">
        <v>46.076279999999997</v>
      </c>
      <c r="P95" s="36"/>
      <c r="Q95" s="36">
        <v>28.747879999999999</v>
      </c>
      <c r="R95" s="36"/>
      <c r="S95" s="36">
        <v>20.84788</v>
      </c>
      <c r="T95" s="36"/>
      <c r="U95" s="37">
        <v>49.029890000000002</v>
      </c>
      <c r="V95" s="37"/>
      <c r="W95" s="37">
        <v>49.539619999999999</v>
      </c>
      <c r="Y95" s="38">
        <v>525</v>
      </c>
    </row>
    <row r="96" spans="1:25" x14ac:dyDescent="0.2">
      <c r="A96" s="29">
        <v>3000092</v>
      </c>
      <c r="C96" s="36">
        <v>21.146039999999999</v>
      </c>
      <c r="D96" s="36"/>
      <c r="E96" s="36">
        <v>10.86951</v>
      </c>
      <c r="F96" s="36"/>
      <c r="G96" s="36">
        <v>17.70974</v>
      </c>
      <c r="H96" s="36"/>
      <c r="I96" s="36">
        <v>11.37598</v>
      </c>
      <c r="J96" s="36"/>
      <c r="K96" s="36">
        <v>15.999089999999999</v>
      </c>
      <c r="L96" s="36"/>
      <c r="M96" s="36">
        <v>7.9251299999999993</v>
      </c>
      <c r="N96" s="36"/>
      <c r="O96" s="36">
        <v>54.203319999999998</v>
      </c>
      <c r="P96" s="36"/>
      <c r="Q96" s="36">
        <v>30.714880000000001</v>
      </c>
      <c r="R96" s="36"/>
      <c r="S96" s="36">
        <v>28.61206</v>
      </c>
      <c r="T96" s="36"/>
      <c r="U96" s="37">
        <v>47.256129999999999</v>
      </c>
      <c r="V96" s="37"/>
      <c r="W96" s="37">
        <v>48.538130000000002</v>
      </c>
      <c r="Y96" s="38">
        <v>786</v>
      </c>
    </row>
    <row r="97" spans="1:25" x14ac:dyDescent="0.2">
      <c r="A97" s="29">
        <v>3000093</v>
      </c>
      <c r="C97" s="36">
        <v>17.95345</v>
      </c>
      <c r="D97" s="36"/>
      <c r="E97" s="36">
        <v>10.346489999999999</v>
      </c>
      <c r="F97" s="36"/>
      <c r="G97" s="36">
        <v>11.411159999999999</v>
      </c>
      <c r="H97" s="36"/>
      <c r="I97" s="36">
        <v>8.9074600000000004</v>
      </c>
      <c r="J97" s="36"/>
      <c r="K97" s="36">
        <v>12.124969999999999</v>
      </c>
      <c r="L97" s="36"/>
      <c r="M97" s="36">
        <v>6.4324699999999995</v>
      </c>
      <c r="N97" s="36"/>
      <c r="O97" s="36">
        <v>45.177079999999997</v>
      </c>
      <c r="P97" s="36"/>
      <c r="Q97" s="36">
        <v>21.710540000000002</v>
      </c>
      <c r="R97" s="36"/>
      <c r="S97" s="36">
        <v>17.119770000000003</v>
      </c>
      <c r="T97" s="36"/>
      <c r="U97" s="37">
        <v>50.121360000000003</v>
      </c>
      <c r="V97" s="37"/>
      <c r="W97" s="37">
        <v>49.858490000000003</v>
      </c>
      <c r="Y97" s="38">
        <v>659</v>
      </c>
    </row>
    <row r="98" spans="1:25" x14ac:dyDescent="0.2">
      <c r="A98" s="29">
        <v>3000094</v>
      </c>
      <c r="C98" s="36">
        <v>23.50956</v>
      </c>
      <c r="D98" s="36"/>
      <c r="E98" s="36">
        <v>11.76707</v>
      </c>
      <c r="F98" s="36"/>
      <c r="G98" s="36">
        <v>16.956409999999998</v>
      </c>
      <c r="H98" s="36"/>
      <c r="I98" s="36">
        <v>10.753649999999999</v>
      </c>
      <c r="J98" s="36"/>
      <c r="K98" s="36">
        <v>15.27624</v>
      </c>
      <c r="L98" s="36"/>
      <c r="M98" s="36">
        <v>9.5236099999999997</v>
      </c>
      <c r="N98" s="36"/>
      <c r="O98" s="36">
        <v>54.323819999999998</v>
      </c>
      <c r="P98" s="36"/>
      <c r="Q98" s="36">
        <v>30.313400000000001</v>
      </c>
      <c r="R98" s="36"/>
      <c r="S98" s="36">
        <v>28.728470000000002</v>
      </c>
      <c r="T98" s="36"/>
      <c r="U98" s="37">
        <v>47.873649999999998</v>
      </c>
      <c r="V98" s="37"/>
      <c r="W98" s="37">
        <v>49.077350000000003</v>
      </c>
      <c r="Y98" s="38">
        <v>687</v>
      </c>
    </row>
    <row r="99" spans="1:25" x14ac:dyDescent="0.2">
      <c r="C99" s="36"/>
      <c r="D99" s="36"/>
      <c r="E99" s="36"/>
      <c r="F99" s="36"/>
      <c r="G99" s="36"/>
      <c r="H99" s="36"/>
      <c r="I99" s="36"/>
      <c r="J99" s="36"/>
      <c r="K99" s="36"/>
      <c r="L99" s="36"/>
      <c r="M99" s="36"/>
      <c r="N99" s="36"/>
      <c r="O99" s="36"/>
      <c r="P99" s="36"/>
      <c r="Q99" s="36"/>
      <c r="R99" s="36"/>
      <c r="S99" s="36"/>
      <c r="T99" s="36"/>
      <c r="U99" s="37"/>
      <c r="V99" s="37"/>
      <c r="W99" s="37"/>
      <c r="Y99" s="38"/>
    </row>
    <row r="100" spans="1:25" ht="15.75" x14ac:dyDescent="0.25">
      <c r="A100" s="39" t="s">
        <v>40</v>
      </c>
      <c r="C100" s="36">
        <v>19.390160000000002</v>
      </c>
      <c r="D100" s="36"/>
      <c r="E100" s="36">
        <v>9.3693600000000004</v>
      </c>
      <c r="F100" s="36"/>
      <c r="G100" s="36">
        <v>13.711970000000001</v>
      </c>
      <c r="H100" s="36"/>
      <c r="I100" s="36">
        <v>9.5055600000000009</v>
      </c>
      <c r="J100" s="36"/>
      <c r="K100" s="36">
        <v>13.564039999999999</v>
      </c>
      <c r="L100" s="36"/>
      <c r="M100" s="36">
        <v>5.9038899999999996</v>
      </c>
      <c r="N100" s="36"/>
      <c r="O100" s="36">
        <v>48.077560000000005</v>
      </c>
      <c r="P100" s="36"/>
      <c r="Q100" s="36">
        <v>27.56401</v>
      </c>
      <c r="R100" s="36"/>
      <c r="S100" s="36">
        <v>21.43477</v>
      </c>
      <c r="T100" s="36"/>
      <c r="U100" s="37">
        <v>48.736179999999997</v>
      </c>
      <c r="V100" s="37"/>
      <c r="W100" s="37">
        <v>49.80556</v>
      </c>
      <c r="Y100" s="38">
        <v>89886</v>
      </c>
    </row>
    <row r="101" spans="1:25" ht="5.25" customHeight="1" thickBo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row>
    <row r="102" spans="1:25" x14ac:dyDescent="0.2">
      <c r="X102" s="26"/>
      <c r="Y102" s="28"/>
    </row>
    <row r="103" spans="1:25" x14ac:dyDescent="0.2">
      <c r="A103" s="24" t="s">
        <v>41</v>
      </c>
    </row>
    <row r="104" spans="1:25" x14ac:dyDescent="0.2">
      <c r="A104" s="40"/>
    </row>
    <row r="105" spans="1:25" x14ac:dyDescent="0.2">
      <c r="A105" s="29" t="s">
        <v>42</v>
      </c>
    </row>
    <row r="106" spans="1:25" x14ac:dyDescent="0.2">
      <c r="A106" s="41" t="s">
        <v>43</v>
      </c>
    </row>
  </sheetData>
  <mergeCells count="1">
    <mergeCell ref="C3:O3"/>
  </mergeCells>
  <pageMargins left="0.74803149606299213" right="0.74803149606299213" top="0.98425196850393704" bottom="0.98425196850393704" header="0.51181102362204722" footer="0.51181102362204722"/>
  <pageSetup paperSize="9" scale="3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5"/>
  <sheetViews>
    <sheetView zoomScale="70" workbookViewId="0"/>
  </sheetViews>
  <sheetFormatPr defaultRowHeight="15" x14ac:dyDescent="0.2"/>
  <cols>
    <col min="1" max="1" width="13.28515625" style="29" bestFit="1" customWidth="1"/>
    <col min="2" max="2" width="1.140625" style="29" customWidth="1"/>
    <col min="3" max="3" width="9.140625" style="29"/>
    <col min="4" max="4" width="1.140625" style="29" customWidth="1"/>
    <col min="5" max="5" width="16.7109375" style="29" customWidth="1"/>
    <col min="6" max="6" width="1.140625" style="29" customWidth="1"/>
    <col min="7" max="7" width="15.7109375" style="29" customWidth="1"/>
    <col min="8" max="8" width="1.140625" style="29" customWidth="1"/>
    <col min="9" max="9" width="9.140625" style="29"/>
    <col min="10" max="10" width="1.140625" style="29" customWidth="1"/>
    <col min="11" max="11" width="15" style="25" customWidth="1"/>
    <col min="12" max="13" width="9.140625" style="29"/>
    <col min="14" max="14" width="14.5703125" style="29" customWidth="1"/>
    <col min="15" max="15" width="18" style="29" customWidth="1"/>
    <col min="16" max="16384" width="9.140625" style="29"/>
  </cols>
  <sheetData>
    <row r="1" spans="1:15" ht="15.75" x14ac:dyDescent="0.25">
      <c r="A1" s="23" t="s">
        <v>44</v>
      </c>
    </row>
    <row r="2" spans="1:15" ht="15.75" thickBot="1" x14ac:dyDescent="0.25">
      <c r="A2" s="25" t="s">
        <v>25</v>
      </c>
      <c r="C2" s="42"/>
      <c r="D2" s="42"/>
      <c r="E2" s="42"/>
      <c r="F2" s="42"/>
      <c r="G2" s="42"/>
      <c r="H2" s="42"/>
      <c r="I2" s="42"/>
      <c r="J2" s="30"/>
      <c r="K2" s="43"/>
      <c r="L2" s="42"/>
      <c r="M2" s="44"/>
      <c r="N2" s="44"/>
      <c r="O2" s="44"/>
    </row>
    <row r="3" spans="1:15" s="31" customFormat="1" ht="51" customHeight="1" thickBot="1" x14ac:dyDescent="0.25">
      <c r="A3" s="45" t="s">
        <v>27</v>
      </c>
      <c r="B3" s="45"/>
      <c r="C3" s="46" t="s">
        <v>45</v>
      </c>
      <c r="D3" s="46"/>
      <c r="E3" s="46" t="s">
        <v>46</v>
      </c>
      <c r="F3" s="46"/>
      <c r="G3" s="46" t="s">
        <v>47</v>
      </c>
      <c r="H3" s="46"/>
      <c r="I3" s="46" t="s">
        <v>48</v>
      </c>
      <c r="J3" s="34"/>
      <c r="K3" s="47" t="s">
        <v>39</v>
      </c>
      <c r="L3" s="33"/>
      <c r="M3" s="33"/>
      <c r="N3" s="33"/>
      <c r="O3" s="33"/>
    </row>
    <row r="4" spans="1:15" x14ac:dyDescent="0.2">
      <c r="A4" s="26">
        <v>3000001</v>
      </c>
      <c r="C4" s="48">
        <v>28.106379999999998</v>
      </c>
      <c r="D4" s="36"/>
      <c r="E4" s="48">
        <v>31.622479999999996</v>
      </c>
      <c r="F4" s="36"/>
      <c r="G4" s="48">
        <v>53.819399999999995</v>
      </c>
      <c r="H4" s="36"/>
      <c r="I4" s="48">
        <v>19.334609999999998</v>
      </c>
      <c r="K4" s="38">
        <v>1778</v>
      </c>
    </row>
    <row r="5" spans="1:15" x14ac:dyDescent="0.2">
      <c r="A5" s="29">
        <v>3000002</v>
      </c>
      <c r="C5" s="36">
        <v>21.807650000000002</v>
      </c>
      <c r="D5" s="36"/>
      <c r="E5" s="36">
        <v>32.617069999999998</v>
      </c>
      <c r="F5" s="36"/>
      <c r="G5" s="36">
        <v>52.935449999999996</v>
      </c>
      <c r="H5" s="36"/>
      <c r="I5" s="36">
        <v>16.37567</v>
      </c>
      <c r="K5" s="38">
        <v>2120</v>
      </c>
    </row>
    <row r="6" spans="1:15" x14ac:dyDescent="0.2">
      <c r="A6" s="29">
        <v>3000003</v>
      </c>
      <c r="C6" s="36">
        <v>27.352209999999999</v>
      </c>
      <c r="D6" s="36"/>
      <c r="E6" s="36">
        <v>32.848990000000001</v>
      </c>
      <c r="F6" s="36"/>
      <c r="G6" s="36">
        <v>53.106410000000004</v>
      </c>
      <c r="H6" s="36"/>
      <c r="I6" s="36">
        <v>16.130189999999999</v>
      </c>
      <c r="K6" s="38">
        <v>844</v>
      </c>
    </row>
    <row r="7" spans="1:15" x14ac:dyDescent="0.2">
      <c r="A7" s="29">
        <v>3000004</v>
      </c>
      <c r="C7" s="36">
        <v>27.536909999999999</v>
      </c>
      <c r="D7" s="36"/>
      <c r="E7" s="36">
        <v>34.117510000000003</v>
      </c>
      <c r="F7" s="36"/>
      <c r="G7" s="36">
        <v>51.420969999999997</v>
      </c>
      <c r="H7" s="36"/>
      <c r="I7" s="36">
        <v>16.130500000000001</v>
      </c>
      <c r="K7" s="38">
        <v>918</v>
      </c>
    </row>
    <row r="8" spans="1:15" x14ac:dyDescent="0.2">
      <c r="A8" s="29">
        <v>3000005</v>
      </c>
      <c r="C8" s="36">
        <v>27.705570000000002</v>
      </c>
      <c r="D8" s="36"/>
      <c r="E8" s="36">
        <v>36.679600000000001</v>
      </c>
      <c r="F8" s="36"/>
      <c r="G8" s="36">
        <v>56.486719999999998</v>
      </c>
      <c r="H8" s="36"/>
      <c r="I8" s="36">
        <v>18.589680000000001</v>
      </c>
      <c r="K8" s="38">
        <v>1006</v>
      </c>
    </row>
    <row r="9" spans="1:15" x14ac:dyDescent="0.2">
      <c r="A9" s="29">
        <v>3000006</v>
      </c>
      <c r="C9" s="36">
        <v>24.697209999999998</v>
      </c>
      <c r="D9" s="36"/>
      <c r="E9" s="36">
        <v>37.219099999999997</v>
      </c>
      <c r="F9" s="36"/>
      <c r="G9" s="36">
        <v>54.101299999999995</v>
      </c>
      <c r="H9" s="36"/>
      <c r="I9" s="36">
        <v>18.36111</v>
      </c>
      <c r="K9" s="38">
        <v>833</v>
      </c>
    </row>
    <row r="10" spans="1:15" x14ac:dyDescent="0.2">
      <c r="A10" s="29">
        <v>3000007</v>
      </c>
      <c r="C10" s="36">
        <v>25.323519999999998</v>
      </c>
      <c r="D10" s="36"/>
      <c r="E10" s="36">
        <v>29.943899999999999</v>
      </c>
      <c r="F10" s="36"/>
      <c r="G10" s="36">
        <v>47.95232</v>
      </c>
      <c r="H10" s="36"/>
      <c r="I10" s="36">
        <v>16.783300000000001</v>
      </c>
      <c r="K10" s="38">
        <v>855</v>
      </c>
    </row>
    <row r="11" spans="1:15" x14ac:dyDescent="0.2">
      <c r="A11" s="29">
        <v>3000008</v>
      </c>
      <c r="C11" s="36">
        <v>25.50423</v>
      </c>
      <c r="D11" s="36"/>
      <c r="E11" s="36">
        <v>31.572420000000001</v>
      </c>
      <c r="F11" s="36"/>
      <c r="G11" s="36">
        <v>51.895579999999995</v>
      </c>
      <c r="H11" s="36"/>
      <c r="I11" s="36">
        <v>16.084119999999999</v>
      </c>
      <c r="K11" s="38">
        <v>995</v>
      </c>
    </row>
    <row r="12" spans="1:15" x14ac:dyDescent="0.2">
      <c r="A12" s="29">
        <v>3000009</v>
      </c>
      <c r="C12" s="36">
        <v>23.836739999999999</v>
      </c>
      <c r="D12" s="36"/>
      <c r="E12" s="36">
        <v>29.374169999999999</v>
      </c>
      <c r="F12" s="36"/>
      <c r="G12" s="36">
        <v>54.955909999999996</v>
      </c>
      <c r="H12" s="36"/>
      <c r="I12" s="36">
        <v>18.42032</v>
      </c>
      <c r="K12" s="38">
        <v>968</v>
      </c>
    </row>
    <row r="13" spans="1:15" x14ac:dyDescent="0.2">
      <c r="A13" s="29">
        <v>3000010</v>
      </c>
      <c r="C13" s="36">
        <v>24.679960000000001</v>
      </c>
      <c r="D13" s="36"/>
      <c r="E13" s="36">
        <v>35.40072</v>
      </c>
      <c r="F13" s="36"/>
      <c r="G13" s="36">
        <v>48.027270000000001</v>
      </c>
      <c r="H13" s="36"/>
      <c r="I13" s="36">
        <v>12.807099999999998</v>
      </c>
      <c r="K13" s="38">
        <v>905</v>
      </c>
    </row>
    <row r="14" spans="1:15" x14ac:dyDescent="0.2">
      <c r="A14" s="29">
        <v>3000011</v>
      </c>
      <c r="C14" s="36">
        <v>24.794939999999997</v>
      </c>
      <c r="D14" s="36"/>
      <c r="E14" s="36">
        <v>33.211359999999999</v>
      </c>
      <c r="F14" s="36"/>
      <c r="G14" s="36">
        <v>53.007750000000001</v>
      </c>
      <c r="H14" s="36"/>
      <c r="I14" s="36">
        <v>17.23338</v>
      </c>
      <c r="K14" s="38">
        <v>1084</v>
      </c>
    </row>
    <row r="15" spans="1:15" x14ac:dyDescent="0.2">
      <c r="A15" s="29">
        <v>3000012</v>
      </c>
      <c r="C15" s="36">
        <v>31.208449999999999</v>
      </c>
      <c r="D15" s="36"/>
      <c r="E15" s="36">
        <v>31.285960000000003</v>
      </c>
      <c r="F15" s="36"/>
      <c r="G15" s="36">
        <v>52.346289999999996</v>
      </c>
      <c r="H15" s="36"/>
      <c r="I15" s="36">
        <v>19.595890000000001</v>
      </c>
      <c r="K15" s="38">
        <v>1165</v>
      </c>
    </row>
    <row r="16" spans="1:15" x14ac:dyDescent="0.2">
      <c r="A16" s="29">
        <v>3000013</v>
      </c>
      <c r="C16" s="36">
        <v>23.81972</v>
      </c>
      <c r="D16" s="36"/>
      <c r="E16" s="36">
        <v>34.33043</v>
      </c>
      <c r="F16" s="36"/>
      <c r="G16" s="36">
        <v>50.740790000000004</v>
      </c>
      <c r="H16" s="36"/>
      <c r="I16" s="36">
        <v>15.617800000000001</v>
      </c>
      <c r="K16" s="38">
        <v>1457</v>
      </c>
    </row>
    <row r="17" spans="1:11" x14ac:dyDescent="0.2">
      <c r="A17" s="29">
        <v>3000014</v>
      </c>
      <c r="C17" s="36">
        <v>22.713660000000001</v>
      </c>
      <c r="D17" s="36"/>
      <c r="E17" s="36">
        <v>31.777609999999999</v>
      </c>
      <c r="F17" s="36"/>
      <c r="G17" s="36">
        <v>50.379100000000001</v>
      </c>
      <c r="H17" s="36"/>
      <c r="I17" s="36">
        <v>17.256260000000001</v>
      </c>
      <c r="K17" s="38">
        <v>723</v>
      </c>
    </row>
    <row r="18" spans="1:11" x14ac:dyDescent="0.2">
      <c r="A18" s="29">
        <v>3000015</v>
      </c>
      <c r="C18" s="36">
        <v>24.685960000000001</v>
      </c>
      <c r="D18" s="36"/>
      <c r="E18" s="36">
        <v>30.550369999999997</v>
      </c>
      <c r="F18" s="36"/>
      <c r="G18" s="36">
        <v>54.439389999999996</v>
      </c>
      <c r="H18" s="36"/>
      <c r="I18" s="36">
        <v>19.318830000000002</v>
      </c>
      <c r="K18" s="38">
        <v>851</v>
      </c>
    </row>
    <row r="19" spans="1:11" x14ac:dyDescent="0.2">
      <c r="A19" s="29">
        <v>3000016</v>
      </c>
      <c r="C19" s="36">
        <v>29.962889999999998</v>
      </c>
      <c r="D19" s="36"/>
      <c r="E19" s="36">
        <v>30.70384</v>
      </c>
      <c r="F19" s="36"/>
      <c r="G19" s="36">
        <v>58.383759999999995</v>
      </c>
      <c r="H19" s="36"/>
      <c r="I19" s="36">
        <v>20.053619999999999</v>
      </c>
      <c r="K19" s="38">
        <v>699</v>
      </c>
    </row>
    <row r="20" spans="1:11" x14ac:dyDescent="0.2">
      <c r="A20" s="29">
        <v>3000017</v>
      </c>
      <c r="C20" s="36">
        <v>22.92615</v>
      </c>
      <c r="D20" s="36"/>
      <c r="E20" s="36">
        <v>28.569790000000001</v>
      </c>
      <c r="F20" s="36"/>
      <c r="G20" s="36">
        <v>53.078220000000002</v>
      </c>
      <c r="H20" s="36"/>
      <c r="I20" s="36">
        <v>17.90409</v>
      </c>
      <c r="K20" s="38">
        <v>964</v>
      </c>
    </row>
    <row r="21" spans="1:11" x14ac:dyDescent="0.2">
      <c r="A21" s="29">
        <v>3000018</v>
      </c>
      <c r="C21" s="36">
        <v>21.93824</v>
      </c>
      <c r="D21" s="36"/>
      <c r="E21" s="36">
        <v>28.721449999999997</v>
      </c>
      <c r="F21" s="36"/>
      <c r="G21" s="36">
        <v>53.002320000000005</v>
      </c>
      <c r="H21" s="36"/>
      <c r="I21" s="36">
        <v>15.098850000000001</v>
      </c>
      <c r="K21" s="38">
        <v>856</v>
      </c>
    </row>
    <row r="22" spans="1:11" x14ac:dyDescent="0.2">
      <c r="A22" s="29">
        <v>3000019</v>
      </c>
      <c r="C22" s="36">
        <v>21.621940000000002</v>
      </c>
      <c r="D22" s="36"/>
      <c r="E22" s="36">
        <v>30.025510000000001</v>
      </c>
      <c r="F22" s="36"/>
      <c r="G22" s="36">
        <v>53.212299999999999</v>
      </c>
      <c r="H22" s="36"/>
      <c r="I22" s="36">
        <v>18.48047</v>
      </c>
      <c r="K22" s="38">
        <v>1066</v>
      </c>
    </row>
    <row r="23" spans="1:11" x14ac:dyDescent="0.2">
      <c r="A23" s="29">
        <v>3000020</v>
      </c>
      <c r="C23" s="36">
        <v>28.875869999999999</v>
      </c>
      <c r="D23" s="36"/>
      <c r="E23" s="36">
        <v>29.615469999999998</v>
      </c>
      <c r="F23" s="36"/>
      <c r="G23" s="36">
        <v>53.356090000000002</v>
      </c>
      <c r="H23" s="36"/>
      <c r="I23" s="36">
        <v>18.414570000000001</v>
      </c>
      <c r="K23" s="38">
        <v>1162</v>
      </c>
    </row>
    <row r="24" spans="1:11" x14ac:dyDescent="0.2">
      <c r="A24" s="29">
        <v>3000021</v>
      </c>
      <c r="C24" s="36">
        <v>25.945049999999998</v>
      </c>
      <c r="D24" s="36"/>
      <c r="E24" s="36">
        <v>27.917560000000002</v>
      </c>
      <c r="F24" s="36"/>
      <c r="G24" s="36">
        <v>58.135270000000006</v>
      </c>
      <c r="H24" s="36"/>
      <c r="I24" s="36">
        <v>19.080089999999998</v>
      </c>
      <c r="K24" s="38">
        <v>699</v>
      </c>
    </row>
    <row r="25" spans="1:11" x14ac:dyDescent="0.2">
      <c r="A25" s="29">
        <v>3000022</v>
      </c>
      <c r="C25" s="36">
        <v>26.658639999999998</v>
      </c>
      <c r="D25" s="36"/>
      <c r="E25" s="36">
        <v>30.580400000000001</v>
      </c>
      <c r="F25" s="36"/>
      <c r="G25" s="36">
        <v>51.909879999999994</v>
      </c>
      <c r="H25" s="36"/>
      <c r="I25" s="36">
        <v>16.807780000000001</v>
      </c>
      <c r="K25" s="38">
        <v>881</v>
      </c>
    </row>
    <row r="26" spans="1:11" x14ac:dyDescent="0.2">
      <c r="A26" s="29">
        <v>3000023</v>
      </c>
      <c r="C26" s="36">
        <v>20.834130000000002</v>
      </c>
      <c r="D26" s="36"/>
      <c r="E26" s="36">
        <v>37.529510000000002</v>
      </c>
      <c r="F26" s="36"/>
      <c r="G26" s="36">
        <v>54.894549999999995</v>
      </c>
      <c r="H26" s="36"/>
      <c r="I26" s="36">
        <v>15.524419999999999</v>
      </c>
      <c r="K26" s="38">
        <v>864</v>
      </c>
    </row>
    <row r="27" spans="1:11" x14ac:dyDescent="0.2">
      <c r="A27" s="29">
        <v>3000024</v>
      </c>
      <c r="C27" s="36">
        <v>24.757210000000001</v>
      </c>
      <c r="D27" s="36"/>
      <c r="E27" s="36">
        <v>36.342669999999998</v>
      </c>
      <c r="F27" s="36"/>
      <c r="G27" s="36">
        <v>55.252120000000005</v>
      </c>
      <c r="H27" s="36"/>
      <c r="I27" s="36">
        <v>15.579460000000001</v>
      </c>
      <c r="K27" s="38">
        <v>1175</v>
      </c>
    </row>
    <row r="28" spans="1:11" x14ac:dyDescent="0.2">
      <c r="A28" s="29">
        <v>3000025</v>
      </c>
      <c r="C28" s="36">
        <v>24.012510000000002</v>
      </c>
      <c r="D28" s="36"/>
      <c r="E28" s="36">
        <v>37.148690000000002</v>
      </c>
      <c r="F28" s="36"/>
      <c r="G28" s="36">
        <v>50.547529999999995</v>
      </c>
      <c r="H28" s="36"/>
      <c r="I28" s="36">
        <v>13.626910000000001</v>
      </c>
      <c r="K28" s="38">
        <v>945</v>
      </c>
    </row>
    <row r="29" spans="1:11" x14ac:dyDescent="0.2">
      <c r="A29" s="29">
        <v>3000026</v>
      </c>
      <c r="C29" s="36">
        <v>20.51239</v>
      </c>
      <c r="D29" s="36"/>
      <c r="E29" s="36">
        <v>34.178840000000001</v>
      </c>
      <c r="F29" s="36"/>
      <c r="G29" s="36">
        <v>53.6494</v>
      </c>
      <c r="H29" s="36"/>
      <c r="I29" s="36">
        <v>17.885729999999999</v>
      </c>
      <c r="K29" s="38">
        <v>1009</v>
      </c>
    </row>
    <row r="30" spans="1:11" x14ac:dyDescent="0.2">
      <c r="A30" s="29">
        <v>3000027</v>
      </c>
      <c r="C30" s="36">
        <v>22.309180000000001</v>
      </c>
      <c r="D30" s="36"/>
      <c r="E30" s="36">
        <v>34.573769999999996</v>
      </c>
      <c r="F30" s="36"/>
      <c r="G30" s="36">
        <v>51.502980000000001</v>
      </c>
      <c r="H30" s="36"/>
      <c r="I30" s="36">
        <v>16.560959999999998</v>
      </c>
      <c r="K30" s="38">
        <v>2247</v>
      </c>
    </row>
    <row r="31" spans="1:11" x14ac:dyDescent="0.2">
      <c r="A31" s="29">
        <v>3000028</v>
      </c>
      <c r="C31" s="36">
        <v>24.938230000000001</v>
      </c>
      <c r="D31" s="36"/>
      <c r="E31" s="36">
        <v>37.465130000000002</v>
      </c>
      <c r="F31" s="36"/>
      <c r="G31" s="36">
        <v>53.13494</v>
      </c>
      <c r="H31" s="36"/>
      <c r="I31" s="36">
        <v>17.626139999999999</v>
      </c>
      <c r="K31" s="38">
        <v>1841</v>
      </c>
    </row>
    <row r="32" spans="1:11" x14ac:dyDescent="0.2">
      <c r="A32" s="29">
        <v>3000029</v>
      </c>
      <c r="C32" s="36">
        <v>20.13466</v>
      </c>
      <c r="D32" s="36"/>
      <c r="E32" s="36">
        <v>38.453049999999998</v>
      </c>
      <c r="F32" s="36"/>
      <c r="G32" s="36">
        <v>58.303709999999995</v>
      </c>
      <c r="H32" s="36"/>
      <c r="I32" s="36">
        <v>19.493460000000002</v>
      </c>
      <c r="K32" s="38">
        <v>902</v>
      </c>
    </row>
    <row r="33" spans="1:11" x14ac:dyDescent="0.2">
      <c r="A33" s="29">
        <v>3000030</v>
      </c>
      <c r="C33" s="36">
        <v>24.64142</v>
      </c>
      <c r="D33" s="36"/>
      <c r="E33" s="36">
        <v>31.4678</v>
      </c>
      <c r="F33" s="36"/>
      <c r="G33" s="36">
        <v>56.377619999999993</v>
      </c>
      <c r="H33" s="36"/>
      <c r="I33" s="36">
        <v>21.43984</v>
      </c>
      <c r="K33" s="38">
        <v>1411</v>
      </c>
    </row>
    <row r="34" spans="1:11" x14ac:dyDescent="0.2">
      <c r="A34" s="29">
        <v>3000031</v>
      </c>
      <c r="C34" s="36">
        <v>26.947409999999998</v>
      </c>
      <c r="D34" s="36"/>
      <c r="E34" s="36">
        <v>33.781670000000005</v>
      </c>
      <c r="F34" s="36"/>
      <c r="G34" s="36">
        <v>59.934050000000006</v>
      </c>
      <c r="H34" s="36"/>
      <c r="I34" s="36">
        <v>20.533100000000001</v>
      </c>
      <c r="K34" s="38">
        <v>1393</v>
      </c>
    </row>
    <row r="35" spans="1:11" x14ac:dyDescent="0.2">
      <c r="A35" s="29">
        <v>3000032</v>
      </c>
      <c r="C35" s="36">
        <v>25.921759999999999</v>
      </c>
      <c r="D35" s="36"/>
      <c r="E35" s="36">
        <v>36.578129999999994</v>
      </c>
      <c r="F35" s="36"/>
      <c r="G35" s="36">
        <v>55.50855</v>
      </c>
      <c r="H35" s="36"/>
      <c r="I35" s="36">
        <v>17.561450000000001</v>
      </c>
      <c r="K35" s="38">
        <v>780</v>
      </c>
    </row>
    <row r="36" spans="1:11" x14ac:dyDescent="0.2">
      <c r="A36" s="29">
        <v>3000033</v>
      </c>
      <c r="C36" s="36">
        <v>20.153230000000001</v>
      </c>
      <c r="D36" s="36"/>
      <c r="E36" s="36">
        <v>33.40278</v>
      </c>
      <c r="F36" s="36"/>
      <c r="G36" s="36">
        <v>54.542520000000003</v>
      </c>
      <c r="H36" s="36"/>
      <c r="I36" s="36">
        <v>19.792639999999999</v>
      </c>
      <c r="K36" s="38">
        <v>798</v>
      </c>
    </row>
    <row r="37" spans="1:11" x14ac:dyDescent="0.2">
      <c r="A37" s="29">
        <v>3000034</v>
      </c>
      <c r="C37" s="36">
        <v>27.185179999999999</v>
      </c>
      <c r="D37" s="36"/>
      <c r="E37" s="36">
        <v>28.031859999999998</v>
      </c>
      <c r="F37" s="36"/>
      <c r="G37" s="36">
        <v>58.279060000000001</v>
      </c>
      <c r="H37" s="36"/>
      <c r="I37" s="36">
        <v>20.384350000000001</v>
      </c>
      <c r="K37" s="38">
        <v>661</v>
      </c>
    </row>
    <row r="38" spans="1:11" x14ac:dyDescent="0.2">
      <c r="A38" s="29">
        <v>3000035</v>
      </c>
      <c r="C38" s="36">
        <v>23.27608</v>
      </c>
      <c r="D38" s="36"/>
      <c r="E38" s="36">
        <v>32.129629999999999</v>
      </c>
      <c r="F38" s="36"/>
      <c r="G38" s="36">
        <v>57.003139999999995</v>
      </c>
      <c r="H38" s="36"/>
      <c r="I38" s="36">
        <v>19.023960000000002</v>
      </c>
      <c r="K38" s="38">
        <v>836</v>
      </c>
    </row>
    <row r="39" spans="1:11" x14ac:dyDescent="0.2">
      <c r="A39" s="29">
        <v>3000036</v>
      </c>
      <c r="C39" s="36">
        <v>23.555150000000001</v>
      </c>
      <c r="D39" s="36"/>
      <c r="E39" s="36">
        <v>23.696900000000003</v>
      </c>
      <c r="F39" s="36"/>
      <c r="G39" s="36">
        <v>59.089910000000003</v>
      </c>
      <c r="H39" s="36"/>
      <c r="I39" s="36">
        <v>22.767229999999998</v>
      </c>
      <c r="K39" s="38">
        <v>568</v>
      </c>
    </row>
    <row r="40" spans="1:11" x14ac:dyDescent="0.2">
      <c r="A40" s="29">
        <v>3000037</v>
      </c>
      <c r="C40" s="36">
        <v>26.365899999999996</v>
      </c>
      <c r="D40" s="36"/>
      <c r="E40" s="36">
        <v>25.943820000000002</v>
      </c>
      <c r="F40" s="36"/>
      <c r="G40" s="36">
        <v>58.238080000000004</v>
      </c>
      <c r="H40" s="36"/>
      <c r="I40" s="36">
        <v>22.055890000000002</v>
      </c>
      <c r="K40" s="38">
        <v>600</v>
      </c>
    </row>
    <row r="41" spans="1:11" x14ac:dyDescent="0.2">
      <c r="A41" s="29">
        <v>3000038</v>
      </c>
      <c r="C41" s="36">
        <v>23.212250000000001</v>
      </c>
      <c r="D41" s="36"/>
      <c r="E41" s="36">
        <v>24.909759999999999</v>
      </c>
      <c r="F41" s="36"/>
      <c r="G41" s="36">
        <v>56.283410000000003</v>
      </c>
      <c r="H41" s="36"/>
      <c r="I41" s="36">
        <v>19.91056</v>
      </c>
      <c r="K41" s="38">
        <v>695</v>
      </c>
    </row>
    <row r="42" spans="1:11" x14ac:dyDescent="0.2">
      <c r="A42" s="29">
        <v>3000039</v>
      </c>
      <c r="C42" s="36">
        <v>24.153680000000001</v>
      </c>
      <c r="D42" s="36"/>
      <c r="E42" s="36">
        <v>24.901060000000001</v>
      </c>
      <c r="F42" s="36"/>
      <c r="G42" s="36">
        <v>61.307160000000003</v>
      </c>
      <c r="H42" s="36"/>
      <c r="I42" s="36">
        <v>24.624700000000001</v>
      </c>
      <c r="K42" s="38">
        <v>586</v>
      </c>
    </row>
    <row r="43" spans="1:11" x14ac:dyDescent="0.2">
      <c r="A43" s="29">
        <v>3000040</v>
      </c>
      <c r="C43" s="36">
        <v>28.162769999999998</v>
      </c>
      <c r="D43" s="36"/>
      <c r="E43" s="36">
        <v>30.608079999999998</v>
      </c>
      <c r="F43" s="36"/>
      <c r="G43" s="36">
        <v>58.243659999999998</v>
      </c>
      <c r="H43" s="36"/>
      <c r="I43" s="36">
        <v>23.278019999999998</v>
      </c>
      <c r="K43" s="38">
        <v>584</v>
      </c>
    </row>
    <row r="44" spans="1:11" x14ac:dyDescent="0.2">
      <c r="A44" s="29">
        <v>3000041</v>
      </c>
      <c r="C44" s="36">
        <v>31.378909999999998</v>
      </c>
      <c r="D44" s="36"/>
      <c r="E44" s="36">
        <v>27.47831</v>
      </c>
      <c r="F44" s="36"/>
      <c r="G44" s="36">
        <v>57.466740000000001</v>
      </c>
      <c r="H44" s="36"/>
      <c r="I44" s="36">
        <v>21.679119999999998</v>
      </c>
      <c r="K44" s="38">
        <v>580</v>
      </c>
    </row>
    <row r="45" spans="1:11" x14ac:dyDescent="0.2">
      <c r="A45" s="29">
        <v>3000042</v>
      </c>
      <c r="C45" s="36">
        <v>29.12</v>
      </c>
      <c r="D45" s="36"/>
      <c r="E45" s="36">
        <v>27.858789999999999</v>
      </c>
      <c r="F45" s="36"/>
      <c r="G45" s="36">
        <v>54.341510000000007</v>
      </c>
      <c r="H45" s="36"/>
      <c r="I45" s="36">
        <v>18.29853</v>
      </c>
      <c r="K45" s="38">
        <v>634</v>
      </c>
    </row>
    <row r="46" spans="1:11" x14ac:dyDescent="0.2">
      <c r="A46" s="29">
        <v>3000043</v>
      </c>
      <c r="C46" s="36">
        <v>17.04832</v>
      </c>
      <c r="D46" s="36"/>
      <c r="E46" s="36">
        <v>28.987930000000002</v>
      </c>
      <c r="F46" s="36"/>
      <c r="G46" s="36">
        <v>51.457079999999998</v>
      </c>
      <c r="H46" s="36"/>
      <c r="I46" s="36">
        <v>18.358079999999998</v>
      </c>
      <c r="K46" s="38">
        <v>688</v>
      </c>
    </row>
    <row r="47" spans="1:11" x14ac:dyDescent="0.2">
      <c r="A47" s="29">
        <v>3000044</v>
      </c>
      <c r="C47" s="36">
        <v>30.703989999999997</v>
      </c>
      <c r="D47" s="36"/>
      <c r="E47" s="36">
        <v>25.384810000000002</v>
      </c>
      <c r="F47" s="36"/>
      <c r="G47" s="36">
        <v>50.122520000000002</v>
      </c>
      <c r="H47" s="36"/>
      <c r="I47" s="36">
        <v>19.543969999999998</v>
      </c>
      <c r="K47" s="38">
        <v>742</v>
      </c>
    </row>
    <row r="48" spans="1:11" x14ac:dyDescent="0.2">
      <c r="A48" s="29">
        <v>3000045</v>
      </c>
      <c r="C48" s="36">
        <v>13.974020000000001</v>
      </c>
      <c r="D48" s="36"/>
      <c r="E48" s="36">
        <v>28.326129999999999</v>
      </c>
      <c r="F48" s="36"/>
      <c r="G48" s="36">
        <v>48.982689999999998</v>
      </c>
      <c r="H48" s="36"/>
      <c r="I48" s="36">
        <v>11.316030000000001</v>
      </c>
      <c r="K48" s="38">
        <v>567</v>
      </c>
    </row>
    <row r="49" spans="1:11" x14ac:dyDescent="0.2">
      <c r="A49" s="29">
        <v>3000046</v>
      </c>
      <c r="C49" s="36">
        <v>27.00723</v>
      </c>
      <c r="D49" s="36"/>
      <c r="E49" s="36">
        <v>25.43937</v>
      </c>
      <c r="F49" s="36"/>
      <c r="G49" s="36">
        <v>58.839030000000001</v>
      </c>
      <c r="H49" s="36"/>
      <c r="I49" s="36">
        <v>22.130949999999999</v>
      </c>
      <c r="K49" s="38">
        <v>717</v>
      </c>
    </row>
    <row r="50" spans="1:11" x14ac:dyDescent="0.2">
      <c r="A50" s="29">
        <v>3000047</v>
      </c>
      <c r="C50" s="36">
        <v>22.085049999999999</v>
      </c>
      <c r="D50" s="36"/>
      <c r="E50" s="36">
        <v>30.645719999999997</v>
      </c>
      <c r="F50" s="36"/>
      <c r="G50" s="36">
        <v>59.866220000000006</v>
      </c>
      <c r="H50" s="36"/>
      <c r="I50" s="36">
        <v>18.704920000000001</v>
      </c>
      <c r="K50" s="38">
        <v>938</v>
      </c>
    </row>
    <row r="51" spans="1:11" x14ac:dyDescent="0.2">
      <c r="A51" s="29">
        <v>3000048</v>
      </c>
      <c r="C51" s="36">
        <v>29.87304</v>
      </c>
      <c r="D51" s="36"/>
      <c r="E51" s="36">
        <v>28.016990000000003</v>
      </c>
      <c r="F51" s="36"/>
      <c r="G51" s="36">
        <v>56.231450000000002</v>
      </c>
      <c r="H51" s="36"/>
      <c r="I51" s="36">
        <v>20.807000000000002</v>
      </c>
      <c r="K51" s="38">
        <v>780</v>
      </c>
    </row>
    <row r="52" spans="1:11" x14ac:dyDescent="0.2">
      <c r="A52" s="29">
        <v>3000049</v>
      </c>
      <c r="C52" s="36">
        <v>30.568010000000001</v>
      </c>
      <c r="D52" s="36"/>
      <c r="E52" s="36">
        <v>26.08484</v>
      </c>
      <c r="F52" s="36"/>
      <c r="G52" s="36">
        <v>59.874580000000002</v>
      </c>
      <c r="H52" s="36"/>
      <c r="I52" s="36">
        <v>24.40701</v>
      </c>
      <c r="K52" s="38">
        <v>700</v>
      </c>
    </row>
    <row r="53" spans="1:11" x14ac:dyDescent="0.2">
      <c r="A53" s="29">
        <v>3000050</v>
      </c>
      <c r="C53" s="36">
        <v>25.180390000000003</v>
      </c>
      <c r="D53" s="36"/>
      <c r="E53" s="36">
        <v>25.073899999999998</v>
      </c>
      <c r="F53" s="36"/>
      <c r="G53" s="36">
        <v>59.747900000000001</v>
      </c>
      <c r="H53" s="36"/>
      <c r="I53" s="36">
        <v>21.567700000000002</v>
      </c>
      <c r="K53" s="38">
        <v>742</v>
      </c>
    </row>
    <row r="54" spans="1:11" x14ac:dyDescent="0.2">
      <c r="A54" s="29">
        <v>3000051</v>
      </c>
      <c r="C54" s="36">
        <v>31.13307</v>
      </c>
      <c r="D54" s="36"/>
      <c r="E54" s="36">
        <v>26.29335</v>
      </c>
      <c r="F54" s="36"/>
      <c r="G54" s="36">
        <v>60.129719999999999</v>
      </c>
      <c r="H54" s="36"/>
      <c r="I54" s="36">
        <v>23.72081</v>
      </c>
      <c r="K54" s="38">
        <v>934</v>
      </c>
    </row>
    <row r="55" spans="1:11" x14ac:dyDescent="0.2">
      <c r="A55" s="29">
        <v>3000052</v>
      </c>
      <c r="C55" s="36">
        <v>26.144450000000003</v>
      </c>
      <c r="D55" s="36"/>
      <c r="E55" s="36">
        <v>31.293500000000002</v>
      </c>
      <c r="F55" s="36"/>
      <c r="G55" s="36">
        <v>61.749690000000001</v>
      </c>
      <c r="H55" s="36"/>
      <c r="I55" s="36">
        <v>23.55583</v>
      </c>
      <c r="K55" s="38">
        <v>828</v>
      </c>
    </row>
    <row r="56" spans="1:11" x14ac:dyDescent="0.2">
      <c r="A56" s="29">
        <v>3000053</v>
      </c>
      <c r="C56" s="36">
        <v>21.882560000000002</v>
      </c>
      <c r="D56" s="36"/>
      <c r="E56" s="36">
        <v>28.329539999999998</v>
      </c>
      <c r="F56" s="36"/>
      <c r="G56" s="36">
        <v>56.434559999999998</v>
      </c>
      <c r="H56" s="36"/>
      <c r="I56" s="36">
        <v>19.89922</v>
      </c>
      <c r="K56" s="38">
        <v>1188</v>
      </c>
    </row>
    <row r="57" spans="1:11" x14ac:dyDescent="0.2">
      <c r="A57" s="29">
        <v>3000054</v>
      </c>
      <c r="C57" s="36">
        <v>25.532209999999999</v>
      </c>
      <c r="D57" s="36"/>
      <c r="E57" s="36">
        <v>31.511289999999999</v>
      </c>
      <c r="F57" s="36"/>
      <c r="G57" s="36">
        <v>57.830839999999995</v>
      </c>
      <c r="H57" s="36"/>
      <c r="I57" s="36">
        <v>20.19341</v>
      </c>
      <c r="K57" s="38">
        <v>960</v>
      </c>
    </row>
    <row r="58" spans="1:11" x14ac:dyDescent="0.2">
      <c r="A58" s="29">
        <v>3000055</v>
      </c>
      <c r="C58" s="36">
        <v>20.29194</v>
      </c>
      <c r="D58" s="36"/>
      <c r="E58" s="36">
        <v>28.586030000000001</v>
      </c>
      <c r="F58" s="36"/>
      <c r="G58" s="36">
        <v>52.686980000000005</v>
      </c>
      <c r="H58" s="36"/>
      <c r="I58" s="36">
        <v>16.060299999999998</v>
      </c>
      <c r="K58" s="38">
        <v>930</v>
      </c>
    </row>
    <row r="59" spans="1:11" x14ac:dyDescent="0.2">
      <c r="A59" s="29">
        <v>3000056</v>
      </c>
      <c r="C59" s="36">
        <v>22.57695</v>
      </c>
      <c r="D59" s="36"/>
      <c r="E59" s="36">
        <v>33.126370000000001</v>
      </c>
      <c r="F59" s="36"/>
      <c r="G59" s="36">
        <v>51.43394</v>
      </c>
      <c r="H59" s="36"/>
      <c r="I59" s="36">
        <v>15.624840000000001</v>
      </c>
      <c r="K59" s="38">
        <v>883</v>
      </c>
    </row>
    <row r="60" spans="1:11" x14ac:dyDescent="0.2">
      <c r="A60" s="29">
        <v>3000057</v>
      </c>
      <c r="C60" s="36">
        <v>34.320799999999998</v>
      </c>
      <c r="D60" s="36"/>
      <c r="E60" s="36">
        <v>27.856779999999997</v>
      </c>
      <c r="F60" s="36"/>
      <c r="G60" s="36">
        <v>56.778640000000003</v>
      </c>
      <c r="H60" s="36"/>
      <c r="I60" s="36">
        <v>21.79908</v>
      </c>
      <c r="K60" s="38">
        <v>1088</v>
      </c>
    </row>
    <row r="61" spans="1:11" x14ac:dyDescent="0.2">
      <c r="A61" s="29">
        <v>3000058</v>
      </c>
      <c r="C61" s="36">
        <v>18.47308</v>
      </c>
      <c r="D61" s="36"/>
      <c r="E61" s="36">
        <v>27.80921</v>
      </c>
      <c r="F61" s="36"/>
      <c r="G61" s="36">
        <v>48.786319999999996</v>
      </c>
      <c r="H61" s="36"/>
      <c r="I61" s="36">
        <v>15.665570000000001</v>
      </c>
      <c r="K61" s="38">
        <v>872</v>
      </c>
    </row>
    <row r="62" spans="1:11" x14ac:dyDescent="0.2">
      <c r="A62" s="29">
        <v>3000059</v>
      </c>
      <c r="C62" s="36">
        <v>30.006319999999999</v>
      </c>
      <c r="D62" s="36"/>
      <c r="E62" s="36">
        <v>29.253360000000001</v>
      </c>
      <c r="F62" s="36"/>
      <c r="G62" s="36">
        <v>61.531060000000004</v>
      </c>
      <c r="H62" s="36"/>
      <c r="I62" s="36">
        <v>23.411000000000001</v>
      </c>
      <c r="K62" s="38">
        <v>648</v>
      </c>
    </row>
    <row r="63" spans="1:11" x14ac:dyDescent="0.2">
      <c r="A63" s="29">
        <v>3000060</v>
      </c>
      <c r="C63" s="36">
        <v>22.515239999999999</v>
      </c>
      <c r="D63" s="36"/>
      <c r="E63" s="36">
        <v>28.47805</v>
      </c>
      <c r="F63" s="36"/>
      <c r="G63" s="36">
        <v>57.93441</v>
      </c>
      <c r="H63" s="36"/>
      <c r="I63" s="36">
        <v>22.254860000000001</v>
      </c>
      <c r="K63" s="38">
        <v>623</v>
      </c>
    </row>
    <row r="64" spans="1:11" x14ac:dyDescent="0.2">
      <c r="A64" s="29">
        <v>3000061</v>
      </c>
      <c r="C64" s="36">
        <v>29.875499999999999</v>
      </c>
      <c r="D64" s="36"/>
      <c r="E64" s="36">
        <v>21.689240000000002</v>
      </c>
      <c r="F64" s="36"/>
      <c r="G64" s="36">
        <v>62.233959999999996</v>
      </c>
      <c r="H64" s="36"/>
      <c r="I64" s="36">
        <v>25.93206</v>
      </c>
      <c r="K64" s="38">
        <v>612</v>
      </c>
    </row>
    <row r="65" spans="1:11" x14ac:dyDescent="0.2">
      <c r="A65" s="29">
        <v>3000062</v>
      </c>
      <c r="C65" s="36">
        <v>28.402640000000002</v>
      </c>
      <c r="D65" s="36"/>
      <c r="E65" s="36">
        <v>22.110409999999998</v>
      </c>
      <c r="F65" s="36"/>
      <c r="G65" s="36">
        <v>62.206450000000004</v>
      </c>
      <c r="H65" s="36"/>
      <c r="I65" s="36">
        <v>24.299469999999999</v>
      </c>
      <c r="K65" s="38">
        <v>1022</v>
      </c>
    </row>
    <row r="66" spans="1:11" x14ac:dyDescent="0.2">
      <c r="A66" s="29">
        <v>3000063</v>
      </c>
      <c r="C66" s="36">
        <v>21.346170000000001</v>
      </c>
      <c r="D66" s="36"/>
      <c r="E66" s="36">
        <v>28.323169999999998</v>
      </c>
      <c r="F66" s="36"/>
      <c r="G66" s="36">
        <v>62.067490000000006</v>
      </c>
      <c r="H66" s="36"/>
      <c r="I66" s="36">
        <v>22.72109</v>
      </c>
      <c r="K66" s="38">
        <v>906</v>
      </c>
    </row>
    <row r="67" spans="1:11" x14ac:dyDescent="0.2">
      <c r="A67" s="29">
        <v>3000064</v>
      </c>
      <c r="C67" s="36">
        <v>28.592380000000002</v>
      </c>
      <c r="D67" s="36"/>
      <c r="E67" s="36">
        <v>26.62086</v>
      </c>
      <c r="F67" s="36"/>
      <c r="G67" s="36">
        <v>61.878699999999995</v>
      </c>
      <c r="H67" s="36"/>
      <c r="I67" s="36">
        <v>26.080269999999999</v>
      </c>
      <c r="K67" s="38">
        <v>502</v>
      </c>
    </row>
    <row r="68" spans="1:11" x14ac:dyDescent="0.2">
      <c r="A68" s="29">
        <v>3000065</v>
      </c>
      <c r="C68" s="36">
        <v>25.927</v>
      </c>
      <c r="D68" s="36"/>
      <c r="E68" s="36">
        <v>26.985279999999999</v>
      </c>
      <c r="F68" s="36"/>
      <c r="G68" s="36">
        <v>57.10586</v>
      </c>
      <c r="H68" s="36"/>
      <c r="I68" s="36">
        <v>22.99973</v>
      </c>
      <c r="K68" s="38">
        <v>884</v>
      </c>
    </row>
    <row r="69" spans="1:11" x14ac:dyDescent="0.2">
      <c r="A69" s="29">
        <v>3000066</v>
      </c>
      <c r="C69" s="36">
        <v>29.50562</v>
      </c>
      <c r="D69" s="36"/>
      <c r="E69" s="36">
        <v>30.83633</v>
      </c>
      <c r="F69" s="36"/>
      <c r="G69" s="36">
        <v>58.197940000000003</v>
      </c>
      <c r="H69" s="36"/>
      <c r="I69" s="36">
        <v>21.020530000000001</v>
      </c>
      <c r="K69" s="38">
        <v>1731</v>
      </c>
    </row>
    <row r="70" spans="1:11" x14ac:dyDescent="0.2">
      <c r="A70" s="29">
        <v>3000067</v>
      </c>
      <c r="C70" s="36">
        <v>27.445580000000003</v>
      </c>
      <c r="D70" s="36"/>
      <c r="E70" s="36">
        <v>28.27908</v>
      </c>
      <c r="F70" s="36"/>
      <c r="G70" s="36">
        <v>59.9148</v>
      </c>
      <c r="H70" s="36"/>
      <c r="I70" s="36">
        <v>22.978020000000001</v>
      </c>
      <c r="K70" s="38">
        <v>1929</v>
      </c>
    </row>
    <row r="71" spans="1:11" x14ac:dyDescent="0.2">
      <c r="A71" s="29">
        <v>3000068</v>
      </c>
      <c r="C71" s="36">
        <v>31.77167</v>
      </c>
      <c r="D71" s="36"/>
      <c r="E71" s="36">
        <v>26.850110000000001</v>
      </c>
      <c r="F71" s="36"/>
      <c r="G71" s="36">
        <v>62.431260000000002</v>
      </c>
      <c r="H71" s="36"/>
      <c r="I71" s="36">
        <v>24.11158</v>
      </c>
      <c r="K71" s="38">
        <v>680</v>
      </c>
    </row>
    <row r="72" spans="1:11" x14ac:dyDescent="0.2">
      <c r="A72" s="29">
        <v>3000069</v>
      </c>
      <c r="C72" s="36">
        <v>23.3522</v>
      </c>
      <c r="D72" s="36"/>
      <c r="E72" s="36">
        <v>24.224119999999999</v>
      </c>
      <c r="F72" s="36"/>
      <c r="G72" s="36">
        <v>58.300600000000003</v>
      </c>
      <c r="H72" s="36"/>
      <c r="I72" s="36">
        <v>22.582979999999999</v>
      </c>
      <c r="K72" s="38">
        <v>802</v>
      </c>
    </row>
    <row r="73" spans="1:11" x14ac:dyDescent="0.2">
      <c r="A73" s="29">
        <v>3000070</v>
      </c>
      <c r="C73" s="36">
        <v>28.070319999999999</v>
      </c>
      <c r="D73" s="36"/>
      <c r="E73" s="36">
        <v>29.294740000000001</v>
      </c>
      <c r="F73" s="36"/>
      <c r="G73" s="36">
        <v>58.192469999999993</v>
      </c>
      <c r="H73" s="36"/>
      <c r="I73" s="36">
        <v>23.22185</v>
      </c>
      <c r="K73" s="38">
        <v>699</v>
      </c>
    </row>
    <row r="74" spans="1:11" x14ac:dyDescent="0.2">
      <c r="A74" s="29">
        <v>3000071</v>
      </c>
      <c r="C74" s="36">
        <v>26.563920000000003</v>
      </c>
      <c r="D74" s="36"/>
      <c r="E74" s="36">
        <v>26.621440000000003</v>
      </c>
      <c r="F74" s="36"/>
      <c r="G74" s="36">
        <v>60.625640000000004</v>
      </c>
      <c r="H74" s="36"/>
      <c r="I74" s="36">
        <v>21.83221</v>
      </c>
      <c r="K74" s="38">
        <v>716</v>
      </c>
    </row>
    <row r="75" spans="1:11" x14ac:dyDescent="0.2">
      <c r="A75" s="29">
        <v>3000072</v>
      </c>
      <c r="C75" s="36">
        <v>28.784269999999999</v>
      </c>
      <c r="D75" s="36"/>
      <c r="E75" s="36">
        <v>26.00376</v>
      </c>
      <c r="F75" s="36"/>
      <c r="G75" s="36">
        <v>57.566189999999992</v>
      </c>
      <c r="H75" s="36"/>
      <c r="I75" s="36">
        <v>21.55397</v>
      </c>
      <c r="K75" s="38">
        <v>659</v>
      </c>
    </row>
    <row r="76" spans="1:11" x14ac:dyDescent="0.2">
      <c r="A76" s="29">
        <v>3000073</v>
      </c>
      <c r="C76" s="36">
        <v>20.842890000000001</v>
      </c>
      <c r="D76" s="36"/>
      <c r="E76" s="36">
        <v>27.052700000000002</v>
      </c>
      <c r="F76" s="36"/>
      <c r="G76" s="36">
        <v>60.433070000000001</v>
      </c>
      <c r="H76" s="36"/>
      <c r="I76" s="36">
        <v>21.447009999999999</v>
      </c>
      <c r="K76" s="38">
        <v>677</v>
      </c>
    </row>
    <row r="77" spans="1:11" x14ac:dyDescent="0.2">
      <c r="A77" s="29">
        <v>3000074</v>
      </c>
      <c r="C77" s="36">
        <v>29.546299999999999</v>
      </c>
      <c r="D77" s="36"/>
      <c r="E77" s="36">
        <v>26.395330000000001</v>
      </c>
      <c r="F77" s="36"/>
      <c r="G77" s="36">
        <v>60.569269999999996</v>
      </c>
      <c r="H77" s="36"/>
      <c r="I77" s="36">
        <v>25.016549999999999</v>
      </c>
      <c r="K77" s="38">
        <v>1959</v>
      </c>
    </row>
    <row r="78" spans="1:11" x14ac:dyDescent="0.2">
      <c r="A78" s="29">
        <v>3000075</v>
      </c>
      <c r="C78" s="36">
        <v>29.569640000000003</v>
      </c>
      <c r="D78" s="36"/>
      <c r="E78" s="36">
        <v>28.719860000000004</v>
      </c>
      <c r="F78" s="36"/>
      <c r="G78" s="36">
        <v>60.956920000000004</v>
      </c>
      <c r="H78" s="36"/>
      <c r="I78" s="36">
        <v>23.49662</v>
      </c>
      <c r="K78" s="38">
        <v>1693</v>
      </c>
    </row>
    <row r="79" spans="1:11" x14ac:dyDescent="0.2">
      <c r="A79" s="29">
        <v>3000076</v>
      </c>
      <c r="C79" s="36">
        <v>30.551469999999998</v>
      </c>
      <c r="D79" s="36"/>
      <c r="E79" s="36">
        <v>28.098570000000002</v>
      </c>
      <c r="F79" s="36"/>
      <c r="G79" s="36">
        <v>62.512619999999998</v>
      </c>
      <c r="H79" s="36"/>
      <c r="I79" s="36">
        <v>25.630770000000002</v>
      </c>
      <c r="K79" s="38">
        <v>1093</v>
      </c>
    </row>
    <row r="80" spans="1:11" x14ac:dyDescent="0.2">
      <c r="A80" s="29">
        <v>3000077</v>
      </c>
      <c r="C80" s="36">
        <v>18.413599999999999</v>
      </c>
      <c r="D80" s="36"/>
      <c r="E80" s="36">
        <v>26.77974</v>
      </c>
      <c r="F80" s="36"/>
      <c r="G80" s="36">
        <v>54.967279999999995</v>
      </c>
      <c r="H80" s="36"/>
      <c r="I80" s="36">
        <v>20.802530000000001</v>
      </c>
      <c r="K80" s="38">
        <v>1055</v>
      </c>
    </row>
    <row r="81" spans="1:11" x14ac:dyDescent="0.2">
      <c r="A81" s="29">
        <v>3000078</v>
      </c>
      <c r="C81" s="36">
        <v>30.699660000000002</v>
      </c>
      <c r="D81" s="36"/>
      <c r="E81" s="36">
        <v>27.584389999999999</v>
      </c>
      <c r="F81" s="36"/>
      <c r="G81" s="36">
        <v>59.865369999999999</v>
      </c>
      <c r="H81" s="36"/>
      <c r="I81" s="36">
        <v>23.5943</v>
      </c>
      <c r="K81" s="38">
        <v>1415</v>
      </c>
    </row>
    <row r="82" spans="1:11" x14ac:dyDescent="0.2">
      <c r="A82" s="29">
        <v>3000079</v>
      </c>
      <c r="C82" s="36">
        <v>19.845600000000001</v>
      </c>
      <c r="D82" s="36"/>
      <c r="E82" s="36">
        <v>30.235770000000002</v>
      </c>
      <c r="F82" s="36"/>
      <c r="G82" s="36">
        <v>52.572560000000003</v>
      </c>
      <c r="H82" s="36"/>
      <c r="I82" s="36">
        <v>14.848649999999999</v>
      </c>
      <c r="K82" s="38">
        <v>2245</v>
      </c>
    </row>
    <row r="83" spans="1:11" x14ac:dyDescent="0.2">
      <c r="A83" s="29">
        <v>3000080</v>
      </c>
      <c r="C83" s="36">
        <v>22.23555</v>
      </c>
      <c r="D83" s="36"/>
      <c r="E83" s="36">
        <v>32.852679999999999</v>
      </c>
      <c r="F83" s="36"/>
      <c r="G83" s="36">
        <v>51.481639999999999</v>
      </c>
      <c r="H83" s="36"/>
      <c r="I83" s="36">
        <v>17.993380000000002</v>
      </c>
      <c r="K83" s="38">
        <v>1773</v>
      </c>
    </row>
    <row r="84" spans="1:11" x14ac:dyDescent="0.2">
      <c r="A84" s="29">
        <v>3000081</v>
      </c>
      <c r="C84" s="36">
        <v>24.661939999999998</v>
      </c>
      <c r="D84" s="36"/>
      <c r="E84" s="36">
        <v>25.850060000000003</v>
      </c>
      <c r="F84" s="36"/>
      <c r="G84" s="36">
        <v>57.95505</v>
      </c>
      <c r="H84" s="36"/>
      <c r="I84" s="36">
        <v>22.567119999999999</v>
      </c>
      <c r="K84" s="38">
        <v>916</v>
      </c>
    </row>
    <row r="85" spans="1:11" x14ac:dyDescent="0.2">
      <c r="A85" s="29">
        <v>3000082</v>
      </c>
      <c r="C85" s="36">
        <v>27.168399999999998</v>
      </c>
      <c r="D85" s="36"/>
      <c r="E85" s="36">
        <v>29.321659999999998</v>
      </c>
      <c r="F85" s="36"/>
      <c r="G85" s="36">
        <v>54.984599999999993</v>
      </c>
      <c r="H85" s="36"/>
      <c r="I85" s="36">
        <v>21.06682</v>
      </c>
      <c r="K85" s="38">
        <v>988</v>
      </c>
    </row>
    <row r="86" spans="1:11" x14ac:dyDescent="0.2">
      <c r="A86" s="29">
        <v>3000083</v>
      </c>
      <c r="C86" s="36">
        <v>29.612110000000001</v>
      </c>
      <c r="D86" s="36"/>
      <c r="E86" s="36">
        <v>31.884639999999997</v>
      </c>
      <c r="F86" s="36"/>
      <c r="G86" s="36">
        <v>58.116759999999999</v>
      </c>
      <c r="H86" s="36"/>
      <c r="I86" s="36">
        <v>22.887080000000001</v>
      </c>
      <c r="K86" s="38">
        <v>798</v>
      </c>
    </row>
    <row r="87" spans="1:11" x14ac:dyDescent="0.2">
      <c r="A87" s="29">
        <v>3000084</v>
      </c>
      <c r="C87" s="36">
        <v>19.646910000000002</v>
      </c>
      <c r="D87" s="36"/>
      <c r="E87" s="36">
        <v>23.115279999999998</v>
      </c>
      <c r="F87" s="36"/>
      <c r="G87" s="36">
        <v>55.516370000000002</v>
      </c>
      <c r="H87" s="36"/>
      <c r="I87" s="36">
        <v>17.247350000000001</v>
      </c>
      <c r="K87" s="38">
        <v>888</v>
      </c>
    </row>
    <row r="88" spans="1:11" x14ac:dyDescent="0.2">
      <c r="A88" s="29">
        <v>3000085</v>
      </c>
      <c r="C88" s="36">
        <v>23.374739999999999</v>
      </c>
      <c r="D88" s="36"/>
      <c r="E88" s="36">
        <v>27.228269999999998</v>
      </c>
      <c r="F88" s="36"/>
      <c r="G88" s="36">
        <v>51.627080000000007</v>
      </c>
      <c r="H88" s="36"/>
      <c r="I88" s="36">
        <v>14.996609999999999</v>
      </c>
      <c r="K88" s="38">
        <v>753</v>
      </c>
    </row>
    <row r="89" spans="1:11" x14ac:dyDescent="0.2">
      <c r="A89" s="29">
        <v>3000086</v>
      </c>
      <c r="C89" s="36">
        <v>18.44557</v>
      </c>
      <c r="D89" s="36"/>
      <c r="E89" s="36">
        <v>23.896719999999998</v>
      </c>
      <c r="F89" s="36"/>
      <c r="G89" s="36">
        <v>53.913029999999992</v>
      </c>
      <c r="H89" s="36"/>
      <c r="I89" s="36">
        <v>17.35858</v>
      </c>
      <c r="K89" s="38">
        <v>488</v>
      </c>
    </row>
    <row r="90" spans="1:11" x14ac:dyDescent="0.2">
      <c r="A90" s="29">
        <v>3000087</v>
      </c>
      <c r="C90" s="36">
        <v>19.40033</v>
      </c>
      <c r="D90" s="36"/>
      <c r="E90" s="36">
        <v>27.689629999999998</v>
      </c>
      <c r="F90" s="36"/>
      <c r="G90" s="36">
        <v>51.436950000000003</v>
      </c>
      <c r="H90" s="36"/>
      <c r="I90" s="36">
        <v>13.313610000000001</v>
      </c>
      <c r="K90" s="38">
        <v>693</v>
      </c>
    </row>
    <row r="91" spans="1:11" x14ac:dyDescent="0.2">
      <c r="A91" s="29">
        <v>3000088</v>
      </c>
      <c r="C91" s="36">
        <v>35.708069999999999</v>
      </c>
      <c r="D91" s="36"/>
      <c r="E91" s="36">
        <v>27.435969999999998</v>
      </c>
      <c r="F91" s="36"/>
      <c r="G91" s="36">
        <v>63.072240000000001</v>
      </c>
      <c r="H91" s="36"/>
      <c r="I91" s="36">
        <v>25.398060000000001</v>
      </c>
      <c r="K91" s="38">
        <v>729</v>
      </c>
    </row>
    <row r="92" spans="1:11" x14ac:dyDescent="0.2">
      <c r="A92" s="29">
        <v>3000089</v>
      </c>
      <c r="C92" s="36">
        <v>21.849609999999998</v>
      </c>
      <c r="D92" s="36"/>
      <c r="E92" s="36">
        <v>23.543369999999999</v>
      </c>
      <c r="F92" s="36"/>
      <c r="G92" s="36">
        <v>53.191040000000001</v>
      </c>
      <c r="H92" s="36"/>
      <c r="I92" s="36">
        <v>18.993729999999999</v>
      </c>
      <c r="K92" s="38">
        <v>487</v>
      </c>
    </row>
    <row r="93" spans="1:11" x14ac:dyDescent="0.2">
      <c r="A93" s="29">
        <v>3000090</v>
      </c>
      <c r="C93" s="36">
        <v>19.12189</v>
      </c>
      <c r="D93" s="36"/>
      <c r="E93" s="36">
        <v>24.815280000000001</v>
      </c>
      <c r="F93" s="36"/>
      <c r="G93" s="36">
        <v>52.357410000000002</v>
      </c>
      <c r="H93" s="36"/>
      <c r="I93" s="36">
        <v>17.0489</v>
      </c>
      <c r="K93" s="38">
        <v>671</v>
      </c>
    </row>
    <row r="94" spans="1:11" x14ac:dyDescent="0.2">
      <c r="A94" s="29">
        <v>3000091</v>
      </c>
      <c r="C94" s="36">
        <v>24.018729999999998</v>
      </c>
      <c r="D94" s="36"/>
      <c r="E94" s="36">
        <v>28.908660000000001</v>
      </c>
      <c r="F94" s="36"/>
      <c r="G94" s="36">
        <v>50.512429999999995</v>
      </c>
      <c r="H94" s="36"/>
      <c r="I94" s="36">
        <v>16.90213</v>
      </c>
      <c r="K94" s="38">
        <v>525</v>
      </c>
    </row>
    <row r="95" spans="1:11" x14ac:dyDescent="0.2">
      <c r="A95" s="29">
        <v>3000092</v>
      </c>
      <c r="C95" s="36">
        <v>33.027679999999997</v>
      </c>
      <c r="D95" s="36"/>
      <c r="E95" s="36">
        <v>31.277229999999999</v>
      </c>
      <c r="F95" s="36"/>
      <c r="G95" s="36">
        <v>59.369340000000001</v>
      </c>
      <c r="H95" s="36"/>
      <c r="I95" s="36">
        <v>23.608650000000001</v>
      </c>
      <c r="K95" s="38">
        <v>786</v>
      </c>
    </row>
    <row r="96" spans="1:11" x14ac:dyDescent="0.2">
      <c r="A96" s="29">
        <v>3000093</v>
      </c>
      <c r="C96" s="36">
        <v>20.665120000000002</v>
      </c>
      <c r="D96" s="36"/>
      <c r="E96" s="36">
        <v>25.087799999999998</v>
      </c>
      <c r="F96" s="36"/>
      <c r="G96" s="36">
        <v>47.708300000000001</v>
      </c>
      <c r="H96" s="36"/>
      <c r="I96" s="36">
        <v>13.230620000000002</v>
      </c>
      <c r="K96" s="38">
        <v>659</v>
      </c>
    </row>
    <row r="97" spans="1:11" x14ac:dyDescent="0.2">
      <c r="A97" s="29">
        <v>3000094</v>
      </c>
      <c r="C97" s="36">
        <v>29.464299999999998</v>
      </c>
      <c r="D97" s="36"/>
      <c r="E97" s="36">
        <v>29.438700000000001</v>
      </c>
      <c r="F97" s="36"/>
      <c r="G97" s="36">
        <v>54.100149999999999</v>
      </c>
      <c r="H97" s="36"/>
      <c r="I97" s="36">
        <v>20.400019999999998</v>
      </c>
      <c r="K97" s="38">
        <v>687</v>
      </c>
    </row>
    <row r="98" spans="1:11" x14ac:dyDescent="0.2">
      <c r="C98" s="36"/>
      <c r="D98" s="36"/>
      <c r="E98" s="36"/>
      <c r="F98" s="36"/>
      <c r="G98" s="36"/>
      <c r="H98" s="36"/>
      <c r="I98" s="36"/>
      <c r="K98" s="38"/>
    </row>
    <row r="99" spans="1:11" ht="15.75" x14ac:dyDescent="0.25">
      <c r="A99" s="39" t="s">
        <v>40</v>
      </c>
      <c r="C99" s="36">
        <v>25.33128</v>
      </c>
      <c r="D99" s="36"/>
      <c r="E99" s="36">
        <v>29.580299999999998</v>
      </c>
      <c r="F99" s="36"/>
      <c r="G99" s="36">
        <v>55.775050000000007</v>
      </c>
      <c r="H99" s="36"/>
      <c r="I99" s="36">
        <v>19.601019999999998</v>
      </c>
      <c r="K99" s="38">
        <v>89886</v>
      </c>
    </row>
    <row r="100" spans="1:11" ht="5.25" customHeight="1" thickBot="1" x14ac:dyDescent="0.25">
      <c r="A100" s="30"/>
      <c r="B100" s="30"/>
      <c r="C100" s="30"/>
      <c r="D100" s="30"/>
      <c r="E100" s="30"/>
      <c r="F100" s="30"/>
      <c r="G100" s="30"/>
      <c r="H100" s="30"/>
      <c r="I100" s="30"/>
    </row>
    <row r="101" spans="1:11" x14ac:dyDescent="0.2">
      <c r="J101" s="26"/>
      <c r="K101" s="28"/>
    </row>
    <row r="102" spans="1:11" x14ac:dyDescent="0.2">
      <c r="A102" s="24" t="s">
        <v>41</v>
      </c>
    </row>
    <row r="103" spans="1:11" x14ac:dyDescent="0.2">
      <c r="A103" s="24"/>
    </row>
    <row r="104" spans="1:11" x14ac:dyDescent="0.2">
      <c r="A104" s="29" t="s">
        <v>42</v>
      </c>
    </row>
    <row r="105" spans="1:11" x14ac:dyDescent="0.2">
      <c r="A105" s="41" t="s">
        <v>43</v>
      </c>
    </row>
  </sheetData>
  <pageMargins left="0.74803149606299213" right="0.74803149606299213" top="0.98425196850393704" bottom="0.98425196850393704" header="0.51181102362204722" footer="0.51181102362204722"/>
  <pageSetup paperSize="9" scale="4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6"/>
  <sheetViews>
    <sheetView zoomScale="70" workbookViewId="0"/>
  </sheetViews>
  <sheetFormatPr defaultRowHeight="15" x14ac:dyDescent="0.2"/>
  <cols>
    <col min="1" max="1" width="13.28515625" style="29" bestFit="1" customWidth="1"/>
    <col min="2" max="2" width="1.140625" style="29" customWidth="1"/>
    <col min="3" max="3" width="9.140625" style="29"/>
    <col min="4" max="4" width="1.140625" style="29" customWidth="1"/>
    <col min="5" max="5" width="16.7109375" style="29" customWidth="1"/>
    <col min="6" max="6" width="1.140625" style="29" customWidth="1"/>
    <col min="7" max="7" width="15" style="25" customWidth="1"/>
    <col min="8" max="11" width="9.140625" style="29"/>
    <col min="12" max="12" width="14.5703125" style="29" customWidth="1"/>
    <col min="13" max="13" width="18" style="29" customWidth="1"/>
    <col min="14" max="16384" width="9.140625" style="29"/>
  </cols>
  <sheetData>
    <row r="1" spans="1:13" ht="15.75" x14ac:dyDescent="0.25">
      <c r="A1" s="23" t="s">
        <v>49</v>
      </c>
    </row>
    <row r="2" spans="1:13" s="44" customFormat="1" ht="15.75" thickBot="1" x14ac:dyDescent="0.25">
      <c r="A2" s="25" t="s">
        <v>25</v>
      </c>
      <c r="C2" s="42"/>
      <c r="D2" s="42"/>
      <c r="E2" s="42"/>
      <c r="F2" s="30"/>
      <c r="G2" s="43"/>
      <c r="H2" s="42"/>
      <c r="I2" s="42"/>
      <c r="J2" s="42"/>
    </row>
    <row r="3" spans="1:13" s="31" customFormat="1" ht="90.75" thickBot="1" x14ac:dyDescent="0.25">
      <c r="A3" s="26" t="s">
        <v>27</v>
      </c>
      <c r="B3" s="26"/>
      <c r="C3" s="46" t="s">
        <v>50</v>
      </c>
      <c r="D3" s="46"/>
      <c r="E3" s="46" t="s">
        <v>51</v>
      </c>
      <c r="F3" s="34"/>
      <c r="G3" s="47" t="s">
        <v>52</v>
      </c>
      <c r="H3" s="33"/>
      <c r="I3" s="33"/>
      <c r="J3" s="33"/>
      <c r="K3" s="33"/>
      <c r="L3" s="33"/>
      <c r="M3" s="33"/>
    </row>
    <row r="4" spans="1:13" x14ac:dyDescent="0.2">
      <c r="A4" s="26">
        <v>3000001</v>
      </c>
      <c r="B4" s="49"/>
      <c r="C4" s="48">
        <v>17.142669999999999</v>
      </c>
      <c r="D4" s="36"/>
      <c r="E4" s="48">
        <v>3.8422800000000001</v>
      </c>
      <c r="G4" s="38">
        <v>1778</v>
      </c>
    </row>
    <row r="5" spans="1:13" x14ac:dyDescent="0.2">
      <c r="A5" s="29">
        <v>3000002</v>
      </c>
      <c r="C5" s="36">
        <v>16.136490000000002</v>
      </c>
      <c r="D5" s="36"/>
      <c r="E5" s="36">
        <v>3.7797900000000002</v>
      </c>
      <c r="G5" s="38">
        <v>2120</v>
      </c>
    </row>
    <row r="6" spans="1:13" x14ac:dyDescent="0.2">
      <c r="A6" s="29">
        <v>3000003</v>
      </c>
      <c r="C6" s="36">
        <v>18.516020000000001</v>
      </c>
      <c r="D6" s="36"/>
      <c r="E6" s="36">
        <v>5.6013999999999999</v>
      </c>
      <c r="G6" s="38">
        <v>844</v>
      </c>
    </row>
    <row r="7" spans="1:13" x14ac:dyDescent="0.2">
      <c r="A7" s="29">
        <v>3000004</v>
      </c>
      <c r="C7" s="36">
        <v>19.566210000000002</v>
      </c>
      <c r="D7" s="36"/>
      <c r="E7" s="36">
        <v>4.9906800000000002</v>
      </c>
      <c r="G7" s="38">
        <v>918</v>
      </c>
    </row>
    <row r="8" spans="1:13" x14ac:dyDescent="0.2">
      <c r="A8" s="29">
        <v>3000005</v>
      </c>
      <c r="C8" s="36">
        <v>17.918490000000002</v>
      </c>
      <c r="D8" s="36"/>
      <c r="E8" s="36">
        <v>3.9614599999999998</v>
      </c>
      <c r="G8" s="38">
        <v>1006</v>
      </c>
    </row>
    <row r="9" spans="1:13" x14ac:dyDescent="0.2">
      <c r="A9" s="29">
        <v>3000006</v>
      </c>
      <c r="C9" s="36">
        <v>17.65512</v>
      </c>
      <c r="D9" s="36"/>
      <c r="E9" s="36">
        <v>2.5470999999999999</v>
      </c>
      <c r="G9" s="38">
        <v>833</v>
      </c>
    </row>
    <row r="10" spans="1:13" x14ac:dyDescent="0.2">
      <c r="A10" s="29">
        <v>3000007</v>
      </c>
      <c r="C10" s="36">
        <v>16.440550000000002</v>
      </c>
      <c r="D10" s="36"/>
      <c r="E10" s="36">
        <v>4.5494000000000003</v>
      </c>
      <c r="G10" s="38">
        <v>855</v>
      </c>
    </row>
    <row r="11" spans="1:13" x14ac:dyDescent="0.2">
      <c r="A11" s="29">
        <v>3000008</v>
      </c>
      <c r="C11" s="36">
        <v>15.617010000000001</v>
      </c>
      <c r="D11" s="36"/>
      <c r="E11" s="36">
        <v>5.8722099999999999</v>
      </c>
      <c r="G11" s="38">
        <v>995</v>
      </c>
    </row>
    <row r="12" spans="1:13" x14ac:dyDescent="0.2">
      <c r="A12" s="29">
        <v>3000009</v>
      </c>
      <c r="C12" s="36">
        <v>15.94708</v>
      </c>
      <c r="D12" s="36"/>
      <c r="E12" s="36">
        <v>4.6717599999999999</v>
      </c>
      <c r="G12" s="38">
        <v>968</v>
      </c>
    </row>
    <row r="13" spans="1:13" x14ac:dyDescent="0.2">
      <c r="A13" s="29">
        <v>3000010</v>
      </c>
      <c r="C13" s="36">
        <v>15.668060000000001</v>
      </c>
      <c r="D13" s="36"/>
      <c r="E13" s="36">
        <v>5.8018100000000006</v>
      </c>
      <c r="G13" s="38">
        <v>905</v>
      </c>
    </row>
    <row r="14" spans="1:13" x14ac:dyDescent="0.2">
      <c r="A14" s="29">
        <v>3000011</v>
      </c>
      <c r="C14" s="36">
        <v>17.722519999999999</v>
      </c>
      <c r="D14" s="36"/>
      <c r="E14" s="36">
        <v>4.2469999999999999</v>
      </c>
      <c r="G14" s="38">
        <v>1084</v>
      </c>
    </row>
    <row r="15" spans="1:13" x14ac:dyDescent="0.2">
      <c r="A15" s="29">
        <v>3000012</v>
      </c>
      <c r="C15" s="36">
        <v>16.623279999999998</v>
      </c>
      <c r="D15" s="36"/>
      <c r="E15" s="36">
        <v>4.26898</v>
      </c>
      <c r="G15" s="38">
        <v>1165</v>
      </c>
    </row>
    <row r="16" spans="1:13" x14ac:dyDescent="0.2">
      <c r="A16" s="29">
        <v>3000013</v>
      </c>
      <c r="C16" s="36">
        <v>15.86421</v>
      </c>
      <c r="D16" s="36"/>
      <c r="E16" s="36">
        <v>3.7139400000000005</v>
      </c>
      <c r="G16" s="38">
        <v>1457</v>
      </c>
    </row>
    <row r="17" spans="1:7" x14ac:dyDescent="0.2">
      <c r="A17" s="29">
        <v>3000014</v>
      </c>
      <c r="C17" s="36">
        <v>14.1762</v>
      </c>
      <c r="D17" s="36"/>
      <c r="E17" s="36">
        <v>3.9741600000000004</v>
      </c>
      <c r="G17" s="38">
        <v>723</v>
      </c>
    </row>
    <row r="18" spans="1:7" x14ac:dyDescent="0.2">
      <c r="A18" s="29">
        <v>3000015</v>
      </c>
      <c r="C18" s="36">
        <v>14.968640000000001</v>
      </c>
      <c r="D18" s="36"/>
      <c r="E18" s="36">
        <v>3.9511499999999997</v>
      </c>
      <c r="G18" s="38">
        <v>851</v>
      </c>
    </row>
    <row r="19" spans="1:7" x14ac:dyDescent="0.2">
      <c r="A19" s="29">
        <v>3000016</v>
      </c>
      <c r="C19" s="36">
        <v>13.58404</v>
      </c>
      <c r="D19" s="36"/>
      <c r="E19" s="36">
        <v>4.5957699999999999</v>
      </c>
      <c r="G19" s="38">
        <v>699</v>
      </c>
    </row>
    <row r="20" spans="1:7" x14ac:dyDescent="0.2">
      <c r="A20" s="29">
        <v>3000017</v>
      </c>
      <c r="C20" s="36">
        <v>16.214120000000001</v>
      </c>
      <c r="D20" s="36"/>
      <c r="E20" s="36">
        <v>3.5969300000000004</v>
      </c>
      <c r="G20" s="38">
        <v>964</v>
      </c>
    </row>
    <row r="21" spans="1:7" x14ac:dyDescent="0.2">
      <c r="A21" s="29">
        <v>3000018</v>
      </c>
      <c r="C21" s="36">
        <v>16.708500000000001</v>
      </c>
      <c r="D21" s="36"/>
      <c r="E21" s="36">
        <v>3.6230900000000004</v>
      </c>
      <c r="G21" s="38">
        <v>856</v>
      </c>
    </row>
    <row r="22" spans="1:7" x14ac:dyDescent="0.2">
      <c r="A22" s="29">
        <v>3000019</v>
      </c>
      <c r="C22" s="36">
        <v>17.51435</v>
      </c>
      <c r="D22" s="36"/>
      <c r="E22" s="36">
        <v>4.2778999999999998</v>
      </c>
      <c r="G22" s="38">
        <v>1066</v>
      </c>
    </row>
    <row r="23" spans="1:7" x14ac:dyDescent="0.2">
      <c r="A23" s="29">
        <v>3000020</v>
      </c>
      <c r="C23" s="36">
        <v>15.169409999999999</v>
      </c>
      <c r="D23" s="36"/>
      <c r="E23" s="36">
        <v>3.7111999999999998</v>
      </c>
      <c r="G23" s="38">
        <v>1162</v>
      </c>
    </row>
    <row r="24" spans="1:7" x14ac:dyDescent="0.2">
      <c r="A24" s="29">
        <v>3000021</v>
      </c>
      <c r="C24" s="36">
        <v>18.442450000000001</v>
      </c>
      <c r="D24" s="36"/>
      <c r="E24" s="36">
        <v>3.2701800000000003</v>
      </c>
      <c r="G24" s="38">
        <v>699</v>
      </c>
    </row>
    <row r="25" spans="1:7" x14ac:dyDescent="0.2">
      <c r="A25" s="29">
        <v>3000022</v>
      </c>
      <c r="C25" s="36">
        <v>16.691230000000001</v>
      </c>
      <c r="D25" s="36"/>
      <c r="E25" s="36">
        <v>4.2597199999999997</v>
      </c>
      <c r="G25" s="38">
        <v>881</v>
      </c>
    </row>
    <row r="26" spans="1:7" x14ac:dyDescent="0.2">
      <c r="A26" s="29">
        <v>3000023</v>
      </c>
      <c r="C26" s="36">
        <v>13.98931</v>
      </c>
      <c r="D26" s="36"/>
      <c r="E26" s="36">
        <v>2.02</v>
      </c>
      <c r="G26" s="38">
        <v>864</v>
      </c>
    </row>
    <row r="27" spans="1:7" x14ac:dyDescent="0.2">
      <c r="A27" s="29">
        <v>3000024</v>
      </c>
      <c r="C27" s="36">
        <v>14.713280000000001</v>
      </c>
      <c r="D27" s="36"/>
      <c r="E27" s="36">
        <v>4.2665300000000004</v>
      </c>
      <c r="G27" s="38">
        <v>1175</v>
      </c>
    </row>
    <row r="28" spans="1:7" x14ac:dyDescent="0.2">
      <c r="A28" s="29">
        <v>3000025</v>
      </c>
      <c r="C28" s="36">
        <v>15.445259999999999</v>
      </c>
      <c r="D28" s="36"/>
      <c r="E28" s="36">
        <v>4.0844100000000001</v>
      </c>
      <c r="G28" s="38">
        <v>945</v>
      </c>
    </row>
    <row r="29" spans="1:7" x14ac:dyDescent="0.2">
      <c r="A29" s="29">
        <v>3000026</v>
      </c>
      <c r="C29" s="36">
        <v>17.229050000000001</v>
      </c>
      <c r="D29" s="36"/>
      <c r="E29" s="36">
        <v>4.4852099999999995</v>
      </c>
      <c r="G29" s="38">
        <v>1009</v>
      </c>
    </row>
    <row r="30" spans="1:7" x14ac:dyDescent="0.2">
      <c r="A30" s="29">
        <v>3000027</v>
      </c>
      <c r="C30" s="36">
        <v>16.620719999999999</v>
      </c>
      <c r="D30" s="36"/>
      <c r="E30" s="36">
        <v>4.2925400000000007</v>
      </c>
      <c r="G30" s="38">
        <v>2247</v>
      </c>
    </row>
    <row r="31" spans="1:7" x14ac:dyDescent="0.2">
      <c r="A31" s="29">
        <v>3000028</v>
      </c>
      <c r="C31" s="36">
        <v>15.034320000000001</v>
      </c>
      <c r="D31" s="36"/>
      <c r="E31" s="36">
        <v>4.0424099999999994</v>
      </c>
      <c r="G31" s="38">
        <v>1841</v>
      </c>
    </row>
    <row r="32" spans="1:7" x14ac:dyDescent="0.2">
      <c r="A32" s="29">
        <v>3000029</v>
      </c>
      <c r="C32" s="36">
        <v>15.46673</v>
      </c>
      <c r="D32" s="36"/>
      <c r="E32" s="36">
        <v>3.8834500000000003</v>
      </c>
      <c r="G32" s="38">
        <v>902</v>
      </c>
    </row>
    <row r="33" spans="1:7" x14ac:dyDescent="0.2">
      <c r="A33" s="29">
        <v>3000030</v>
      </c>
      <c r="C33" s="36">
        <v>15.968979999999998</v>
      </c>
      <c r="D33" s="36"/>
      <c r="E33" s="36">
        <v>3.8120500000000002</v>
      </c>
      <c r="G33" s="38">
        <v>1411</v>
      </c>
    </row>
    <row r="34" spans="1:7" x14ac:dyDescent="0.2">
      <c r="A34" s="29">
        <v>3000031</v>
      </c>
      <c r="C34" s="36">
        <v>14.680380000000001</v>
      </c>
      <c r="D34" s="36"/>
      <c r="E34" s="36">
        <v>5.2876199999999995</v>
      </c>
      <c r="G34" s="38">
        <v>1393</v>
      </c>
    </row>
    <row r="35" spans="1:7" x14ac:dyDescent="0.2">
      <c r="A35" s="29">
        <v>3000032</v>
      </c>
      <c r="C35" s="36">
        <v>15.19491</v>
      </c>
      <c r="D35" s="36"/>
      <c r="E35" s="36">
        <v>4.8026600000000004</v>
      </c>
      <c r="G35" s="38">
        <v>780</v>
      </c>
    </row>
    <row r="36" spans="1:7" x14ac:dyDescent="0.2">
      <c r="A36" s="29">
        <v>3000033</v>
      </c>
      <c r="C36" s="36">
        <v>17.16553</v>
      </c>
      <c r="D36" s="36"/>
      <c r="E36" s="36">
        <v>5.4031900000000004</v>
      </c>
      <c r="G36" s="38">
        <v>798</v>
      </c>
    </row>
    <row r="37" spans="1:7" x14ac:dyDescent="0.2">
      <c r="A37" s="29">
        <v>3000034</v>
      </c>
      <c r="C37" s="36">
        <v>16.678070000000002</v>
      </c>
      <c r="D37" s="36"/>
      <c r="E37" s="36">
        <v>6.0382400000000001</v>
      </c>
      <c r="G37" s="38">
        <v>661</v>
      </c>
    </row>
    <row r="38" spans="1:7" x14ac:dyDescent="0.2">
      <c r="A38" s="29">
        <v>3000035</v>
      </c>
      <c r="C38" s="36">
        <v>15.58695</v>
      </c>
      <c r="D38" s="36"/>
      <c r="E38" s="36">
        <v>6.4275899999999995</v>
      </c>
      <c r="G38" s="38">
        <v>836</v>
      </c>
    </row>
    <row r="39" spans="1:7" x14ac:dyDescent="0.2">
      <c r="A39" s="29">
        <v>3000036</v>
      </c>
      <c r="C39" s="36">
        <v>16.908329999999999</v>
      </c>
      <c r="D39" s="36"/>
      <c r="E39" s="36">
        <v>5.9169600000000004</v>
      </c>
      <c r="G39" s="38">
        <v>568</v>
      </c>
    </row>
    <row r="40" spans="1:7" x14ac:dyDescent="0.2">
      <c r="A40" s="29">
        <v>3000037</v>
      </c>
      <c r="C40" s="36">
        <v>14.575229999999999</v>
      </c>
      <c r="D40" s="36"/>
      <c r="E40" s="36">
        <v>6.5283599999999993</v>
      </c>
      <c r="G40" s="38">
        <v>600</v>
      </c>
    </row>
    <row r="41" spans="1:7" x14ac:dyDescent="0.2">
      <c r="A41" s="29">
        <v>3000038</v>
      </c>
      <c r="C41" s="36">
        <v>16.873279999999998</v>
      </c>
      <c r="D41" s="36"/>
      <c r="E41" s="36">
        <v>3.9597800000000003</v>
      </c>
      <c r="G41" s="38">
        <v>695</v>
      </c>
    </row>
    <row r="42" spans="1:7" x14ac:dyDescent="0.2">
      <c r="A42" s="29">
        <v>3000039</v>
      </c>
      <c r="C42" s="36">
        <v>18.833359999999999</v>
      </c>
      <c r="D42" s="36"/>
      <c r="E42" s="36">
        <v>5.2918199999999995</v>
      </c>
      <c r="G42" s="38">
        <v>586</v>
      </c>
    </row>
    <row r="43" spans="1:7" x14ac:dyDescent="0.2">
      <c r="A43" s="29">
        <v>3000040</v>
      </c>
      <c r="C43" s="36">
        <v>18.263919999999999</v>
      </c>
      <c r="D43" s="36"/>
      <c r="E43" s="36">
        <v>5.3201999999999998</v>
      </c>
      <c r="G43" s="38">
        <v>584</v>
      </c>
    </row>
    <row r="44" spans="1:7" x14ac:dyDescent="0.2">
      <c r="A44" s="29">
        <v>3000041</v>
      </c>
      <c r="C44" s="36">
        <v>22.774989999999999</v>
      </c>
      <c r="D44" s="36"/>
      <c r="E44" s="36">
        <v>4.5249200000000007</v>
      </c>
      <c r="G44" s="38">
        <v>580</v>
      </c>
    </row>
    <row r="45" spans="1:7" x14ac:dyDescent="0.2">
      <c r="A45" s="29">
        <v>3000042</v>
      </c>
      <c r="C45" s="36">
        <v>15.446480000000001</v>
      </c>
      <c r="D45" s="36"/>
      <c r="E45" s="36">
        <v>4.4987199999999996</v>
      </c>
      <c r="G45" s="38">
        <v>634</v>
      </c>
    </row>
    <row r="46" spans="1:7" x14ac:dyDescent="0.2">
      <c r="A46" s="29">
        <v>3000043</v>
      </c>
      <c r="C46" s="36">
        <v>17.370920000000002</v>
      </c>
      <c r="D46" s="36"/>
      <c r="E46" s="36">
        <v>3.8900700000000001</v>
      </c>
      <c r="G46" s="38">
        <v>688</v>
      </c>
    </row>
    <row r="47" spans="1:7" x14ac:dyDescent="0.2">
      <c r="A47" s="29">
        <v>3000044</v>
      </c>
      <c r="C47" s="36">
        <v>21.249359999999999</v>
      </c>
      <c r="D47" s="36"/>
      <c r="E47" s="36">
        <v>5.1358099999999993</v>
      </c>
      <c r="G47" s="38">
        <v>742</v>
      </c>
    </row>
    <row r="48" spans="1:7" x14ac:dyDescent="0.2">
      <c r="A48" s="29">
        <v>3000045</v>
      </c>
      <c r="C48" s="36">
        <v>15.588850000000001</v>
      </c>
      <c r="D48" s="36"/>
      <c r="E48" s="36">
        <v>2.79386</v>
      </c>
      <c r="G48" s="38">
        <v>567</v>
      </c>
    </row>
    <row r="49" spans="1:7" x14ac:dyDescent="0.2">
      <c r="A49" s="29">
        <v>3000046</v>
      </c>
      <c r="C49" s="36">
        <v>16.540469999999999</v>
      </c>
      <c r="D49" s="36"/>
      <c r="E49" s="36">
        <v>5.2781000000000002</v>
      </c>
      <c r="G49" s="38">
        <v>717</v>
      </c>
    </row>
    <row r="50" spans="1:7" x14ac:dyDescent="0.2">
      <c r="A50" s="29">
        <v>3000047</v>
      </c>
      <c r="C50" s="36">
        <v>16.751849999999997</v>
      </c>
      <c r="D50" s="36"/>
      <c r="E50" s="36">
        <v>3.9207299999999998</v>
      </c>
      <c r="G50" s="38">
        <v>938</v>
      </c>
    </row>
    <row r="51" spans="1:7" x14ac:dyDescent="0.2">
      <c r="A51" s="29">
        <v>3000048</v>
      </c>
      <c r="C51" s="36">
        <v>18.582809999999998</v>
      </c>
      <c r="D51" s="36"/>
      <c r="E51" s="36">
        <v>5.9339200000000005</v>
      </c>
      <c r="G51" s="38">
        <v>780</v>
      </c>
    </row>
    <row r="52" spans="1:7" x14ac:dyDescent="0.2">
      <c r="A52" s="29">
        <v>3000049</v>
      </c>
      <c r="C52" s="36">
        <v>20.496580000000002</v>
      </c>
      <c r="D52" s="36"/>
      <c r="E52" s="36">
        <v>4.9685199999999998</v>
      </c>
      <c r="G52" s="38">
        <v>700</v>
      </c>
    </row>
    <row r="53" spans="1:7" x14ac:dyDescent="0.2">
      <c r="A53" s="29">
        <v>3000050</v>
      </c>
      <c r="C53" s="36">
        <v>19.856109999999997</v>
      </c>
      <c r="D53" s="36"/>
      <c r="E53" s="36">
        <v>5.8244999999999996</v>
      </c>
      <c r="G53" s="38">
        <v>742</v>
      </c>
    </row>
    <row r="54" spans="1:7" x14ac:dyDescent="0.2">
      <c r="A54" s="29">
        <v>3000051</v>
      </c>
      <c r="C54" s="36">
        <v>17.80836</v>
      </c>
      <c r="D54" s="36"/>
      <c r="E54" s="36">
        <v>5.3488699999999998</v>
      </c>
      <c r="G54" s="38">
        <v>934</v>
      </c>
    </row>
    <row r="55" spans="1:7" x14ac:dyDescent="0.2">
      <c r="A55" s="29">
        <v>3000052</v>
      </c>
      <c r="C55" s="36">
        <v>17.47184</v>
      </c>
      <c r="D55" s="36"/>
      <c r="E55" s="36">
        <v>6.4656400000000005</v>
      </c>
      <c r="G55" s="38">
        <v>828</v>
      </c>
    </row>
    <row r="56" spans="1:7" x14ac:dyDescent="0.2">
      <c r="A56" s="29">
        <v>3000053</v>
      </c>
      <c r="C56" s="36">
        <v>17.002290000000002</v>
      </c>
      <c r="D56" s="36"/>
      <c r="E56" s="36">
        <v>4.4940300000000004</v>
      </c>
      <c r="G56" s="38">
        <v>1188</v>
      </c>
    </row>
    <row r="57" spans="1:7" x14ac:dyDescent="0.2">
      <c r="A57" s="29">
        <v>3000054</v>
      </c>
      <c r="C57" s="36">
        <v>16.921970000000002</v>
      </c>
      <c r="D57" s="36"/>
      <c r="E57" s="36">
        <v>6.0585800000000001</v>
      </c>
      <c r="G57" s="38">
        <v>960</v>
      </c>
    </row>
    <row r="58" spans="1:7" x14ac:dyDescent="0.2">
      <c r="A58" s="29">
        <v>3000055</v>
      </c>
      <c r="C58" s="36">
        <v>16.62013</v>
      </c>
      <c r="D58" s="36"/>
      <c r="E58" s="36">
        <v>4.4501200000000001</v>
      </c>
      <c r="G58" s="38">
        <v>930</v>
      </c>
    </row>
    <row r="59" spans="1:7" x14ac:dyDescent="0.2">
      <c r="A59" s="29">
        <v>3000056</v>
      </c>
      <c r="C59" s="36">
        <v>15.09365</v>
      </c>
      <c r="D59" s="36"/>
      <c r="E59" s="36">
        <v>3.6913799999999997</v>
      </c>
      <c r="G59" s="38">
        <v>883</v>
      </c>
    </row>
    <row r="60" spans="1:7" x14ac:dyDescent="0.2">
      <c r="A60" s="29">
        <v>3000057</v>
      </c>
      <c r="C60" s="36">
        <v>15.89899</v>
      </c>
      <c r="D60" s="36"/>
      <c r="E60" s="36">
        <v>5.93065</v>
      </c>
      <c r="G60" s="38">
        <v>1088</v>
      </c>
    </row>
    <row r="61" spans="1:7" x14ac:dyDescent="0.2">
      <c r="A61" s="29">
        <v>3000058</v>
      </c>
      <c r="C61" s="36">
        <v>13.481619999999999</v>
      </c>
      <c r="D61" s="36"/>
      <c r="E61" s="36">
        <v>3.27536</v>
      </c>
      <c r="G61" s="38">
        <v>872</v>
      </c>
    </row>
    <row r="62" spans="1:7" x14ac:dyDescent="0.2">
      <c r="A62" s="29">
        <v>3000059</v>
      </c>
      <c r="C62" s="36">
        <v>19.702780000000001</v>
      </c>
      <c r="D62" s="36"/>
      <c r="E62" s="36">
        <v>4.37744</v>
      </c>
      <c r="G62" s="38">
        <v>648</v>
      </c>
    </row>
    <row r="63" spans="1:7" x14ac:dyDescent="0.2">
      <c r="A63" s="29">
        <v>3000060</v>
      </c>
      <c r="C63" s="36">
        <v>14.91409</v>
      </c>
      <c r="D63" s="36"/>
      <c r="E63" s="36">
        <v>4.3970900000000004</v>
      </c>
      <c r="G63" s="38">
        <v>623</v>
      </c>
    </row>
    <row r="64" spans="1:7" x14ac:dyDescent="0.2">
      <c r="A64" s="29">
        <v>3000061</v>
      </c>
      <c r="C64" s="36">
        <v>16.642009999999999</v>
      </c>
      <c r="D64" s="36"/>
      <c r="E64" s="36">
        <v>6.6144300000000005</v>
      </c>
      <c r="G64" s="38">
        <v>612</v>
      </c>
    </row>
    <row r="65" spans="1:7" x14ac:dyDescent="0.2">
      <c r="A65" s="29">
        <v>3000062</v>
      </c>
      <c r="C65" s="36">
        <v>17.945779999999999</v>
      </c>
      <c r="D65" s="36"/>
      <c r="E65" s="36">
        <v>5.7525500000000003</v>
      </c>
      <c r="G65" s="38">
        <v>1022</v>
      </c>
    </row>
    <row r="66" spans="1:7" x14ac:dyDescent="0.2">
      <c r="A66" s="29">
        <v>3000063</v>
      </c>
      <c r="C66" s="36">
        <v>14.921339999999999</v>
      </c>
      <c r="D66" s="36"/>
      <c r="E66" s="36">
        <v>3.8133300000000001</v>
      </c>
      <c r="G66" s="38">
        <v>906</v>
      </c>
    </row>
    <row r="67" spans="1:7" x14ac:dyDescent="0.2">
      <c r="A67" s="29">
        <v>3000064</v>
      </c>
      <c r="C67" s="36">
        <v>17.094180000000001</v>
      </c>
      <c r="D67" s="36"/>
      <c r="E67" s="36">
        <v>5.9405200000000002</v>
      </c>
      <c r="G67" s="38">
        <v>502</v>
      </c>
    </row>
    <row r="68" spans="1:7" x14ac:dyDescent="0.2">
      <c r="A68" s="29">
        <v>3000065</v>
      </c>
      <c r="C68" s="36">
        <v>16.452359999999999</v>
      </c>
      <c r="D68" s="36"/>
      <c r="E68" s="36">
        <v>3.5195400000000001</v>
      </c>
      <c r="G68" s="38">
        <v>884</v>
      </c>
    </row>
    <row r="69" spans="1:7" x14ac:dyDescent="0.2">
      <c r="A69" s="29">
        <v>3000066</v>
      </c>
      <c r="C69" s="36">
        <v>17.143359999999998</v>
      </c>
      <c r="D69" s="36"/>
      <c r="E69" s="36">
        <v>6.25373</v>
      </c>
      <c r="G69" s="38">
        <v>1731</v>
      </c>
    </row>
    <row r="70" spans="1:7" x14ac:dyDescent="0.2">
      <c r="A70" s="29">
        <v>3000067</v>
      </c>
      <c r="C70" s="36">
        <v>18.348310000000001</v>
      </c>
      <c r="D70" s="36"/>
      <c r="E70" s="36">
        <v>5.4609199999999998</v>
      </c>
      <c r="G70" s="38">
        <v>1929</v>
      </c>
    </row>
    <row r="71" spans="1:7" x14ac:dyDescent="0.2">
      <c r="A71" s="29">
        <v>3000068</v>
      </c>
      <c r="C71" s="36">
        <v>17.01821</v>
      </c>
      <c r="D71" s="36"/>
      <c r="E71" s="36">
        <v>4.9406999999999996</v>
      </c>
      <c r="G71" s="38">
        <v>680</v>
      </c>
    </row>
    <row r="72" spans="1:7" x14ac:dyDescent="0.2">
      <c r="A72" s="29">
        <v>3000069</v>
      </c>
      <c r="C72" s="36">
        <v>15.971589999999999</v>
      </c>
      <c r="D72" s="36"/>
      <c r="E72" s="36">
        <v>3.8820199999999998</v>
      </c>
      <c r="G72" s="38">
        <v>802</v>
      </c>
    </row>
    <row r="73" spans="1:7" x14ac:dyDescent="0.2">
      <c r="A73" s="29">
        <v>3000070</v>
      </c>
      <c r="C73" s="36">
        <v>15.668299999999999</v>
      </c>
      <c r="D73" s="36"/>
      <c r="E73" s="36">
        <v>5.0409799999999994</v>
      </c>
      <c r="G73" s="38">
        <v>699</v>
      </c>
    </row>
    <row r="74" spans="1:7" x14ac:dyDescent="0.2">
      <c r="A74" s="29">
        <v>3000071</v>
      </c>
      <c r="C74" s="36">
        <v>17.833370000000002</v>
      </c>
      <c r="D74" s="36"/>
      <c r="E74" s="36">
        <v>3.2274499999999997</v>
      </c>
      <c r="G74" s="38">
        <v>716</v>
      </c>
    </row>
    <row r="75" spans="1:7" x14ac:dyDescent="0.2">
      <c r="A75" s="29">
        <v>3000072</v>
      </c>
      <c r="C75" s="36">
        <v>21.908999999999999</v>
      </c>
      <c r="D75" s="36"/>
      <c r="E75" s="36">
        <v>5.1494600000000004</v>
      </c>
      <c r="G75" s="38">
        <v>659</v>
      </c>
    </row>
    <row r="76" spans="1:7" x14ac:dyDescent="0.2">
      <c r="A76" s="29">
        <v>3000073</v>
      </c>
      <c r="C76" s="36">
        <v>15.149589999999998</v>
      </c>
      <c r="D76" s="36"/>
      <c r="E76" s="36">
        <v>3.1381000000000001</v>
      </c>
      <c r="G76" s="38">
        <v>677</v>
      </c>
    </row>
    <row r="77" spans="1:7" x14ac:dyDescent="0.2">
      <c r="A77" s="29">
        <v>3000074</v>
      </c>
      <c r="C77" s="36">
        <v>17.899460000000001</v>
      </c>
      <c r="D77" s="36"/>
      <c r="E77" s="36">
        <v>4.4690099999999999</v>
      </c>
      <c r="G77" s="38">
        <v>1959</v>
      </c>
    </row>
    <row r="78" spans="1:7" x14ac:dyDescent="0.2">
      <c r="A78" s="29">
        <v>3000075</v>
      </c>
      <c r="C78" s="36">
        <v>18.16694</v>
      </c>
      <c r="D78" s="36"/>
      <c r="E78" s="36">
        <v>4.5213900000000002</v>
      </c>
      <c r="G78" s="38">
        <v>1693</v>
      </c>
    </row>
    <row r="79" spans="1:7" x14ac:dyDescent="0.2">
      <c r="A79" s="29">
        <v>3000076</v>
      </c>
      <c r="C79" s="36">
        <v>19.771100000000001</v>
      </c>
      <c r="D79" s="36"/>
      <c r="E79" s="36">
        <v>4.7368500000000004</v>
      </c>
      <c r="G79" s="38">
        <v>1093</v>
      </c>
    </row>
    <row r="80" spans="1:7" x14ac:dyDescent="0.2">
      <c r="A80" s="29">
        <v>3000077</v>
      </c>
      <c r="C80" s="36">
        <v>16.719059999999999</v>
      </c>
      <c r="D80" s="36"/>
      <c r="E80" s="36">
        <v>5.0616899999999996</v>
      </c>
      <c r="G80" s="38">
        <v>1055</v>
      </c>
    </row>
    <row r="81" spans="1:7" x14ac:dyDescent="0.2">
      <c r="A81" s="29">
        <v>3000078</v>
      </c>
      <c r="C81" s="36">
        <v>17.149800000000003</v>
      </c>
      <c r="D81" s="36"/>
      <c r="E81" s="36">
        <v>3.9787499999999998</v>
      </c>
      <c r="G81" s="38">
        <v>1415</v>
      </c>
    </row>
    <row r="82" spans="1:7" x14ac:dyDescent="0.2">
      <c r="A82" s="29">
        <v>3000079</v>
      </c>
      <c r="C82" s="36">
        <v>16.893509999999999</v>
      </c>
      <c r="D82" s="36"/>
      <c r="E82" s="36">
        <v>3.02921</v>
      </c>
      <c r="G82" s="38">
        <v>2245</v>
      </c>
    </row>
    <row r="83" spans="1:7" x14ac:dyDescent="0.2">
      <c r="A83" s="29">
        <v>3000080</v>
      </c>
      <c r="C83" s="36">
        <v>17.866109999999999</v>
      </c>
      <c r="D83" s="36"/>
      <c r="E83" s="36">
        <v>4.3523100000000001</v>
      </c>
      <c r="G83" s="38">
        <v>1773</v>
      </c>
    </row>
    <row r="84" spans="1:7" x14ac:dyDescent="0.2">
      <c r="A84" s="29">
        <v>3000081</v>
      </c>
      <c r="C84" s="36">
        <v>17.503740000000001</v>
      </c>
      <c r="D84" s="36"/>
      <c r="E84" s="36">
        <v>4.3323999999999998</v>
      </c>
      <c r="G84" s="38">
        <v>916</v>
      </c>
    </row>
    <row r="85" spans="1:7" x14ac:dyDescent="0.2">
      <c r="A85" s="29">
        <v>3000082</v>
      </c>
      <c r="C85" s="36">
        <v>20.868010000000002</v>
      </c>
      <c r="D85" s="36"/>
      <c r="E85" s="36">
        <v>4.3719700000000001</v>
      </c>
      <c r="G85" s="38">
        <v>988</v>
      </c>
    </row>
    <row r="86" spans="1:7" x14ac:dyDescent="0.2">
      <c r="A86" s="29">
        <v>3000083</v>
      </c>
      <c r="C86" s="36">
        <v>15.911320000000002</v>
      </c>
      <c r="D86" s="36"/>
      <c r="E86" s="36">
        <v>4.4004300000000001</v>
      </c>
      <c r="G86" s="38">
        <v>798</v>
      </c>
    </row>
    <row r="87" spans="1:7" x14ac:dyDescent="0.2">
      <c r="A87" s="29">
        <v>3000084</v>
      </c>
      <c r="C87" s="36">
        <v>14.673259999999999</v>
      </c>
      <c r="D87" s="36"/>
      <c r="E87" s="36">
        <v>2.9209999999999998</v>
      </c>
      <c r="G87" s="38">
        <v>888</v>
      </c>
    </row>
    <row r="88" spans="1:7" x14ac:dyDescent="0.2">
      <c r="A88" s="29">
        <v>3000085</v>
      </c>
      <c r="C88" s="36">
        <v>17.559899999999999</v>
      </c>
      <c r="D88" s="36"/>
      <c r="E88" s="36">
        <v>3.8879700000000001</v>
      </c>
      <c r="G88" s="38">
        <v>753</v>
      </c>
    </row>
    <row r="89" spans="1:7" x14ac:dyDescent="0.2">
      <c r="A89" s="29">
        <v>3000086</v>
      </c>
      <c r="C89" s="36">
        <v>15.54688</v>
      </c>
      <c r="D89" s="36"/>
      <c r="E89" s="36">
        <v>2.8999199999999998</v>
      </c>
      <c r="G89" s="38">
        <v>488</v>
      </c>
    </row>
    <row r="90" spans="1:7" x14ac:dyDescent="0.2">
      <c r="A90" s="29">
        <v>3000087</v>
      </c>
      <c r="C90" s="36">
        <v>15.285509999999999</v>
      </c>
      <c r="D90" s="36"/>
      <c r="E90" s="36">
        <v>4.7121200000000005</v>
      </c>
      <c r="G90" s="38">
        <v>693</v>
      </c>
    </row>
    <row r="91" spans="1:7" x14ac:dyDescent="0.2">
      <c r="A91" s="29">
        <v>3000088</v>
      </c>
      <c r="C91" s="36">
        <v>18.97372</v>
      </c>
      <c r="D91" s="36"/>
      <c r="E91" s="36">
        <v>4.5557100000000004</v>
      </c>
      <c r="G91" s="38">
        <v>729</v>
      </c>
    </row>
    <row r="92" spans="1:7" x14ac:dyDescent="0.2">
      <c r="A92" s="29">
        <v>3000089</v>
      </c>
      <c r="C92" s="36">
        <v>17.293980000000001</v>
      </c>
      <c r="D92" s="36"/>
      <c r="E92" s="36">
        <v>4.9002299999999996</v>
      </c>
      <c r="G92" s="38">
        <v>487</v>
      </c>
    </row>
    <row r="93" spans="1:7" x14ac:dyDescent="0.2">
      <c r="A93" s="29">
        <v>3000090</v>
      </c>
      <c r="C93" s="36">
        <v>20.40616</v>
      </c>
      <c r="D93" s="36"/>
      <c r="E93" s="36">
        <v>5.4795000000000007</v>
      </c>
      <c r="G93" s="38">
        <v>671</v>
      </c>
    </row>
    <row r="94" spans="1:7" x14ac:dyDescent="0.2">
      <c r="A94" s="29">
        <v>3000091</v>
      </c>
      <c r="C94" s="36">
        <v>21.201370000000001</v>
      </c>
      <c r="D94" s="36"/>
      <c r="E94" s="36">
        <v>3.6120600000000005</v>
      </c>
      <c r="G94" s="38">
        <v>525</v>
      </c>
    </row>
    <row r="95" spans="1:7" x14ac:dyDescent="0.2">
      <c r="A95" s="29">
        <v>3000092</v>
      </c>
      <c r="C95" s="36">
        <v>19.804819999999999</v>
      </c>
      <c r="D95" s="36"/>
      <c r="E95" s="36">
        <v>4.2867799999999994</v>
      </c>
      <c r="G95" s="38">
        <v>786</v>
      </c>
    </row>
    <row r="96" spans="1:7" x14ac:dyDescent="0.2">
      <c r="A96" s="29">
        <v>3000093</v>
      </c>
      <c r="C96" s="36">
        <v>16.67934</v>
      </c>
      <c r="D96" s="36"/>
      <c r="E96" s="36">
        <v>3.98441</v>
      </c>
      <c r="G96" s="38">
        <v>659</v>
      </c>
    </row>
    <row r="97" spans="1:8" x14ac:dyDescent="0.2">
      <c r="A97" s="29">
        <v>3000094</v>
      </c>
      <c r="C97" s="36">
        <v>19.248860000000001</v>
      </c>
      <c r="D97" s="36"/>
      <c r="E97" s="36">
        <v>4.6683200000000005</v>
      </c>
      <c r="G97" s="38">
        <v>687</v>
      </c>
      <c r="H97" s="50"/>
    </row>
    <row r="98" spans="1:8" x14ac:dyDescent="0.2">
      <c r="C98" s="36"/>
      <c r="D98" s="36"/>
      <c r="E98" s="36"/>
      <c r="G98" s="38"/>
    </row>
    <row r="99" spans="1:8" ht="15.75" x14ac:dyDescent="0.25">
      <c r="A99" s="39" t="s">
        <v>40</v>
      </c>
      <c r="C99" s="36">
        <v>17.014060000000001</v>
      </c>
      <c r="D99" s="36"/>
      <c r="E99" s="36">
        <v>4.5100500000000006</v>
      </c>
      <c r="G99" s="38">
        <v>89886</v>
      </c>
    </row>
    <row r="100" spans="1:8" ht="5.25" customHeight="1" thickBot="1" x14ac:dyDescent="0.25">
      <c r="A100" s="30"/>
      <c r="B100" s="30"/>
      <c r="C100" s="30"/>
      <c r="D100" s="30"/>
      <c r="E100" s="51"/>
      <c r="G100" s="52"/>
    </row>
    <row r="101" spans="1:8" x14ac:dyDescent="0.2">
      <c r="F101" s="26"/>
      <c r="G101" s="28"/>
    </row>
    <row r="102" spans="1:8" x14ac:dyDescent="0.2">
      <c r="A102" s="29" t="s">
        <v>53</v>
      </c>
      <c r="F102" s="49"/>
      <c r="G102" s="52"/>
    </row>
    <row r="103" spans="1:8" x14ac:dyDescent="0.2">
      <c r="A103" s="24" t="s">
        <v>54</v>
      </c>
    </row>
    <row r="104" spans="1:8" x14ac:dyDescent="0.2">
      <c r="A104" s="24"/>
    </row>
    <row r="105" spans="1:8" x14ac:dyDescent="0.2">
      <c r="A105" s="29" t="s">
        <v>42</v>
      </c>
    </row>
    <row r="106" spans="1:8" x14ac:dyDescent="0.2">
      <c r="A106" s="41" t="s">
        <v>43</v>
      </c>
    </row>
  </sheetData>
  <pageMargins left="0.74803149606299213" right="0.74803149606299213" top="0.98425196850393704" bottom="0.98425196850393704" header="0.51181102362204722" footer="0.51181102362204722"/>
  <pageSetup paperSize="9" scale="4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46452A9-E15B-4CEC-9A5A-0D80505A4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3403F8-4E6E-4E3F-8D74-8EFA7B7D7F1E}">
  <ds:schemaRefs>
    <ds:schemaRef ds:uri="http://schemas.microsoft.com/sharepoint/v3/contenttype/forms"/>
  </ds:schemaRefs>
</ds:datastoreItem>
</file>

<file path=customXml/itemProps3.xml><?xml version="1.0" encoding="utf-8"?>
<ds:datastoreItem xmlns:ds="http://schemas.openxmlformats.org/officeDocument/2006/customXml" ds:itemID="{69D322EC-6E3E-4BFF-8E47-777C2150E128}">
  <ds:schemaRefs>
    <ds:schemaRef ds:uri="http://purl.org/dc/elements/1.1/"/>
    <ds:schemaRef ds:uri="http://schemas.microsoft.com/office/2006/metadata/properties"/>
    <ds:schemaRef ds:uri="http://schemas.openxmlformats.org/package/2006/metadata/core-properties"/>
    <ds:schemaRef ds:uri="b7e247b7-cca8-429f-8688-16f83c8fba5f"/>
    <ds:schemaRef ds:uri="http://purl.org/dc/terms/"/>
    <ds:schemaRef ds:uri="http://schemas.microsoft.com/office/2006/documentManagement/types"/>
    <ds:schemaRef ds:uri="http://purl.org/dc/dcmitype/"/>
    <ds:schemaRef ds:uri="f30bebb2-c01f-48d0-81da-dc8b123879c2"/>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README</vt:lpstr>
      <vt:lpstr>Interactive</vt:lpstr>
      <vt:lpstr>Controls</vt:lpstr>
      <vt:lpstr>All data</vt:lpstr>
      <vt:lpstr>Reading the charts</vt:lpstr>
      <vt:lpstr>Copy tables and charts</vt:lpstr>
      <vt:lpstr>illness rates</vt:lpstr>
      <vt:lpstr>lifestyle rates</vt:lpstr>
      <vt:lpstr>service use rates</vt:lpstr>
      <vt:lpstr>illness CIs</vt:lpstr>
      <vt:lpstr>lifestyle CIs</vt:lpstr>
      <vt:lpstr>service use CIs</vt:lpstr>
      <vt:lpstr>USOA lookup</vt:lpstr>
      <vt:lpstr>Interactive!Print_Area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2012-10-10T12:03:15Z</dcterms:created>
  <dcterms:modified xsi:type="dcterms:W3CDTF">2021-08-09T13:18:34Z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