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trlProps/ctrlProp3.xml" ContentType="application/vnd.ms-excel.controlproperties+xml"/>
  <Override PartName="/xl/ctrlProps/ctrlProp4.xml" ContentType="application/vnd.ms-excel.controlproperties+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workbookProtection workbookAlgorithmName="SHA-512" workbookHashValue="ejCPBx8gQfTDiPYaSwAEygpHzaaTK1R71IjZ3DqVzU90dH31wAsyHhzLYrFISI/cHdHgm6128eCRTmn3sAgwGQ==" workbookSaltValue="OJNNyWGAHUjKpZ9+Re4Nyw==" workbookSpinCount="100000" lockStructure="1"/>
  <bookViews>
    <workbookView showSheetTabs="0" xWindow="-15" yWindow="1185" windowWidth="14520" windowHeight="7980" tabRatio="800"/>
  </bookViews>
  <sheets>
    <sheet name="Intro" sheetId="35" r:id="rId1"/>
    <sheet name="Trend" sheetId="36" r:id="rId2"/>
    <sheet name="Comparison" sheetId="37" r:id="rId3"/>
    <sheet name="TechGuide" sheetId="40" r:id="rId4"/>
    <sheet name="InterpretGuide" sheetId="41" r:id="rId5"/>
    <sheet name="CopyingInstruct" sheetId="42" r:id="rId6"/>
    <sheet name="Trend controls" sheetId="49" state="hidden" r:id="rId7"/>
    <sheet name="Comparison controls" sheetId="57" state="hidden" r:id="rId8"/>
    <sheet name="All Data" sheetId="50" state="hidden" r:id="rId9"/>
  </sheets>
  <definedNames>
    <definedName name="_Sort" localSheetId="2" hidden="1">#REF!</definedName>
    <definedName name="_Sort" localSheetId="7" hidden="1">#REF!</definedName>
    <definedName name="_Sort" localSheetId="5" hidden="1">#REF!</definedName>
    <definedName name="_Sort" localSheetId="4" hidden="1">#REF!</definedName>
    <definedName name="_Sort" localSheetId="3" hidden="1">#REF!</definedName>
    <definedName name="_Sort" localSheetId="1" hidden="1">#REF!</definedName>
    <definedName name="_Sort" hidden="1">#REF!</definedName>
  </definedNames>
  <calcPr calcId="162913"/>
</workbook>
</file>

<file path=xl/calcChain.xml><?xml version="1.0" encoding="utf-8"?>
<calcChain xmlns="http://schemas.openxmlformats.org/spreadsheetml/2006/main">
  <c r="B35" i="57" l="1"/>
  <c r="D6" i="57" l="1"/>
  <c r="D5" i="57"/>
  <c r="I14" i="57" s="1"/>
  <c r="D4" i="57"/>
  <c r="C5" i="57"/>
  <c r="C4" i="57"/>
  <c r="B7" i="57"/>
  <c r="B36" i="57" s="1"/>
  <c r="G23" i="37" s="1"/>
  <c r="B6" i="57"/>
  <c r="B5" i="57"/>
  <c r="B4" i="57"/>
  <c r="F32" i="37"/>
  <c r="B34" i="57"/>
  <c r="I11" i="57"/>
  <c r="I12" i="57"/>
  <c r="I13" i="57"/>
  <c r="I15" i="57"/>
  <c r="I10" i="57"/>
  <c r="B32" i="57" l="1"/>
  <c r="F22" i="37" s="1"/>
  <c r="K13" i="57"/>
  <c r="K14" i="57"/>
  <c r="K15" i="57"/>
  <c r="K11" i="57"/>
  <c r="K10" i="57"/>
  <c r="K12" i="57"/>
  <c r="F30" i="37" l="1"/>
  <c r="F68" i="49"/>
  <c r="F67" i="49"/>
  <c r="C7" i="49"/>
  <c r="F69" i="49" s="1"/>
  <c r="G31" i="36" s="1"/>
  <c r="C6" i="49"/>
  <c r="F66" i="49"/>
  <c r="B6" i="49"/>
  <c r="B5" i="49"/>
  <c r="B4" i="49"/>
  <c r="C4" i="49"/>
  <c r="O13" i="57" l="1"/>
  <c r="H27" i="37" s="1"/>
  <c r="R13" i="57"/>
  <c r="O14" i="57"/>
  <c r="H26" i="37" s="1"/>
  <c r="Q14" i="57"/>
  <c r="N15" i="57"/>
  <c r="S15" i="57"/>
  <c r="N11" i="57"/>
  <c r="S11" i="57"/>
  <c r="O12" i="57"/>
  <c r="H28" i="37" s="1"/>
  <c r="P12" i="57"/>
  <c r="N10" i="57"/>
  <c r="P10" i="57"/>
  <c r="S12" i="57"/>
  <c r="R10" i="57"/>
  <c r="M13" i="57"/>
  <c r="G27" i="37" s="1"/>
  <c r="L13" i="57"/>
  <c r="M14" i="57"/>
  <c r="G26" i="37" s="1"/>
  <c r="R14" i="57"/>
  <c r="Q15" i="57"/>
  <c r="O15" i="57"/>
  <c r="Q11" i="57"/>
  <c r="O11" i="57"/>
  <c r="H29" i="37" s="1"/>
  <c r="R12" i="57"/>
  <c r="Q12" i="57"/>
  <c r="M10" i="57"/>
  <c r="G30" i="37" s="1"/>
  <c r="L10" i="57"/>
  <c r="N13" i="57"/>
  <c r="Q13" i="57"/>
  <c r="L14" i="57"/>
  <c r="N14" i="57"/>
  <c r="M15" i="57"/>
  <c r="G25" i="37" s="1"/>
  <c r="P15" i="57"/>
  <c r="M11" i="57"/>
  <c r="G29" i="37" s="1"/>
  <c r="P11" i="57"/>
  <c r="N12" i="57"/>
  <c r="M12" i="57"/>
  <c r="G28" i="37" s="1"/>
  <c r="S10" i="57"/>
  <c r="Q10" i="57"/>
  <c r="S13" i="57"/>
  <c r="P13" i="57"/>
  <c r="I27" i="37" s="1"/>
  <c r="P14" i="57"/>
  <c r="S14" i="57"/>
  <c r="L15" i="57"/>
  <c r="T15" i="57" s="1"/>
  <c r="R15" i="57"/>
  <c r="L11" i="57"/>
  <c r="T11" i="57" s="1"/>
  <c r="R11" i="57"/>
  <c r="L12" i="57"/>
  <c r="O10" i="57"/>
  <c r="B33" i="57" s="1"/>
  <c r="D6" i="49"/>
  <c r="F65" i="49" s="1"/>
  <c r="D5" i="49"/>
  <c r="C5" i="49"/>
  <c r="D4" i="49"/>
  <c r="I26" i="37" l="1"/>
  <c r="I28" i="37"/>
  <c r="I25" i="37"/>
  <c r="H30" i="37"/>
  <c r="AA14" i="57"/>
  <c r="AA15" i="57"/>
  <c r="AA13" i="57"/>
  <c r="AA10" i="57"/>
  <c r="AA11" i="57"/>
  <c r="AA12" i="57"/>
  <c r="H25" i="37"/>
  <c r="U15" i="57"/>
  <c r="U11" i="57"/>
  <c r="V11" i="57"/>
  <c r="I29" i="37"/>
  <c r="I30" i="37"/>
  <c r="G45" i="49"/>
  <c r="H45" i="49" s="1"/>
  <c r="G49" i="49"/>
  <c r="H49" i="49" s="1"/>
  <c r="G37" i="49"/>
  <c r="H37" i="49" s="1"/>
  <c r="G41" i="49"/>
  <c r="H41" i="49" s="1"/>
  <c r="G29" i="49"/>
  <c r="H29" i="49" s="1"/>
  <c r="G33" i="49"/>
  <c r="H33" i="49" s="1"/>
  <c r="G20" i="49"/>
  <c r="H20" i="49" s="1"/>
  <c r="P20" i="49" s="1"/>
  <c r="G24" i="49"/>
  <c r="H24" i="49" s="1"/>
  <c r="P24" i="49" s="1"/>
  <c r="G44" i="49"/>
  <c r="H44" i="49" s="1"/>
  <c r="G48" i="49"/>
  <c r="H48" i="49" s="1"/>
  <c r="G36" i="49"/>
  <c r="H36" i="49" s="1"/>
  <c r="G40" i="49"/>
  <c r="H40" i="49" s="1"/>
  <c r="G28" i="49"/>
  <c r="H28" i="49" s="1"/>
  <c r="G32" i="49"/>
  <c r="H32" i="49" s="1"/>
  <c r="G19" i="49"/>
  <c r="H19" i="49" s="1"/>
  <c r="P19" i="49" s="1"/>
  <c r="G23" i="49"/>
  <c r="H23" i="49" s="1"/>
  <c r="P23" i="49" s="1"/>
  <c r="G43" i="49"/>
  <c r="H43" i="49" s="1"/>
  <c r="G47" i="49"/>
  <c r="H47" i="49" s="1"/>
  <c r="G35" i="49"/>
  <c r="H35" i="49" s="1"/>
  <c r="G39" i="49"/>
  <c r="H39" i="49" s="1"/>
  <c r="G27" i="49"/>
  <c r="H27" i="49" s="1"/>
  <c r="G31" i="49"/>
  <c r="H31" i="49" s="1"/>
  <c r="G18" i="49"/>
  <c r="H18" i="49" s="1"/>
  <c r="P18" i="49" s="1"/>
  <c r="G22" i="49"/>
  <c r="H22" i="49" s="1"/>
  <c r="P22" i="49" s="1"/>
  <c r="G46" i="49"/>
  <c r="H46" i="49" s="1"/>
  <c r="G42" i="49"/>
  <c r="H42" i="49" s="1"/>
  <c r="G38" i="49"/>
  <c r="H38" i="49" s="1"/>
  <c r="G34" i="49"/>
  <c r="H34" i="49" s="1"/>
  <c r="G30" i="49"/>
  <c r="H30" i="49" s="1"/>
  <c r="G26" i="49"/>
  <c r="H26" i="49" s="1"/>
  <c r="G21" i="49"/>
  <c r="H21" i="49" s="1"/>
  <c r="P21" i="49" s="1"/>
  <c r="G25" i="49"/>
  <c r="H25" i="49" s="1"/>
  <c r="P25" i="49" s="1"/>
  <c r="F70" i="49"/>
  <c r="F29" i="36" s="1"/>
  <c r="G54" i="49"/>
  <c r="H54" i="49" s="1"/>
  <c r="G50" i="49"/>
  <c r="H50" i="49" s="1"/>
  <c r="G53" i="49"/>
  <c r="H53" i="49" s="1"/>
  <c r="G57" i="49"/>
  <c r="H57" i="49" s="1"/>
  <c r="G52" i="49"/>
  <c r="H52" i="49" s="1"/>
  <c r="G56" i="49"/>
  <c r="H56" i="49" s="1"/>
  <c r="G51" i="49"/>
  <c r="H51" i="49" s="1"/>
  <c r="G55" i="49"/>
  <c r="H55" i="49" s="1"/>
  <c r="F43" i="36"/>
  <c r="G17" i="49"/>
  <c r="H17" i="49" s="1"/>
  <c r="G12" i="49"/>
  <c r="H12" i="49" s="1"/>
  <c r="G16" i="49"/>
  <c r="H16" i="49" s="1"/>
  <c r="G14" i="49"/>
  <c r="H14" i="49" s="1"/>
  <c r="G11" i="49"/>
  <c r="H11" i="49" s="1"/>
  <c r="G13" i="49"/>
  <c r="H13" i="49" s="1"/>
  <c r="G15" i="49"/>
  <c r="H15" i="49" s="1"/>
  <c r="X11" i="57" l="1"/>
  <c r="Y11" i="57" s="1"/>
  <c r="W11" i="57"/>
  <c r="K30" i="37"/>
  <c r="Q55" i="49"/>
  <c r="P55" i="49"/>
  <c r="Q57" i="49"/>
  <c r="P57" i="49"/>
  <c r="P52" i="49"/>
  <c r="Q52" i="49"/>
  <c r="P54" i="49"/>
  <c r="Q54" i="49"/>
  <c r="P56" i="49"/>
  <c r="Q56" i="49"/>
  <c r="P50" i="49"/>
  <c r="Q50" i="49"/>
  <c r="Q51" i="49"/>
  <c r="P51" i="49"/>
  <c r="Q53" i="49"/>
  <c r="P53" i="49"/>
  <c r="L41" i="49"/>
  <c r="J41" i="49"/>
  <c r="K41" i="49"/>
  <c r="N41" i="49"/>
  <c r="O41" i="49"/>
  <c r="I41" i="49"/>
  <c r="M41" i="49"/>
  <c r="L27" i="49"/>
  <c r="M27" i="49"/>
  <c r="O27" i="49"/>
  <c r="I27" i="49"/>
  <c r="K27" i="49"/>
  <c r="J27" i="49"/>
  <c r="N27" i="49"/>
  <c r="L30" i="49"/>
  <c r="O30" i="49"/>
  <c r="I30" i="49"/>
  <c r="K30" i="49"/>
  <c r="M30" i="49"/>
  <c r="N30" i="49"/>
  <c r="J30" i="49"/>
  <c r="L37" i="49"/>
  <c r="J37" i="49"/>
  <c r="K37" i="49"/>
  <c r="N37" i="49"/>
  <c r="O37" i="49"/>
  <c r="I37" i="49"/>
  <c r="M37" i="49"/>
  <c r="L32" i="49"/>
  <c r="K32" i="49"/>
  <c r="M32" i="49"/>
  <c r="O32" i="49"/>
  <c r="I32" i="49"/>
  <c r="N32" i="49"/>
  <c r="J32" i="49"/>
  <c r="L48" i="49"/>
  <c r="K48" i="49"/>
  <c r="N48" i="49"/>
  <c r="O48" i="49"/>
  <c r="J48" i="49"/>
  <c r="M48" i="49"/>
  <c r="I48" i="49"/>
  <c r="L39" i="49"/>
  <c r="N39" i="49"/>
  <c r="O39" i="49"/>
  <c r="J39" i="49"/>
  <c r="K39" i="49"/>
  <c r="I39" i="49"/>
  <c r="M39" i="49"/>
  <c r="L26" i="49"/>
  <c r="O26" i="49"/>
  <c r="I26" i="49"/>
  <c r="K26" i="49"/>
  <c r="M26" i="49"/>
  <c r="N26" i="49"/>
  <c r="J26" i="49"/>
  <c r="L42" i="49"/>
  <c r="O42" i="49"/>
  <c r="J42" i="49"/>
  <c r="K42" i="49"/>
  <c r="N42" i="49"/>
  <c r="M42" i="49"/>
  <c r="I42" i="49"/>
  <c r="L33" i="49"/>
  <c r="I33" i="49"/>
  <c r="K33" i="49"/>
  <c r="M33" i="49"/>
  <c r="O33" i="49"/>
  <c r="J33" i="49"/>
  <c r="N33" i="49"/>
  <c r="L28" i="49"/>
  <c r="K28" i="49"/>
  <c r="M28" i="49"/>
  <c r="O28" i="49"/>
  <c r="I28" i="49"/>
  <c r="N28" i="49"/>
  <c r="J28" i="49"/>
  <c r="L44" i="49"/>
  <c r="K44" i="49"/>
  <c r="N44" i="49"/>
  <c r="O44" i="49"/>
  <c r="J44" i="49"/>
  <c r="M44" i="49"/>
  <c r="I44" i="49"/>
  <c r="L35" i="49"/>
  <c r="N35" i="49"/>
  <c r="O35" i="49"/>
  <c r="J35" i="49"/>
  <c r="K35" i="49"/>
  <c r="M35" i="49"/>
  <c r="I35" i="49"/>
  <c r="L49" i="49"/>
  <c r="J49" i="49"/>
  <c r="K49" i="49"/>
  <c r="N49" i="49"/>
  <c r="O49" i="49"/>
  <c r="I49" i="49"/>
  <c r="M49" i="49"/>
  <c r="L38" i="49"/>
  <c r="O38" i="49"/>
  <c r="J38" i="49"/>
  <c r="K38" i="49"/>
  <c r="N38" i="49"/>
  <c r="M38" i="49"/>
  <c r="I38" i="49"/>
  <c r="L36" i="49"/>
  <c r="K36" i="49"/>
  <c r="N36" i="49"/>
  <c r="O36" i="49"/>
  <c r="J36" i="49"/>
  <c r="M36" i="49"/>
  <c r="I36" i="49"/>
  <c r="L43" i="49"/>
  <c r="N43" i="49"/>
  <c r="O43" i="49"/>
  <c r="J43" i="49"/>
  <c r="K43" i="49"/>
  <c r="M43" i="49"/>
  <c r="I43" i="49"/>
  <c r="L46" i="49"/>
  <c r="O46" i="49"/>
  <c r="J46" i="49"/>
  <c r="K46" i="49"/>
  <c r="N46" i="49"/>
  <c r="M46" i="49"/>
  <c r="I46" i="49"/>
  <c r="L29" i="49"/>
  <c r="I29" i="49"/>
  <c r="K29" i="49"/>
  <c r="M29" i="49"/>
  <c r="O29" i="49"/>
  <c r="J29" i="49"/>
  <c r="N29" i="49"/>
  <c r="L45" i="49"/>
  <c r="J45" i="49"/>
  <c r="K45" i="49"/>
  <c r="N45" i="49"/>
  <c r="O45" i="49"/>
  <c r="I45" i="49"/>
  <c r="M45" i="49"/>
  <c r="L40" i="49"/>
  <c r="K40" i="49"/>
  <c r="N40" i="49"/>
  <c r="O40" i="49"/>
  <c r="J40" i="49"/>
  <c r="M40" i="49"/>
  <c r="I40" i="49"/>
  <c r="L31" i="49"/>
  <c r="M31" i="49"/>
  <c r="O31" i="49"/>
  <c r="I31" i="49"/>
  <c r="K31" i="49"/>
  <c r="J31" i="49"/>
  <c r="N31" i="49"/>
  <c r="L47" i="49"/>
  <c r="N47" i="49"/>
  <c r="O47" i="49"/>
  <c r="J47" i="49"/>
  <c r="K47" i="49"/>
  <c r="I47" i="49"/>
  <c r="M47" i="49"/>
  <c r="L34" i="49"/>
  <c r="O34" i="49"/>
  <c r="J34" i="49"/>
  <c r="K34" i="49"/>
  <c r="N34" i="49"/>
  <c r="M34" i="49"/>
  <c r="I34" i="49"/>
  <c r="M51" i="49"/>
  <c r="K51" i="49"/>
  <c r="J51" i="49"/>
  <c r="O51" i="49"/>
  <c r="I51" i="49"/>
  <c r="L51" i="49"/>
  <c r="N51" i="49"/>
  <c r="M52" i="49"/>
  <c r="O52" i="49"/>
  <c r="L52" i="49"/>
  <c r="I52" i="49"/>
  <c r="K52" i="49"/>
  <c r="N52" i="49"/>
  <c r="J52" i="49"/>
  <c r="K54" i="49"/>
  <c r="M54" i="49"/>
  <c r="O54" i="49"/>
  <c r="L54" i="49"/>
  <c r="I54" i="49"/>
  <c r="N54" i="49"/>
  <c r="J54" i="49"/>
  <c r="K56" i="49"/>
  <c r="L56" i="49"/>
  <c r="I56" i="49"/>
  <c r="O56" i="49"/>
  <c r="N56" i="49"/>
  <c r="M56" i="49"/>
  <c r="J56" i="49"/>
  <c r="I50" i="49"/>
  <c r="L50" i="49"/>
  <c r="K50" i="49"/>
  <c r="O50" i="49"/>
  <c r="N50" i="49"/>
  <c r="J50" i="49"/>
  <c r="M50" i="49"/>
  <c r="M53" i="49"/>
  <c r="O53" i="49"/>
  <c r="L53" i="49"/>
  <c r="I53" i="49"/>
  <c r="K53" i="49"/>
  <c r="J53" i="49"/>
  <c r="N53" i="49"/>
  <c r="M55" i="49"/>
  <c r="K55" i="49"/>
  <c r="O55" i="49"/>
  <c r="L55" i="49"/>
  <c r="I55" i="49"/>
  <c r="J55" i="49"/>
  <c r="N55" i="49"/>
  <c r="I57" i="49"/>
  <c r="K57" i="49"/>
  <c r="M57" i="49"/>
  <c r="O57" i="49"/>
  <c r="L57" i="49"/>
  <c r="J57" i="49"/>
  <c r="N57" i="49"/>
  <c r="G10" i="49"/>
  <c r="L19" i="49"/>
  <c r="N19" i="49"/>
  <c r="M19" i="49"/>
  <c r="K19" i="49"/>
  <c r="K35" i="36" s="1"/>
  <c r="O19" i="49"/>
  <c r="J19" i="49"/>
  <c r="I19" i="49"/>
  <c r="J21" i="49"/>
  <c r="N21" i="49"/>
  <c r="O21" i="49"/>
  <c r="I21" i="49"/>
  <c r="M21" i="49"/>
  <c r="L21" i="49"/>
  <c r="K21" i="49"/>
  <c r="K37" i="36" s="1"/>
  <c r="I13" i="49"/>
  <c r="G37" i="36" s="1"/>
  <c r="M13" i="49"/>
  <c r="J13" i="49"/>
  <c r="L13" i="49"/>
  <c r="K13" i="49"/>
  <c r="H37" i="36" s="1"/>
  <c r="O13" i="49"/>
  <c r="N13" i="49"/>
  <c r="L16" i="49"/>
  <c r="M16" i="49"/>
  <c r="K16" i="49"/>
  <c r="H40" i="36" s="1"/>
  <c r="O16" i="49"/>
  <c r="J16" i="49"/>
  <c r="N16" i="49"/>
  <c r="I16" i="49"/>
  <c r="G40" i="36" s="1"/>
  <c r="M18" i="49"/>
  <c r="I18" i="49"/>
  <c r="L18" i="49"/>
  <c r="N18" i="49"/>
  <c r="J18" i="49"/>
  <c r="O18" i="49"/>
  <c r="K18" i="49"/>
  <c r="K34" i="36" s="1"/>
  <c r="J25" i="49"/>
  <c r="N25" i="49"/>
  <c r="K25" i="49"/>
  <c r="K41" i="36" s="1"/>
  <c r="I25" i="49"/>
  <c r="M25" i="49"/>
  <c r="L25" i="49"/>
  <c r="O25" i="49"/>
  <c r="K15" i="49"/>
  <c r="H39" i="36" s="1"/>
  <c r="O15" i="49"/>
  <c r="L15" i="49"/>
  <c r="J15" i="49"/>
  <c r="N15" i="49"/>
  <c r="I15" i="49"/>
  <c r="G39" i="36" s="1"/>
  <c r="M15" i="49"/>
  <c r="J14" i="49"/>
  <c r="N14" i="49"/>
  <c r="K14" i="49"/>
  <c r="H38" i="36" s="1"/>
  <c r="I14" i="49"/>
  <c r="G38" i="36" s="1"/>
  <c r="M14" i="49"/>
  <c r="L14" i="49"/>
  <c r="O14" i="49"/>
  <c r="J17" i="49"/>
  <c r="N17" i="49"/>
  <c r="O17" i="49"/>
  <c r="M17" i="49"/>
  <c r="L17" i="49"/>
  <c r="I17" i="49"/>
  <c r="G41" i="36" s="1"/>
  <c r="K17" i="49"/>
  <c r="H41" i="36" s="1"/>
  <c r="I20" i="49"/>
  <c r="M20" i="49"/>
  <c r="N20" i="49"/>
  <c r="L20" i="49"/>
  <c r="K20" i="49"/>
  <c r="K36" i="36" s="1"/>
  <c r="O20" i="49"/>
  <c r="J20" i="49"/>
  <c r="K22" i="49"/>
  <c r="K38" i="36" s="1"/>
  <c r="O22" i="49"/>
  <c r="J22" i="49"/>
  <c r="N22" i="49"/>
  <c r="I22" i="49"/>
  <c r="M22" i="49"/>
  <c r="L22" i="49"/>
  <c r="K11" i="49"/>
  <c r="H35" i="36" s="1"/>
  <c r="O11" i="49"/>
  <c r="L11" i="49"/>
  <c r="J11" i="49"/>
  <c r="N11" i="49"/>
  <c r="I11" i="49"/>
  <c r="G35" i="36" s="1"/>
  <c r="M11" i="49"/>
  <c r="L12" i="49"/>
  <c r="K12" i="49"/>
  <c r="H36" i="36" s="1"/>
  <c r="O12" i="49"/>
  <c r="J12" i="49"/>
  <c r="N12" i="49"/>
  <c r="I12" i="49"/>
  <c r="G36" i="36" s="1"/>
  <c r="M12" i="49"/>
  <c r="I24" i="49"/>
  <c r="M24" i="49"/>
  <c r="J24" i="49"/>
  <c r="L24" i="49"/>
  <c r="K24" i="49"/>
  <c r="K40" i="36" s="1"/>
  <c r="O24" i="49"/>
  <c r="N24" i="49"/>
  <c r="L23" i="49"/>
  <c r="I23" i="49"/>
  <c r="K23" i="49"/>
  <c r="K39" i="36" s="1"/>
  <c r="O23" i="49"/>
  <c r="J23" i="49"/>
  <c r="N23" i="49"/>
  <c r="M23" i="49"/>
  <c r="L30" i="37" l="1"/>
  <c r="Z11" i="57"/>
  <c r="O34" i="36"/>
  <c r="Q22" i="49"/>
  <c r="Q20" i="49"/>
  <c r="Q19" i="49"/>
  <c r="Q24" i="49"/>
  <c r="N37" i="36"/>
  <c r="R21" i="49"/>
  <c r="Q21" i="49"/>
  <c r="N40" i="36"/>
  <c r="R24" i="49"/>
  <c r="N35" i="36"/>
  <c r="R19" i="49"/>
  <c r="N39" i="36"/>
  <c r="R23" i="49"/>
  <c r="N36" i="36"/>
  <c r="R20" i="49"/>
  <c r="I10" i="49"/>
  <c r="G34" i="36" s="1"/>
  <c r="H10" i="49"/>
  <c r="N41" i="36"/>
  <c r="Q25" i="49"/>
  <c r="R25" i="49"/>
  <c r="N34" i="36"/>
  <c r="Q18" i="49"/>
  <c r="R18" i="49"/>
  <c r="N38" i="36"/>
  <c r="R22" i="49"/>
  <c r="Q23" i="49"/>
  <c r="O41" i="36"/>
  <c r="O37" i="36"/>
  <c r="O38" i="36"/>
  <c r="O36" i="36"/>
  <c r="L39" i="36"/>
  <c r="L40" i="36"/>
  <c r="L36" i="36"/>
  <c r="L34" i="36"/>
  <c r="O39" i="36"/>
  <c r="O35" i="36"/>
  <c r="L38" i="36"/>
  <c r="L41" i="36"/>
  <c r="L37" i="36"/>
  <c r="L35" i="36"/>
  <c r="O40" i="36"/>
  <c r="I36" i="36"/>
  <c r="I38" i="36"/>
  <c r="N10" i="49"/>
  <c r="L10" i="49"/>
  <c r="I41" i="36"/>
  <c r="I39" i="36"/>
  <c r="J10" i="49"/>
  <c r="I40" i="36"/>
  <c r="I37" i="36"/>
  <c r="O10" i="49"/>
  <c r="M10" i="49"/>
  <c r="I35" i="36"/>
  <c r="K10" i="49"/>
  <c r="H34" i="36" s="1"/>
  <c r="F71" i="49"/>
  <c r="Q39" i="36" l="1"/>
  <c r="Q40" i="36"/>
  <c r="T22" i="49"/>
  <c r="U22" i="49" s="1"/>
  <c r="S22" i="49"/>
  <c r="T23" i="49"/>
  <c r="U23" i="49" s="1"/>
  <c r="S23" i="49"/>
  <c r="S18" i="49"/>
  <c r="T18" i="49"/>
  <c r="U18" i="49" s="1"/>
  <c r="Q37" i="36"/>
  <c r="T20" i="49"/>
  <c r="U20" i="49" s="1"/>
  <c r="S20" i="49"/>
  <c r="Q34" i="36"/>
  <c r="T25" i="49"/>
  <c r="U25" i="49" s="1"/>
  <c r="S25" i="49"/>
  <c r="Q36" i="36"/>
  <c r="Q35" i="36"/>
  <c r="T21" i="49"/>
  <c r="U21" i="49" s="1"/>
  <c r="S21" i="49"/>
  <c r="T19" i="49"/>
  <c r="U19" i="49" s="1"/>
  <c r="S19" i="49"/>
  <c r="Q38" i="36"/>
  <c r="Q41" i="36"/>
  <c r="T24" i="49"/>
  <c r="U24" i="49" s="1"/>
  <c r="S24" i="49"/>
  <c r="I34" i="36"/>
  <c r="R34" i="36" l="1"/>
  <c r="R36" i="36"/>
  <c r="V25" i="49"/>
  <c r="R41" i="36"/>
  <c r="R37" i="36"/>
  <c r="R39" i="36"/>
  <c r="V19" i="49"/>
  <c r="R35" i="36"/>
  <c r="R40" i="36"/>
  <c r="R38" i="36"/>
  <c r="V23" i="49"/>
  <c r="V18" i="49"/>
  <c r="V21" i="49"/>
  <c r="V22" i="49"/>
  <c r="V20" i="49"/>
  <c r="V24" i="49"/>
</calcChain>
</file>

<file path=xl/sharedStrings.xml><?xml version="1.0" encoding="utf-8"?>
<sst xmlns="http://schemas.openxmlformats.org/spreadsheetml/2006/main" count="1620" uniqueCount="543">
  <si>
    <t>Figure 1</t>
  </si>
  <si>
    <t>Copying and pasting charts and tables to use in documents, reports or presentations</t>
  </si>
  <si>
    <t xml:space="preserve">Why use this method to copy and paste charts </t>
  </si>
  <si>
    <t>If the standard {Copy} and {Paste} option is used for inserting Excel charts into documents, reports</t>
  </si>
  <si>
    <t>or presentations then frequently the chart will lose some of its formatting and/or the axes labels may be</t>
  </si>
  <si>
    <t>truncated. Similarly, table column sizes are often distorted using the standard {Copy} and {Paste}</t>
  </si>
  <si>
    <t>method if a table is too wide. The technique described below overcomes these issues.</t>
  </si>
  <si>
    <t>Copying and pasting a chart</t>
  </si>
  <si>
    <t xml:space="preserve">Select the chart you want to copy by left clicking on it once i.e. so that the surrounding points are </t>
  </si>
  <si>
    <t>displayed.  For tables, left click the top left hand corner and drag the mouse to the bottom right corner.</t>
  </si>
  <si>
    <t>On the 'Home' tab click the paste icon</t>
  </si>
  <si>
    <t>Click 'As picture' option and 'Copy as picture' (see figure 1 for chart selection)</t>
  </si>
  <si>
    <t>Choose 'As shown on screen' and 'picture' (see figure 2, also showing table area selection)</t>
  </si>
  <si>
    <t xml:space="preserve">Using your mouse click on the point where you want to insert a copy of the chart e.g. in a Word </t>
  </si>
  <si>
    <t>document / presentation</t>
  </si>
  <si>
    <t>On the 'Home' tab click 'paste' then 'paste special' and choose to insert as 'Picture (enhanced metafile)'</t>
  </si>
  <si>
    <t>(see figure 3)</t>
  </si>
  <si>
    <t>Figure 2</t>
  </si>
  <si>
    <t>Figure 3</t>
  </si>
  <si>
    <t>Notes</t>
  </si>
  <si>
    <t xml:space="preserve">Material contained in this file may be reproduced without prior permission provided it is done so accurately and is not used in a misleading context. Acknowledgement to Public Health Wales NHS Trust to be stated. </t>
  </si>
  <si>
    <t>Typographical arrangement, design and layout copyright belong to Public Health Wales NHS Trust.</t>
  </si>
  <si>
    <t>© 2017 Public Health Wales NHS Trust</t>
  </si>
  <si>
    <t>Current selection (list number)</t>
  </si>
  <si>
    <t>Current selection</t>
  </si>
  <si>
    <t>LCL</t>
  </si>
  <si>
    <t>UCL</t>
  </si>
  <si>
    <t>Values for list boxes:</t>
  </si>
  <si>
    <t>ShortAreaName</t>
  </si>
  <si>
    <t>lookup</t>
  </si>
  <si>
    <t>crude</t>
  </si>
  <si>
    <t>EASR</t>
  </si>
  <si>
    <t>caveat?</t>
  </si>
  <si>
    <t>Total</t>
  </si>
  <si>
    <t>Isle of Anglesey</t>
  </si>
  <si>
    <t>2008 - 2010</t>
  </si>
  <si>
    <t>Gwynedd</t>
  </si>
  <si>
    <t>2007 - 2009</t>
  </si>
  <si>
    <t>Conwy</t>
  </si>
  <si>
    <t>2006 - 2008</t>
  </si>
  <si>
    <t>Denbighshire</t>
  </si>
  <si>
    <t>Flintshire</t>
  </si>
  <si>
    <t>Wrexham</t>
  </si>
  <si>
    <t>Powys</t>
  </si>
  <si>
    <t>Ceredigion</t>
  </si>
  <si>
    <t>Pembrokeshire</t>
  </si>
  <si>
    <t>Carmarthenshire</t>
  </si>
  <si>
    <t>Smoking-attributable hospital admissions</t>
  </si>
  <si>
    <t>SAA</t>
  </si>
  <si>
    <t>admissions</t>
  </si>
  <si>
    <t>aged 35+</t>
  </si>
  <si>
    <t>Swansea</t>
  </si>
  <si>
    <t>Smoking-attributable mortality</t>
  </si>
  <si>
    <t>SAM</t>
  </si>
  <si>
    <t>deaths</t>
  </si>
  <si>
    <t>Neath Port Talbot</t>
  </si>
  <si>
    <t>Bridgend</t>
  </si>
  <si>
    <t>Cardiff</t>
  </si>
  <si>
    <t>Rhondda Cynon Taf</t>
  </si>
  <si>
    <t>Merthyr Tydfil</t>
  </si>
  <si>
    <t>Caerphilly</t>
  </si>
  <si>
    <t>Persons</t>
  </si>
  <si>
    <t>Person</t>
  </si>
  <si>
    <t>all persons</t>
  </si>
  <si>
    <t>Blaenau Gwent</t>
  </si>
  <si>
    <t>Males</t>
  </si>
  <si>
    <t>Male</t>
  </si>
  <si>
    <t>males</t>
  </si>
  <si>
    <t>Torfaen</t>
  </si>
  <si>
    <t>Females</t>
  </si>
  <si>
    <t>Female</t>
  </si>
  <si>
    <t>females</t>
  </si>
  <si>
    <t>Monmouthshire</t>
  </si>
  <si>
    <t>Newport</t>
  </si>
  <si>
    <t>Betsi Cadwaladr</t>
  </si>
  <si>
    <t>Betsi Cadwaladr UHB</t>
  </si>
  <si>
    <t>Hywel Dda</t>
  </si>
  <si>
    <t>Powys THB</t>
  </si>
  <si>
    <t>ABM</t>
  </si>
  <si>
    <t>Cardiff &amp; Vale</t>
  </si>
  <si>
    <t>Cwm Taf</t>
  </si>
  <si>
    <t>Cardiff &amp; Vale UHB</t>
  </si>
  <si>
    <t>Aneurin Bevan</t>
  </si>
  <si>
    <t>Wales</t>
  </si>
  <si>
    <t>Chart title</t>
  </si>
  <si>
    <t>Wales label</t>
  </si>
  <si>
    <t>Source</t>
  </si>
  <si>
    <t>Chart source</t>
  </si>
  <si>
    <t>Table column</t>
  </si>
  <si>
    <t>Caveat required?</t>
  </si>
  <si>
    <t>Current selection (for lookup)</t>
  </si>
  <si>
    <t>for lookup</t>
  </si>
  <si>
    <t>period</t>
  </si>
  <si>
    <t>ann avg</t>
  </si>
  <si>
    <t>EASR error +</t>
  </si>
  <si>
    <t>EASR error -</t>
  </si>
  <si>
    <t>HB</t>
  </si>
  <si>
    <t xml:space="preserve">  Isle of Anglesey</t>
  </si>
  <si>
    <t>LA</t>
  </si>
  <si>
    <t xml:space="preserve">  Gwynedd</t>
  </si>
  <si>
    <t xml:space="preserve">  Conwy</t>
  </si>
  <si>
    <t xml:space="preserve">  Denbighshire</t>
  </si>
  <si>
    <t xml:space="preserve">  Flintshire</t>
  </si>
  <si>
    <t xml:space="preserve">  Wrexham</t>
  </si>
  <si>
    <t xml:space="preserve">  Ceredigion</t>
  </si>
  <si>
    <t xml:space="preserve">  Pembrokeshire</t>
  </si>
  <si>
    <t xml:space="preserve">  Carmarthenshire</t>
  </si>
  <si>
    <t>Abertawe Bro Morgannwg UHB</t>
  </si>
  <si>
    <t xml:space="preserve">  Swansea</t>
  </si>
  <si>
    <t xml:space="preserve">  Neath Port Talbot</t>
  </si>
  <si>
    <t xml:space="preserve">  Bridgend</t>
  </si>
  <si>
    <t xml:space="preserve">  Cardiff</t>
  </si>
  <si>
    <t xml:space="preserve">  Rhondda Cynon Taf</t>
  </si>
  <si>
    <t xml:space="preserve">  Merthyr Tydfil</t>
  </si>
  <si>
    <t xml:space="preserve">  Caerphilly</t>
  </si>
  <si>
    <t xml:space="preserve">  Blaenau Gwent</t>
  </si>
  <si>
    <t>Average deaths/ adms per year label</t>
  </si>
  <si>
    <t xml:space="preserve">  Torfaen</t>
  </si>
  <si>
    <t xml:space="preserve">  Monmouthshire</t>
  </si>
  <si>
    <t xml:space="preserve">  Newport</t>
  </si>
  <si>
    <t>Chart legend</t>
  </si>
  <si>
    <t>Source: NWIS (PEDW), ONS (MYE)</t>
  </si>
  <si>
    <t>Source: ONS (ADDE) (MYE)</t>
  </si>
  <si>
    <t>AreaName</t>
  </si>
  <si>
    <t>crude_rate_per_100000</t>
  </si>
  <si>
    <t>EASR_per_100000</t>
  </si>
  <si>
    <t>EASR_LCL_Dobson</t>
  </si>
  <si>
    <t>EASR_UCL_Dobson</t>
  </si>
  <si>
    <t>error + (for chart)</t>
  </si>
  <si>
    <t>error - (for chart)</t>
  </si>
  <si>
    <t>2009 - 2011</t>
  </si>
  <si>
    <t>2010 - 2012</t>
  </si>
  <si>
    <t>2011 - 2013</t>
  </si>
  <si>
    <t>2012 - 2014</t>
  </si>
  <si>
    <t>2013 - 2015</t>
  </si>
  <si>
    <t>WIMD fifth</t>
  </si>
  <si>
    <t>Gender</t>
  </si>
  <si>
    <t>Vale of Glamorgan</t>
  </si>
  <si>
    <t xml:space="preserve">  Vale of Glamorgan</t>
  </si>
  <si>
    <t>Cwm Taf UHB</t>
  </si>
  <si>
    <t>Aneurin Bevan UHB</t>
  </si>
  <si>
    <t>Hywel Dda UHB</t>
  </si>
  <si>
    <t>2006-08</t>
  </si>
  <si>
    <t>2007-09</t>
  </si>
  <si>
    <t>2008-10</t>
  </si>
  <si>
    <t>2009-11</t>
  </si>
  <si>
    <t>2010-12</t>
  </si>
  <si>
    <t>2011-13</t>
  </si>
  <si>
    <t>2012-14</t>
  </si>
  <si>
    <t>2013-15</t>
  </si>
  <si>
    <t>Year</t>
  </si>
  <si>
    <t>Chart axis</t>
  </si>
  <si>
    <t>Wales EASR</t>
  </si>
  <si>
    <t>Least deprived</t>
  </si>
  <si>
    <t>Most deprived</t>
  </si>
  <si>
    <t>Wales overall</t>
  </si>
  <si>
    <t>Least and most deprived within Wales</t>
  </si>
  <si>
    <t>Graph</t>
  </si>
  <si>
    <t>Middle</t>
  </si>
  <si>
    <t>observed</t>
  </si>
  <si>
    <t>expected</t>
  </si>
  <si>
    <t>rate ratio</t>
  </si>
  <si>
    <t>error+</t>
  </si>
  <si>
    <t>error-</t>
  </si>
  <si>
    <t>average_annual_admissions</t>
  </si>
  <si>
    <t>total_admissions</t>
  </si>
  <si>
    <t>total</t>
  </si>
  <si>
    <t>Area</t>
  </si>
  <si>
    <t>for X-Y Wales line</t>
  </si>
  <si>
    <t>deprived</t>
  </si>
  <si>
    <t>2013-2015</t>
  </si>
  <si>
    <t>*EASR in most deprived divided by EASR in least deprived</t>
  </si>
  <si>
    <t>-</t>
  </si>
  <si>
    <t>Source: ONS (PHM) (MYE)</t>
  </si>
  <si>
    <t>Next most deprived</t>
  </si>
  <si>
    <t>Next least deprived</t>
  </si>
  <si>
    <t>Indicator: Smoking-attributable hospital admissions</t>
  </si>
  <si>
    <r>
      <t>The estimated number and age-standardised rate of hospital admissions attributable to smoking, based on a list of diseases published by the NHS Information Centre</t>
    </r>
    <r>
      <rPr>
        <vertAlign val="superscript"/>
        <sz val="9"/>
        <rFont val="Verdana"/>
        <family val="2"/>
      </rPr>
      <t>1</t>
    </r>
    <r>
      <rPr>
        <sz val="9"/>
        <rFont val="Verdana"/>
        <family val="2"/>
      </rPr>
      <t xml:space="preserve"> which are considered more likely to cause hospital admission in smokers and ex-smokers than in people who have never smoked.</t>
    </r>
  </si>
  <si>
    <r>
      <rPr>
        <b/>
        <sz val="9"/>
        <rFont val="Verdana"/>
        <family val="2"/>
      </rPr>
      <t>Non-fatal diseases</t>
    </r>
    <r>
      <rPr>
        <sz val="9"/>
        <rFont val="Verdana"/>
        <family val="2"/>
      </rPr>
      <t xml:space="preserve">
   K50 Crohn’s disease
   K05 Periodonitis
   H25 Age-related cataract (ages 45+ only)
   S72.0-S72.2 Hip fracture (aged 55+ only)
   O03 Spontaneous abortion</t>
    </r>
  </si>
  <si>
    <r>
      <t>The estimated number and age-standardised rate of deaths attributable to smoking, based on a list of diseases published by the NHS Information Centre</t>
    </r>
    <r>
      <rPr>
        <vertAlign val="superscript"/>
        <sz val="9"/>
        <rFont val="Verdana"/>
        <family val="2"/>
      </rPr>
      <t>1</t>
    </r>
    <r>
      <rPr>
        <sz val="9"/>
        <rFont val="Verdana"/>
        <family val="2"/>
      </rPr>
      <t xml:space="preserve"> which are considered more likely to cause death in smokers and ex-smokers than in people who have never smoked.</t>
    </r>
  </si>
  <si>
    <t>Indicator: Smoking-attributable mortality</t>
  </si>
  <si>
    <t>2. Dobson AJ et al. Confidence intervals for weighted sums of Poisson parameters. Stat Med 1991;10(3):457-462.</t>
  </si>
  <si>
    <t>Produced by Public Health Wales Observatory using PEDW (NWIS), MYE (ONS) and WIMD 2014 &amp; WHS (WG)</t>
  </si>
  <si>
    <t>Produced by Public Health Wales Observatory using PHM &amp; MYE (ONS) and WIMD 2014 &amp; WHS (WG)</t>
  </si>
  <si>
    <t>Definition</t>
  </si>
  <si>
    <t>Demography</t>
  </si>
  <si>
    <t>Period</t>
  </si>
  <si>
    <t>Geography</t>
  </si>
  <si>
    <t>All Wales residents aged 35+; males, females, persons</t>
  </si>
  <si>
    <t>References</t>
  </si>
  <si>
    <t>Local authority, health board, Wales; most and least deprived fifths in Wales; deprivation fifths within health board</t>
  </si>
  <si>
    <t>How is it calculated?</t>
  </si>
  <si>
    <r>
      <t>Counts; crude rates per 1,000; European age-standardised rate per 100,000 with 95% confidence intervals (intervals calculated using a method proposed by Dobson et al (1991)</t>
    </r>
    <r>
      <rPr>
        <vertAlign val="superscript"/>
        <sz val="9"/>
        <rFont val="Verdana"/>
        <family val="2"/>
      </rPr>
      <t>2</t>
    </r>
    <r>
      <rPr>
        <sz val="9"/>
        <rFont val="Verdana"/>
        <family val="2"/>
      </rPr>
      <t>); statistical significance of differences between local areas and Wales overall (calculated at 95% level of confidence using a method proposed by Breslow &amp; Day (1987)</t>
    </r>
    <r>
      <rPr>
        <vertAlign val="superscript"/>
        <sz val="9"/>
        <rFont val="Verdana"/>
        <family val="2"/>
      </rPr>
      <t>3</t>
    </r>
    <r>
      <rPr>
        <sz val="9"/>
        <rFont val="Verdana"/>
        <family val="2"/>
      </rPr>
      <t>).</t>
    </r>
  </si>
  <si>
    <t>Data source</t>
  </si>
  <si>
    <t>1. NHS Information Centre. Statistics on Smoking: England, 2015. UK; 2015.</t>
  </si>
  <si>
    <t xml:space="preserve">http://content.digital.nhs.uk/catalogue/pub17526/stat-smok-eng-2015-rep.pdf </t>
  </si>
  <si>
    <t>[Accessed 02/03/2017]</t>
  </si>
  <si>
    <r>
      <rPr>
        <b/>
        <sz val="9"/>
        <color theme="1"/>
        <rFont val="Verdana"/>
        <family val="2"/>
      </rPr>
      <t>Fatal diseases</t>
    </r>
    <r>
      <rPr>
        <sz val="9"/>
        <color theme="1"/>
        <rFont val="Verdana"/>
        <family val="2"/>
      </rPr>
      <t xml:space="preserve">
</t>
    </r>
    <r>
      <rPr>
        <i/>
        <sz val="9"/>
        <color theme="1"/>
        <rFont val="Verdana"/>
        <family val="2"/>
      </rPr>
      <t>Malignant cancers</t>
    </r>
    <r>
      <rPr>
        <sz val="9"/>
        <color theme="1"/>
        <rFont val="Verdana"/>
        <family val="2"/>
      </rPr>
      <t xml:space="preserve">
   C00–C14 Lip, oral cavity, pharynx
   C15 Oesophagus
   C16 Stomach
   C25 Pancreas
   C32 Larynx
   C33–C34 Trachea, lung, bronchus (“lung cancer”)
   C53 Cervix Uteri
   C64–C66, C68 Kidney and renal pelvis
   C67 Urinary bladder
   C80 Unspecified site
   C92 Myeloid leukemia</t>
    </r>
  </si>
  <si>
    <r>
      <rPr>
        <i/>
        <sz val="9"/>
        <color theme="1"/>
        <rFont val="Verdana"/>
        <family val="2"/>
      </rPr>
      <t>Cardiovascular diseases</t>
    </r>
    <r>
      <rPr>
        <sz val="9"/>
        <color theme="1"/>
        <rFont val="Verdana"/>
        <family val="2"/>
      </rPr>
      <t xml:space="preserve">
   I20–I25 Ischaemic heart disease
   I00–I09, I26–I51 Other heart disease
   I60–I69 Cerebrovascular disease
   I70 Atherosclerosis
   I71 Aortic aneurysm
   I72–I78 Other arterial diseases</t>
    </r>
  </si>
  <si>
    <r>
      <rPr>
        <i/>
        <sz val="9"/>
        <rFont val="Verdana"/>
        <family val="2"/>
      </rPr>
      <t>Respiratory diseases</t>
    </r>
    <r>
      <rPr>
        <sz val="9"/>
        <rFont val="Verdana"/>
        <family val="2"/>
      </rPr>
      <t xml:space="preserve">
   J10–J18 Pneumonia, influenza
   J40–J43 Bronchitis, emphysema
   J44 Chronic airway obstruction
</t>
    </r>
    <r>
      <rPr>
        <i/>
        <sz val="9"/>
        <rFont val="Verdana"/>
        <family val="2"/>
      </rPr>
      <t>Digestive diseases</t>
    </r>
    <r>
      <rPr>
        <sz val="9"/>
        <rFont val="Verdana"/>
        <family val="2"/>
      </rPr>
      <t xml:space="preserve">
   K25-K27 Stomach/duodenal ulcer</t>
    </r>
  </si>
  <si>
    <r>
      <rPr>
        <i/>
        <sz val="9"/>
        <color theme="1"/>
        <rFont val="Verdana"/>
        <family val="2"/>
      </rPr>
      <t>Malignant cancers</t>
    </r>
    <r>
      <rPr>
        <sz val="9"/>
        <color theme="1"/>
        <rFont val="Verdana"/>
        <family val="2"/>
      </rPr>
      <t xml:space="preserve">
   C00–C14 Lip, oral cavity, pharynx
   C15 Oesophagus
   C16 Stomach
   C25 Pancreas
   C32 Larynx
   C33–C34 Trachea, lung, bronchus (“lung cancer”)
   C53 Cervix Uteri
   C64–C66, C68 Kidney and renal pelvis
   C67 Urinary bladder
   C80 Unspecified site
   C92 Myeloid leukemia</t>
    </r>
  </si>
  <si>
    <t>These counts of deaths were then multiplied by the attributable fractions, to give an estimated number of deaths attributable to smoking. For example, 85 per cent of deaths from bronchitis or emphysema counted in women aged 65-69 were considered to be attributable to smoking.</t>
  </si>
  <si>
    <t>Produced by Public Health Wales Observatory, using PEDW (NWIS), MYE (ONS) and WIMD 2014 &amp; WHS (WG)</t>
  </si>
  <si>
    <t>Produced by Public Health Wales Observatory, using PHM &amp; MYE (ONS) and WIMD 2014 &amp; WHS (WG)</t>
  </si>
  <si>
    <r>
      <t>Counts of hospital admissions (inpatients and day cases) between 2006 and 2015 were extracted from PEDW, where the primary diagnosis in the first episode of the hospital spell was in the following list of ICD-10 codes</t>
    </r>
    <r>
      <rPr>
        <vertAlign val="superscript"/>
        <sz val="9"/>
        <rFont val="Verdana"/>
        <family val="2"/>
      </rPr>
      <t>1</t>
    </r>
    <r>
      <rPr>
        <sz val="9"/>
        <rFont val="Verdana"/>
        <family val="2"/>
      </rPr>
      <t xml:space="preserve">. </t>
    </r>
  </si>
  <si>
    <r>
      <t>The fractions of hospital admissions attributable to smoking (attributable fractions), for each disease listed below by age and sex, were calculated by combining relative risk of admission with smoking prevalence figures from the Welsh Health Survey 2014-15 in an equation, as outlined in appendix B of Statistics on Smoking: England, 2015</t>
    </r>
    <r>
      <rPr>
        <vertAlign val="superscript"/>
        <sz val="9"/>
        <rFont val="Verdana"/>
        <family val="2"/>
      </rPr>
      <t>1</t>
    </r>
    <r>
      <rPr>
        <sz val="9"/>
        <rFont val="Verdana"/>
        <family val="2"/>
      </rPr>
      <t>.</t>
    </r>
  </si>
  <si>
    <t>These counts of hospital admissions were then multiplied by the attributable fractions, to give an estimated number of admissions attributable to smoking. For example 60% of admissions from aortic aneurysms counted in women aged 50-54 were considered to be attributable to smoking.</t>
  </si>
  <si>
    <t>Average annual counts were calculated by dividing the total count for the three year period by three.</t>
  </si>
  <si>
    <t>Directly age-standardised rates per 100,000 population were calculated using the 2013 European standard population. This is to adjust for the effect of age in comparisons between areas.</t>
  </si>
  <si>
    <t>Rate ratios for the deprivation fifths were calculated as the rate in the most deprived fifth divided by the rate in the least deprived, to provide a relative measure of inequality.</t>
  </si>
  <si>
    <r>
      <t>Using a method proposed by Dobson et al</t>
    </r>
    <r>
      <rPr>
        <vertAlign val="superscript"/>
        <sz val="9"/>
        <color theme="1"/>
        <rFont val="Verdana"/>
        <family val="2"/>
      </rPr>
      <t>2</t>
    </r>
    <r>
      <rPr>
        <sz val="9"/>
        <color theme="1"/>
        <rFont val="Verdana"/>
        <family val="2"/>
      </rPr>
      <t>, 95 per cent confidence intervals were also added to the rates.</t>
    </r>
  </si>
  <si>
    <t>Individual patients can be counted multiple times under the method employed. Therefore, this indicator is a better estimate of the burden of smoking on the health service than of the burden of smoking-attributable disease in the population.</t>
  </si>
  <si>
    <t>The accuracy of these estimates of smoking-attributable admissions is influenced by the following factors:</t>
  </si>
  <si>
    <t>• The relative risks are based on the American Cancer Prevention Society II study (1982-88) and assume that the impact of smoking on morbidity in that population is the same as its impact on the population of Wales in 2006-2015.</t>
  </si>
  <si>
    <t>• Smoking prevalence is estimated using survey data. Smoking status is self-reported and as such there is likely to be some responder bias. Sample sizes may also be comparatively small for some areas and age groups.</t>
  </si>
  <si>
    <t>• A single set of attributable fractions was used for the trend analyses (2006-08 to 2013-15) using smoking prevalence from the combined 2014 and 2015 Welsh Health Surveys, despite known changes in smoking prevalence over this period. This is standard practice but is likely to underestimate attributable admissions in the early part of this period when smoking prevalence was higher than in 2014-15.</t>
  </si>
  <si>
    <t>The 95 per cent confidence intervals are indications of the natural variation that would be expected around a rate. See interpretation guide for more information.</t>
  </si>
  <si>
    <t>• Smoking prevalence is estimated using survey data. Smoking status is self-reported and as such there is likely to be some responder bias.</t>
  </si>
  <si>
    <t>Trend analysis: 2006-08 to 2013-15 (rolling 3-year rates)
Deprivation analysis: 2013-15</t>
  </si>
  <si>
    <r>
      <rPr>
        <b/>
        <sz val="9"/>
        <rFont val="Verdana"/>
        <family val="2"/>
      </rPr>
      <t>Numerator:</t>
    </r>
    <r>
      <rPr>
        <sz val="9"/>
        <rFont val="Verdana"/>
        <family val="2"/>
      </rPr>
      <t xml:space="preserve"> Annual District Deaths Extract, Office for National Statistics
</t>
    </r>
    <r>
      <rPr>
        <b/>
        <sz val="9"/>
        <rFont val="Verdana"/>
        <family val="2"/>
      </rPr>
      <t>Denominator:</t>
    </r>
    <r>
      <rPr>
        <sz val="9"/>
        <rFont val="Verdana"/>
        <family val="2"/>
      </rPr>
      <t xml:space="preserve"> Mid-year population estimates, Office for National Statistics
Deprivation fifths: Welsh Index of Multiple Deprivation (WIMD) 2014, Welsh Government (WG)
Smoking prevalence data for calculating fractions: Welsh Health Survey 2014-15 (Welsh Government)
Relative risks of admission, by disease, for smokers and ex-smokers compared to people who have never smoked: NHS Information Centre</t>
    </r>
    <r>
      <rPr>
        <vertAlign val="superscript"/>
        <sz val="9"/>
        <rFont val="Verdana"/>
        <family val="2"/>
      </rPr>
      <t>1</t>
    </r>
    <r>
      <rPr>
        <sz val="9"/>
        <color rgb="FFFF0000"/>
        <rFont val="Verdana"/>
        <family val="2"/>
      </rPr>
      <t/>
    </r>
  </si>
  <si>
    <t>The registration of death is mandatory in the UK, so the dataset should be a near complete record of mortality. Mortality counts from the PHM were based on the original underlying cause of death for which there is nearly 100 per cent coverage on the mortality register.</t>
  </si>
  <si>
    <t>Comparability ratios relating to ICD-10 coding changes in 2010 and 2013 have not been applied.  The impact of these changes is likely to be very small.</t>
  </si>
  <si>
    <t>The accuracy of these estimates of smoking-attributable deaths is influenced by the following factors:</t>
  </si>
  <si>
    <t>• The relative risks are based on the American Cancer Prevention Society II study (1982-88) and assume that the impact of smoking on mortality in that population is the same as its impact on the population of Wales in 2006-2015.</t>
  </si>
  <si>
    <t>• A single set of attributable fractions was used for the trend analyses (2006-08 to 2013-15) using smoking prevalence from the combined 2014 and 2015 Welsh Health Surveys, despite known changes in smoking prevalence over this period. This is standard practice but is likely to underestimate attributable mortality in the early part of this period when smoking prevalence was higher than in 2014-15.</t>
  </si>
  <si>
    <r>
      <t xml:space="preserve">This is one of three interactive data files produced to update the smoking-attributable indicators from the 2012 publication </t>
    </r>
    <r>
      <rPr>
        <i/>
        <sz val="10"/>
        <color rgb="FF000000"/>
        <rFont val="Verdana"/>
        <family val="2"/>
      </rPr>
      <t>Tobacco and health in Wales</t>
    </r>
    <r>
      <rPr>
        <sz val="10"/>
        <color rgb="FF000000"/>
        <rFont val="Verdana"/>
        <family val="2"/>
      </rPr>
      <t xml:space="preserve">.  </t>
    </r>
  </si>
  <si>
    <t>Click on the tabs above to access the interactive data.</t>
  </si>
  <si>
    <r>
      <t xml:space="preserve">For more information on the data sources and methods used, click on the </t>
    </r>
    <r>
      <rPr>
        <b/>
        <sz val="10"/>
        <color rgb="FF000000"/>
        <rFont val="Verdana"/>
        <family val="2"/>
      </rPr>
      <t xml:space="preserve">Technical guide </t>
    </r>
    <r>
      <rPr>
        <sz val="10"/>
        <color rgb="FF000000"/>
        <rFont val="Verdana"/>
        <family val="2"/>
      </rPr>
      <t xml:space="preserve">tab. </t>
    </r>
  </si>
  <si>
    <r>
      <t xml:space="preserve">For guidance on how to interpret the charts and tables in this file, click on the </t>
    </r>
    <r>
      <rPr>
        <b/>
        <sz val="10"/>
        <color rgb="FF000000"/>
        <rFont val="Verdana"/>
        <family val="2"/>
      </rPr>
      <t>Interpretation guide</t>
    </r>
    <r>
      <rPr>
        <sz val="10"/>
        <color rgb="FF000000"/>
        <rFont val="Verdana"/>
        <family val="2"/>
      </rPr>
      <t xml:space="preserve"> tab. </t>
    </r>
  </si>
  <si>
    <t>All interactive files are available via the following web page:</t>
  </si>
  <si>
    <t>The content of each file is as follows:</t>
  </si>
  <si>
    <t xml:space="preserve">Smoking-attributable mortality and hospital admissions trend and comparison data, 2006-08 to 2013-15. Data are available at Wales, health board and local authority levels. </t>
  </si>
  <si>
    <r>
      <rPr>
        <sz val="7"/>
        <color rgb="FF000000"/>
        <rFont val="Wingdings"/>
        <charset val="2"/>
      </rPr>
      <t>l</t>
    </r>
    <r>
      <rPr>
        <sz val="10"/>
        <color rgb="FF000000"/>
        <rFont val="Verdana"/>
        <family val="2"/>
      </rPr>
      <t xml:space="preserve"> Disease breakdown for smoking-attributable mortality and hospital admissions, 2015. Data are available at Wales and health board levels. </t>
    </r>
  </si>
  <si>
    <r>
      <rPr>
        <sz val="7"/>
        <color rgb="FF000000"/>
        <rFont val="Wingdings"/>
        <charset val="2"/>
      </rPr>
      <t>l</t>
    </r>
    <r>
      <rPr>
        <sz val="10"/>
        <color rgb="FF000000"/>
        <rFont val="Verdana"/>
        <family val="2"/>
      </rPr>
      <t xml:space="preserve"> This file: smoking-attributable mortality and hospital admissions trend and comparison data, 2006-08 to 2013-15 by deprivation fifth (WIMD 2014) in Wales</t>
    </r>
  </si>
  <si>
    <r>
      <rPr>
        <sz val="7"/>
        <color rgb="FF000000"/>
        <rFont val="Wingdings"/>
        <charset val="2"/>
      </rPr>
      <t>l</t>
    </r>
    <r>
      <rPr>
        <sz val="10"/>
        <color rgb="FF000000"/>
        <rFont val="Verdana"/>
        <family val="2"/>
      </rPr>
      <t xml:space="preserve"> Mortality and hospital admissions by health board and local authority </t>
    </r>
  </si>
  <si>
    <t xml:space="preserve">Please email any comments or questions to </t>
  </si>
  <si>
    <t>publichealthwalesobservatory@wales.nhs.uk</t>
  </si>
  <si>
    <t xml:space="preserve">Further information on the data sources are available at: </t>
  </si>
  <si>
    <t>Patient Episode Database for Wales (PEDW)</t>
  </si>
  <si>
    <t>Mid-year population estimates (MYE)</t>
  </si>
  <si>
    <t xml:space="preserve">Public Health Mortality (PHM) </t>
  </si>
  <si>
    <t>Welsh Health Survey</t>
  </si>
  <si>
    <t>Welsh Index of Multiple Deprivation</t>
  </si>
  <si>
    <r>
      <rPr>
        <b/>
        <sz val="9"/>
        <rFont val="Verdana"/>
        <family val="2"/>
      </rPr>
      <t>Numerator:</t>
    </r>
    <r>
      <rPr>
        <sz val="9"/>
        <rFont val="Verdana"/>
        <family val="2"/>
      </rPr>
      <t xml:space="preserve"> Patient Episode Database for Wales (PEDW), NHS Wales Informatics Service (NWIS)
</t>
    </r>
    <r>
      <rPr>
        <b/>
        <sz val="9"/>
        <rFont val="Verdana"/>
        <family val="2"/>
      </rPr>
      <t>Denominator:</t>
    </r>
    <r>
      <rPr>
        <sz val="9"/>
        <rFont val="Verdana"/>
        <family val="2"/>
      </rPr>
      <t xml:space="preserve"> Mid-year population estimates, Office for National Statistics</t>
    </r>
    <r>
      <rPr>
        <sz val="8"/>
        <rFont val="Verdana"/>
        <family val="2"/>
      </rPr>
      <t xml:space="preserve">
</t>
    </r>
    <r>
      <rPr>
        <sz val="9"/>
        <rFont val="Verdana"/>
        <family val="2"/>
      </rPr>
      <t xml:space="preserve">
Deprivation fifths: Welsh Index of Multiple Deprivation (WIMD) 2014, Welsh Government (WG)
Smoking prevalence data for calculating fractions: Welsh Health Survey 2014-15 (Welsh Government)
Relative risks of admission, by disease, for smokers and ex-smokers compared to people who have never smoked: NHS Information Centre</t>
    </r>
    <r>
      <rPr>
        <vertAlign val="superscript"/>
        <sz val="9"/>
        <rFont val="Verdana"/>
        <family val="2"/>
      </rPr>
      <t>1</t>
    </r>
    <r>
      <rPr>
        <sz val="9"/>
        <color rgb="FFFF0000"/>
        <rFont val="Verdana"/>
        <family val="2"/>
      </rPr>
      <t/>
    </r>
  </si>
  <si>
    <t xml:space="preserve">Deprivation fifths were created by ranking all 1,909 Lower Super Output Areas in Wales by their WIMD score, then inserting four cut-points to create five groups of increasing deprivation. These are numbered from 1 (least deprived) to 5 (most deprived). </t>
  </si>
  <si>
    <r>
      <rPr>
        <b/>
        <sz val="9"/>
        <color theme="1"/>
        <rFont val="Verdana"/>
        <family val="2"/>
      </rPr>
      <t>This file shows that in 2013-15, an estimated 26,489 hospital admissions per year were due to smoking.  It would be incorrect, however, to state that "an estimated 26,489 people per year were admitted to hospital due to smoking".</t>
    </r>
    <r>
      <rPr>
        <sz val="9"/>
        <color theme="1"/>
        <rFont val="Verdana"/>
        <family val="2"/>
      </rPr>
      <t xml:space="preserve">  
The method used did not attribute any person's admission entirely to smoking; rather, for each disease specified, a proportion of admissions was considered to be caused by smoking.  For example, as cited above, 60% of admissions from aortic aneurysms in women aged 50-54 were considered to be attributable to smoking.  If 18 women in this age group were admitted to hospital for this condition, it would not make sense to say that 10.8 of these women were admitted due to smoking.  Rather, in this case, 10.8 admissions would be added to the overall number of smoking-attributable admissions. </t>
    </r>
  </si>
  <si>
    <r>
      <rPr>
        <b/>
        <sz val="9"/>
        <color theme="1"/>
        <rFont val="Verdana"/>
        <family val="2"/>
      </rPr>
      <t>This file shows that in 2013-15, an estimated 5,388 deaths per year were due to smoking.  It would be incorrect, however, to state that "an estimated 5,388 people per year died from smoking".</t>
    </r>
    <r>
      <rPr>
        <sz val="9"/>
        <color theme="1"/>
        <rFont val="Verdana"/>
        <family val="2"/>
      </rPr>
      <t xml:space="preserve">  
The method used did not attribute any person's death entirely to smoking; rather, for each disease specified, a proportion of deaths was considered to be caused by smoking.  For example, as cited above, 50% of deaths from stomach or duodenal ulcers  in men aged 65-69 were considered to be attributable to smoking.  If 13 men in this age group died from this condition, it would not make sense to say that 6.5 of these men died from smoking.  Rather, in this case, 6.5 deaths would be added to the overall number of smoking-attributable deaths. </t>
    </r>
  </si>
  <si>
    <r>
      <t xml:space="preserve">EASR per 100,000  </t>
    </r>
    <r>
      <rPr>
        <sz val="8"/>
        <color rgb="FF000080"/>
        <rFont val="Verdana"/>
        <family val="2"/>
      </rPr>
      <t>(95% confidence interval)</t>
    </r>
  </si>
  <si>
    <r>
      <t xml:space="preserve">Rate ratio*    </t>
    </r>
    <r>
      <rPr>
        <sz val="8"/>
        <color rgb="FF000080"/>
        <rFont val="Verdana"/>
        <family val="2"/>
      </rPr>
      <t>(95% confidence interval)</t>
    </r>
  </si>
  <si>
    <r>
      <t xml:space="preserve">EASR per 100,000
</t>
    </r>
    <r>
      <rPr>
        <sz val="8"/>
        <color rgb="FF000080"/>
        <rFont val="Verdana"/>
        <family val="2"/>
      </rPr>
      <t>(95% confidence interval)</t>
    </r>
  </si>
  <si>
    <r>
      <t xml:space="preserve">EASR per 100,000 in least deprived
</t>
    </r>
    <r>
      <rPr>
        <sz val="8"/>
        <color rgb="FF000080"/>
        <rFont val="Verdana"/>
        <family val="2"/>
      </rPr>
      <t>(95% confidence interval)</t>
    </r>
  </si>
  <si>
    <r>
      <t xml:space="preserve">EASR per 100,000 in most deprived
</t>
    </r>
    <r>
      <rPr>
        <sz val="8"/>
        <color rgb="FF000080"/>
        <rFont val="Verdana"/>
        <family val="2"/>
      </rPr>
      <t>(95% confidence interval)</t>
    </r>
  </si>
  <si>
    <r>
      <t xml:space="preserve">Rate ratio*
</t>
    </r>
    <r>
      <rPr>
        <sz val="8"/>
        <color rgb="FF000080"/>
        <rFont val="Verdana"/>
        <family val="2"/>
      </rPr>
      <t>(95% confidence interval)</t>
    </r>
  </si>
  <si>
    <t>Males_2006 - 2008_Wales_0_SAA</t>
  </si>
  <si>
    <t>Males_2007 - 2009_Wales_0_SAA</t>
  </si>
  <si>
    <t>Males_2008 - 2010_Wales_0_SAA</t>
  </si>
  <si>
    <t>Males_2009 - 2011_Wales_0_SAA</t>
  </si>
  <si>
    <t>Males_2010 - 2012_Wales_0_SAA</t>
  </si>
  <si>
    <t>Males_2011 - 2013_Wales_0_SAA</t>
  </si>
  <si>
    <t>Males_2012 - 2014_Wales_0_SAA</t>
  </si>
  <si>
    <t>Males_2013 - 2015_Wales_0_SAA</t>
  </si>
  <si>
    <t>Males_2006 - 2008_Wales_1_SAA</t>
  </si>
  <si>
    <t>Males_2007 - 2009_Wales_1_SAA</t>
  </si>
  <si>
    <t>Males_2008 - 2010_Wales_1_SAA</t>
  </si>
  <si>
    <t>Males_2009 - 2011_Wales_1_SAA</t>
  </si>
  <si>
    <t>Males_2010 - 2012_Wales_1_SAA</t>
  </si>
  <si>
    <t>Males_2011 - 2013_Wales_1_SAA</t>
  </si>
  <si>
    <t>Males_2012 - 2014_Wales_1_SAA</t>
  </si>
  <si>
    <t>Males_2013 - 2015_Wales_1_SAA</t>
  </si>
  <si>
    <t>Males_2006 - 2008_Wales_2_SAA</t>
  </si>
  <si>
    <t>Males_2007 - 2009_Wales_2_SAA</t>
  </si>
  <si>
    <t>Males_2008 - 2010_Wales_2_SAA</t>
  </si>
  <si>
    <t>Males_2009 - 2011_Wales_2_SAA</t>
  </si>
  <si>
    <t>Males_2010 - 2012_Wales_2_SAA</t>
  </si>
  <si>
    <t>Males_2011 - 2013_Wales_2_SAA</t>
  </si>
  <si>
    <t>Males_2012 - 2014_Wales_2_SAA</t>
  </si>
  <si>
    <t>Males_2013 - 2015_Wales_2_SAA</t>
  </si>
  <si>
    <t>Males_2006 - 2008_Wales_3_SAA</t>
  </si>
  <si>
    <t>Males_2007 - 2009_Wales_3_SAA</t>
  </si>
  <si>
    <t>Males_2008 - 2010_Wales_3_SAA</t>
  </si>
  <si>
    <t>Males_2009 - 2011_Wales_3_SAA</t>
  </si>
  <si>
    <t>Males_2010 - 2012_Wales_3_SAA</t>
  </si>
  <si>
    <t>Males_2011 - 2013_Wales_3_SAA</t>
  </si>
  <si>
    <t>Males_2012 - 2014_Wales_3_SAA</t>
  </si>
  <si>
    <t>Males_2013 - 2015_Wales_3_SAA</t>
  </si>
  <si>
    <t>Males_2006 - 2008_Wales_4_SAA</t>
  </si>
  <si>
    <t>Males_2007 - 2009_Wales_4_SAA</t>
  </si>
  <si>
    <t>Males_2008 - 2010_Wales_4_SAA</t>
  </si>
  <si>
    <t>Males_2009 - 2011_Wales_4_SAA</t>
  </si>
  <si>
    <t>Males_2010 - 2012_Wales_4_SAA</t>
  </si>
  <si>
    <t>Males_2011 - 2013_Wales_4_SAA</t>
  </si>
  <si>
    <t>Males_2012 - 2014_Wales_4_SAA</t>
  </si>
  <si>
    <t>Males_2013 - 2015_Wales_4_SAA</t>
  </si>
  <si>
    <t>Males_2006 - 2008_Wales_5_SAA</t>
  </si>
  <si>
    <t>Males_2007 - 2009_Wales_5_SAA</t>
  </si>
  <si>
    <t>Males_2008 - 2010_Wales_5_SAA</t>
  </si>
  <si>
    <t>Males_2009 - 2011_Wales_5_SAA</t>
  </si>
  <si>
    <t>Males_2010 - 2012_Wales_5_SAA</t>
  </si>
  <si>
    <t>Males_2011 - 2013_Wales_5_SAA</t>
  </si>
  <si>
    <t>Males_2012 - 2014_Wales_5_SAA</t>
  </si>
  <si>
    <t>Males_2013 - 2015_Wales_5_SAA</t>
  </si>
  <si>
    <t>Females_2006 - 2008_Wales_0_SAA</t>
  </si>
  <si>
    <t>Females_2007 - 2009_Wales_0_SAA</t>
  </si>
  <si>
    <t>Females_2008 - 2010_Wales_0_SAA</t>
  </si>
  <si>
    <t>Females_2009 - 2011_Wales_0_SAA</t>
  </si>
  <si>
    <t>Females_2010 - 2012_Wales_0_SAA</t>
  </si>
  <si>
    <t>Females_2011 - 2013_Wales_0_SAA</t>
  </si>
  <si>
    <t>Females_2012 - 2014_Wales_0_SAA</t>
  </si>
  <si>
    <t>Females_2013 - 2015_Wales_0_SAA</t>
  </si>
  <si>
    <t>Females_2006 - 2008_Wales_1_SAA</t>
  </si>
  <si>
    <t>Females_2007 - 2009_Wales_1_SAA</t>
  </si>
  <si>
    <t>Females_2008 - 2010_Wales_1_SAA</t>
  </si>
  <si>
    <t>Females_2009 - 2011_Wales_1_SAA</t>
  </si>
  <si>
    <t>Females_2010 - 2012_Wales_1_SAA</t>
  </si>
  <si>
    <t>Females_2011 - 2013_Wales_1_SAA</t>
  </si>
  <si>
    <t>Females_2012 - 2014_Wales_1_SAA</t>
  </si>
  <si>
    <t>Females_2013 - 2015_Wales_1_SAA</t>
  </si>
  <si>
    <t>Females_2006 - 2008_Wales_2_SAA</t>
  </si>
  <si>
    <t>Females_2007 - 2009_Wales_2_SAA</t>
  </si>
  <si>
    <t>Females_2008 - 2010_Wales_2_SAA</t>
  </si>
  <si>
    <t>Females_2009 - 2011_Wales_2_SAA</t>
  </si>
  <si>
    <t>Females_2010 - 2012_Wales_2_SAA</t>
  </si>
  <si>
    <t>Females_2011 - 2013_Wales_2_SAA</t>
  </si>
  <si>
    <t>Females_2012 - 2014_Wales_2_SAA</t>
  </si>
  <si>
    <t>Females_2013 - 2015_Wales_2_SAA</t>
  </si>
  <si>
    <t>Females_2006 - 2008_Wales_3_SAA</t>
  </si>
  <si>
    <t>Females_2007 - 2009_Wales_3_SAA</t>
  </si>
  <si>
    <t>Females_2008 - 2010_Wales_3_SAA</t>
  </si>
  <si>
    <t>Females_2009 - 2011_Wales_3_SAA</t>
  </si>
  <si>
    <t>Females_2010 - 2012_Wales_3_SAA</t>
  </si>
  <si>
    <t>Females_2011 - 2013_Wales_3_SAA</t>
  </si>
  <si>
    <t>Females_2012 - 2014_Wales_3_SAA</t>
  </si>
  <si>
    <t>Females_2013 - 2015_Wales_3_SAA</t>
  </si>
  <si>
    <t>Females_2006 - 2008_Wales_4_SAA</t>
  </si>
  <si>
    <t>Females_2007 - 2009_Wales_4_SAA</t>
  </si>
  <si>
    <t>Females_2008 - 2010_Wales_4_SAA</t>
  </si>
  <si>
    <t>Females_2009 - 2011_Wales_4_SAA</t>
  </si>
  <si>
    <t>Females_2010 - 2012_Wales_4_SAA</t>
  </si>
  <si>
    <t>Females_2011 - 2013_Wales_4_SAA</t>
  </si>
  <si>
    <t>Females_2012 - 2014_Wales_4_SAA</t>
  </si>
  <si>
    <t>Females_2013 - 2015_Wales_4_SAA</t>
  </si>
  <si>
    <t>Females_2006 - 2008_Wales_5_SAA</t>
  </si>
  <si>
    <t>Females_2007 - 2009_Wales_5_SAA</t>
  </si>
  <si>
    <t>Females_2008 - 2010_Wales_5_SAA</t>
  </si>
  <si>
    <t>Females_2009 - 2011_Wales_5_SAA</t>
  </si>
  <si>
    <t>Females_2010 - 2012_Wales_5_SAA</t>
  </si>
  <si>
    <t>Females_2011 - 2013_Wales_5_SAA</t>
  </si>
  <si>
    <t>Females_2012 - 2014_Wales_5_SAA</t>
  </si>
  <si>
    <t>Females_2013 - 2015_Wales_5_SAA</t>
  </si>
  <si>
    <t>Persons_2006 - 2008_Wales_0_SAA</t>
  </si>
  <si>
    <t>Persons_2007 - 2009_Wales_0_SAA</t>
  </si>
  <si>
    <t>Persons_2008 - 2010_Wales_0_SAA</t>
  </si>
  <si>
    <t>Persons_2009 - 2011_Wales_0_SAA</t>
  </si>
  <si>
    <t>Persons_2010 - 2012_Wales_0_SAA</t>
  </si>
  <si>
    <t>Persons_2011 - 2013_Wales_0_SAA</t>
  </si>
  <si>
    <t>Persons_2012 - 2014_Wales_0_SAA</t>
  </si>
  <si>
    <t>Persons_2013 - 2015_Wales_0_SAA</t>
  </si>
  <si>
    <t>Persons_2006 - 2008_Wales_1_SAA</t>
  </si>
  <si>
    <t>Persons_2007 - 2009_Wales_1_SAA</t>
  </si>
  <si>
    <t>Persons_2008 - 2010_Wales_1_SAA</t>
  </si>
  <si>
    <t>Persons_2009 - 2011_Wales_1_SAA</t>
  </si>
  <si>
    <t>Persons_2010 - 2012_Wales_1_SAA</t>
  </si>
  <si>
    <t>Persons_2011 - 2013_Wales_1_SAA</t>
  </si>
  <si>
    <t>Persons_2012 - 2014_Wales_1_SAA</t>
  </si>
  <si>
    <t>Persons_2013 - 2015_Wales_1_SAA</t>
  </si>
  <si>
    <t>Persons_2006 - 2008_Wales_2_SAA</t>
  </si>
  <si>
    <t>Persons_2007 - 2009_Wales_2_SAA</t>
  </si>
  <si>
    <t>Persons_2008 - 2010_Wales_2_SAA</t>
  </si>
  <si>
    <t>Persons_2009 - 2011_Wales_2_SAA</t>
  </si>
  <si>
    <t>Persons_2010 - 2012_Wales_2_SAA</t>
  </si>
  <si>
    <t>Persons_2011 - 2013_Wales_2_SAA</t>
  </si>
  <si>
    <t>Persons_2012 - 2014_Wales_2_SAA</t>
  </si>
  <si>
    <t>Persons_2013 - 2015_Wales_2_SAA</t>
  </si>
  <si>
    <t>Persons_2006 - 2008_Wales_3_SAA</t>
  </si>
  <si>
    <t>Persons_2007 - 2009_Wales_3_SAA</t>
  </si>
  <si>
    <t>Persons_2008 - 2010_Wales_3_SAA</t>
  </si>
  <si>
    <t>Persons_2009 - 2011_Wales_3_SAA</t>
  </si>
  <si>
    <t>Persons_2010 - 2012_Wales_3_SAA</t>
  </si>
  <si>
    <t>Persons_2011 - 2013_Wales_3_SAA</t>
  </si>
  <si>
    <t>Persons_2012 - 2014_Wales_3_SAA</t>
  </si>
  <si>
    <t>Persons_2013 - 2015_Wales_3_SAA</t>
  </si>
  <si>
    <t>Persons_2006 - 2008_Wales_4_SAA</t>
  </si>
  <si>
    <t>Persons_2007 - 2009_Wales_4_SAA</t>
  </si>
  <si>
    <t>Persons_2008 - 2010_Wales_4_SAA</t>
  </si>
  <si>
    <t>Persons_2009 - 2011_Wales_4_SAA</t>
  </si>
  <si>
    <t>Persons_2010 - 2012_Wales_4_SAA</t>
  </si>
  <si>
    <t>Persons_2011 - 2013_Wales_4_SAA</t>
  </si>
  <si>
    <t>Persons_2012 - 2014_Wales_4_SAA</t>
  </si>
  <si>
    <t>Persons_2013 - 2015_Wales_4_SAA</t>
  </si>
  <si>
    <t>Persons_2006 - 2008_Wales_5_SAA</t>
  </si>
  <si>
    <t>Persons_2007 - 2009_Wales_5_SAA</t>
  </si>
  <si>
    <t>Persons_2008 - 2010_Wales_5_SAA</t>
  </si>
  <si>
    <t>Persons_2009 - 2011_Wales_5_SAA</t>
  </si>
  <si>
    <t>Persons_2010 - 2012_Wales_5_SAA</t>
  </si>
  <si>
    <t>Persons_2011 - 2013_Wales_5_SAA</t>
  </si>
  <si>
    <t>Persons_2012 - 2014_Wales_5_SAA</t>
  </si>
  <si>
    <t>Persons_2013 - 2015_Wales_5_SAA</t>
  </si>
  <si>
    <t>Males_2006 - 2008_Wales_0_SAM</t>
  </si>
  <si>
    <t>Males_2007 - 2009_Wales_0_SAM</t>
  </si>
  <si>
    <t>Males_2008 - 2010_Wales_0_SAM</t>
  </si>
  <si>
    <t>Males_2009 - 2011_Wales_0_SAM</t>
  </si>
  <si>
    <t>Males_2010 - 2012_Wales_0_SAM</t>
  </si>
  <si>
    <t>Males_2011 - 2013_Wales_0_SAM</t>
  </si>
  <si>
    <t>Males_2012 - 2014_Wales_0_SAM</t>
  </si>
  <si>
    <t>Males_2013 - 2015_Wales_0_SAM</t>
  </si>
  <si>
    <t>Males_2006 - 2008_Wales_1_SAM</t>
  </si>
  <si>
    <t>Males_2007 - 2009_Wales_1_SAM</t>
  </si>
  <si>
    <t>Males_2008 - 2010_Wales_1_SAM</t>
  </si>
  <si>
    <t>Males_2009 - 2011_Wales_1_SAM</t>
  </si>
  <si>
    <t>Males_2010 - 2012_Wales_1_SAM</t>
  </si>
  <si>
    <t>Males_2011 - 2013_Wales_1_SAM</t>
  </si>
  <si>
    <t>Males_2012 - 2014_Wales_1_SAM</t>
  </si>
  <si>
    <t>Males_2013 - 2015_Wales_1_SAM</t>
  </si>
  <si>
    <t>Males_2006 - 2008_Wales_2_SAM</t>
  </si>
  <si>
    <t>Males_2007 - 2009_Wales_2_SAM</t>
  </si>
  <si>
    <t>Males_2008 - 2010_Wales_2_SAM</t>
  </si>
  <si>
    <t>Males_2009 - 2011_Wales_2_SAM</t>
  </si>
  <si>
    <t>Males_2010 - 2012_Wales_2_SAM</t>
  </si>
  <si>
    <t>Males_2011 - 2013_Wales_2_SAM</t>
  </si>
  <si>
    <t>Males_2012 - 2014_Wales_2_SAM</t>
  </si>
  <si>
    <t>Males_2013 - 2015_Wales_2_SAM</t>
  </si>
  <si>
    <t>Males_2006 - 2008_Wales_3_SAM</t>
  </si>
  <si>
    <t>Males_2007 - 2009_Wales_3_SAM</t>
  </si>
  <si>
    <t>Males_2008 - 2010_Wales_3_SAM</t>
  </si>
  <si>
    <t>Males_2009 - 2011_Wales_3_SAM</t>
  </si>
  <si>
    <t>Males_2010 - 2012_Wales_3_SAM</t>
  </si>
  <si>
    <t>Males_2011 - 2013_Wales_3_SAM</t>
  </si>
  <si>
    <t>Males_2012 - 2014_Wales_3_SAM</t>
  </si>
  <si>
    <t>Males_2013 - 2015_Wales_3_SAM</t>
  </si>
  <si>
    <t>Males_2006 - 2008_Wales_4_SAM</t>
  </si>
  <si>
    <t>Males_2007 - 2009_Wales_4_SAM</t>
  </si>
  <si>
    <t>Males_2008 - 2010_Wales_4_SAM</t>
  </si>
  <si>
    <t>Males_2009 - 2011_Wales_4_SAM</t>
  </si>
  <si>
    <t>Males_2010 - 2012_Wales_4_SAM</t>
  </si>
  <si>
    <t>Males_2011 - 2013_Wales_4_SAM</t>
  </si>
  <si>
    <t>Males_2012 - 2014_Wales_4_SAM</t>
  </si>
  <si>
    <t>Males_2013 - 2015_Wales_4_SAM</t>
  </si>
  <si>
    <t>Males_2006 - 2008_Wales_5_SAM</t>
  </si>
  <si>
    <t>Males_2007 - 2009_Wales_5_SAM</t>
  </si>
  <si>
    <t>Males_2008 - 2010_Wales_5_SAM</t>
  </si>
  <si>
    <t>Males_2009 - 2011_Wales_5_SAM</t>
  </si>
  <si>
    <t>Males_2010 - 2012_Wales_5_SAM</t>
  </si>
  <si>
    <t>Males_2011 - 2013_Wales_5_SAM</t>
  </si>
  <si>
    <t>Males_2012 - 2014_Wales_5_SAM</t>
  </si>
  <si>
    <t>Males_2013 - 2015_Wales_5_SAM</t>
  </si>
  <si>
    <t>Females_2006 - 2008_Wales_0_SAM</t>
  </si>
  <si>
    <t>Females_2007 - 2009_Wales_0_SAM</t>
  </si>
  <si>
    <t>Females_2008 - 2010_Wales_0_SAM</t>
  </si>
  <si>
    <t>Females_2009 - 2011_Wales_0_SAM</t>
  </si>
  <si>
    <t>Females_2010 - 2012_Wales_0_SAM</t>
  </si>
  <si>
    <t>Females_2011 - 2013_Wales_0_SAM</t>
  </si>
  <si>
    <t>Females_2012 - 2014_Wales_0_SAM</t>
  </si>
  <si>
    <t>Females_2013 - 2015_Wales_0_SAM</t>
  </si>
  <si>
    <t>Females_2006 - 2008_Wales_1_SAM</t>
  </si>
  <si>
    <t>Females_2007 - 2009_Wales_1_SAM</t>
  </si>
  <si>
    <t>Females_2008 - 2010_Wales_1_SAM</t>
  </si>
  <si>
    <t>Females_2009 - 2011_Wales_1_SAM</t>
  </si>
  <si>
    <t>Females_2010 - 2012_Wales_1_SAM</t>
  </si>
  <si>
    <t>Females_2011 - 2013_Wales_1_SAM</t>
  </si>
  <si>
    <t>Females_2012 - 2014_Wales_1_SAM</t>
  </si>
  <si>
    <t>Females_2013 - 2015_Wales_1_SAM</t>
  </si>
  <si>
    <t>Females_2006 - 2008_Wales_2_SAM</t>
  </si>
  <si>
    <t>Females_2007 - 2009_Wales_2_SAM</t>
  </si>
  <si>
    <t>Females_2008 - 2010_Wales_2_SAM</t>
  </si>
  <si>
    <t>Females_2009 - 2011_Wales_2_SAM</t>
  </si>
  <si>
    <t>Females_2010 - 2012_Wales_2_SAM</t>
  </si>
  <si>
    <t>Females_2011 - 2013_Wales_2_SAM</t>
  </si>
  <si>
    <t>Females_2012 - 2014_Wales_2_SAM</t>
  </si>
  <si>
    <t>Females_2013 - 2015_Wales_2_SAM</t>
  </si>
  <si>
    <t>Females_2006 - 2008_Wales_3_SAM</t>
  </si>
  <si>
    <t>Females_2007 - 2009_Wales_3_SAM</t>
  </si>
  <si>
    <t>Females_2008 - 2010_Wales_3_SAM</t>
  </si>
  <si>
    <t>Females_2009 - 2011_Wales_3_SAM</t>
  </si>
  <si>
    <t>Females_2010 - 2012_Wales_3_SAM</t>
  </si>
  <si>
    <t>Females_2011 - 2013_Wales_3_SAM</t>
  </si>
  <si>
    <t>Females_2012 - 2014_Wales_3_SAM</t>
  </si>
  <si>
    <t>Females_2013 - 2015_Wales_3_SAM</t>
  </si>
  <si>
    <t>Females_2006 - 2008_Wales_4_SAM</t>
  </si>
  <si>
    <t>Females_2007 - 2009_Wales_4_SAM</t>
  </si>
  <si>
    <t>Females_2008 - 2010_Wales_4_SAM</t>
  </si>
  <si>
    <t>Females_2009 - 2011_Wales_4_SAM</t>
  </si>
  <si>
    <t>Females_2010 - 2012_Wales_4_SAM</t>
  </si>
  <si>
    <t>Females_2011 - 2013_Wales_4_SAM</t>
  </si>
  <si>
    <t>Females_2012 - 2014_Wales_4_SAM</t>
  </si>
  <si>
    <t>Females_2013 - 2015_Wales_4_SAM</t>
  </si>
  <si>
    <t>Females_2006 - 2008_Wales_5_SAM</t>
  </si>
  <si>
    <t>Females_2007 - 2009_Wales_5_SAM</t>
  </si>
  <si>
    <t>Females_2008 - 2010_Wales_5_SAM</t>
  </si>
  <si>
    <t>Females_2009 - 2011_Wales_5_SAM</t>
  </si>
  <si>
    <t>Females_2010 - 2012_Wales_5_SAM</t>
  </si>
  <si>
    <t>Females_2011 - 2013_Wales_5_SAM</t>
  </si>
  <si>
    <t>Females_2012 - 2014_Wales_5_SAM</t>
  </si>
  <si>
    <t>Females_2013 - 2015_Wales_5_SAM</t>
  </si>
  <si>
    <t>Persons_2006 - 2008_Wales_0_SAM</t>
  </si>
  <si>
    <t>Persons_2007 - 2009_Wales_0_SAM</t>
  </si>
  <si>
    <t>Persons_2008 - 2010_Wales_0_SAM</t>
  </si>
  <si>
    <t>Persons_2009 - 2011_Wales_0_SAM</t>
  </si>
  <si>
    <t>Persons_2010 - 2012_Wales_0_SAM</t>
  </si>
  <si>
    <t>Persons_2011 - 2013_Wales_0_SAM</t>
  </si>
  <si>
    <t>Persons_2012 - 2014_Wales_0_SAM</t>
  </si>
  <si>
    <t>Persons_2013 - 2015_Wales_0_SAM</t>
  </si>
  <si>
    <t>Persons_2006 - 2008_Wales_1_SAM</t>
  </si>
  <si>
    <t>Persons_2007 - 2009_Wales_1_SAM</t>
  </si>
  <si>
    <t>Persons_2008 - 2010_Wales_1_SAM</t>
  </si>
  <si>
    <t>Persons_2009 - 2011_Wales_1_SAM</t>
  </si>
  <si>
    <t>Persons_2010 - 2012_Wales_1_SAM</t>
  </si>
  <si>
    <t>Persons_2011 - 2013_Wales_1_SAM</t>
  </si>
  <si>
    <t>Persons_2012 - 2014_Wales_1_SAM</t>
  </si>
  <si>
    <t>Persons_2013 - 2015_Wales_1_SAM</t>
  </si>
  <si>
    <t>Persons_2006 - 2008_Wales_2_SAM</t>
  </si>
  <si>
    <t>Persons_2007 - 2009_Wales_2_SAM</t>
  </si>
  <si>
    <t>Persons_2008 - 2010_Wales_2_SAM</t>
  </si>
  <si>
    <t>Persons_2009 - 2011_Wales_2_SAM</t>
  </si>
  <si>
    <t>Persons_2010 - 2012_Wales_2_SAM</t>
  </si>
  <si>
    <t>Persons_2011 - 2013_Wales_2_SAM</t>
  </si>
  <si>
    <t>Persons_2012 - 2014_Wales_2_SAM</t>
  </si>
  <si>
    <t>Persons_2013 - 2015_Wales_2_SAM</t>
  </si>
  <si>
    <t>Persons_2006 - 2008_Wales_3_SAM</t>
  </si>
  <si>
    <t>Persons_2007 - 2009_Wales_3_SAM</t>
  </si>
  <si>
    <t>Persons_2008 - 2010_Wales_3_SAM</t>
  </si>
  <si>
    <t>Persons_2009 - 2011_Wales_3_SAM</t>
  </si>
  <si>
    <t>Persons_2010 - 2012_Wales_3_SAM</t>
  </si>
  <si>
    <t>Persons_2011 - 2013_Wales_3_SAM</t>
  </si>
  <si>
    <t>Persons_2012 - 2014_Wales_3_SAM</t>
  </si>
  <si>
    <t>Persons_2013 - 2015_Wales_3_SAM</t>
  </si>
  <si>
    <t>Persons_2006 - 2008_Wales_4_SAM</t>
  </si>
  <si>
    <t>Persons_2007 - 2009_Wales_4_SAM</t>
  </si>
  <si>
    <t>Persons_2008 - 2010_Wales_4_SAM</t>
  </si>
  <si>
    <t>Persons_2009 - 2011_Wales_4_SAM</t>
  </si>
  <si>
    <t>Persons_2010 - 2012_Wales_4_SAM</t>
  </si>
  <si>
    <t>Persons_2011 - 2013_Wales_4_SAM</t>
  </si>
  <si>
    <t>Persons_2012 - 2014_Wales_4_SAM</t>
  </si>
  <si>
    <t>Persons_2013 - 2015_Wales_4_SAM</t>
  </si>
  <si>
    <t>Persons_2006 - 2008_Wales_5_SAM</t>
  </si>
  <si>
    <t>Persons_2007 - 2009_Wales_5_SAM</t>
  </si>
  <si>
    <t>Persons_2008 - 2010_Wales_5_SAM</t>
  </si>
  <si>
    <t>Persons_2009 - 2011_Wales_5_SAM</t>
  </si>
  <si>
    <t>Persons_2010 - 2012_Wales_5_SAM</t>
  </si>
  <si>
    <t>Persons_2011 - 2013_Wales_5_SAM</t>
  </si>
  <si>
    <t>Persons_2012 - 2014_Wales_5_SAM</t>
  </si>
  <si>
    <t>Persons_2013 - 2015_Wales_5_SAM</t>
  </si>
  <si>
    <t>A file containing all of the data included in the above files is also available, allowing users to create their own outputs.</t>
  </si>
  <si>
    <t>www.publichealthwalesobservatory.wales.nhs.uk/smoking2017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</si>
</sst>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4" formatCode="_-&quot;£&quot;* #,##0.00_-;\-&quot;£&quot;* #,##0.00_-;_-&quot;£&quot;* &quot;-&quot;??_-;_-@_-"/>
    <numFmt numFmtId="43" formatCode="_-* #,##0.00_-;\-* #,##0.00_-;_-* &quot;-&quot;??_-;_-@_-"/>
    <numFmt numFmtId="164" formatCode="_(* #,##0.00_);_(* \(#,##0.00\);_(* &quot;-&quot;??_);_(@_)"/>
    <numFmt numFmtId="165" formatCode="0.0"/>
    <numFmt numFmtId="166" formatCode="0.000"/>
    <numFmt numFmtId="167" formatCode="_-* #,##0_-;\-* #,##0_-;_-* &quot;-&quot;??_-;_-@_-"/>
    <numFmt numFmtId="168" formatCode="#,##0.0"/>
    <numFmt numFmtId="169" formatCode="[&gt;0.5]#,##0;[&lt;-0.5]\-#,##0;\-"/>
    <numFmt numFmtId="170" formatCode="#,##0_);;&quot;- &quot;_);@_)\ "/>
    <numFmt numFmtId="171" formatCode="_(General"/>
    <numFmt numFmtId="172" formatCode="General_)"/>
  </numFmts>
  <fonts count="89">
    <font>
      <sz val="11"/>
      <color theme="1"/>
      <name val="Calibri"/>
      <family val="2"/>
      <scheme val="minor"/>
    </font>
    <font>
      <sz val="11"/>
      <color theme="1"/>
      <name val="Calibri"/>
      <family val="2"/>
      <scheme val="minor"/>
    </font>
    <font>
      <sz val="10"/>
      <name val="Verdana"/>
      <family val="2"/>
    </font>
    <font>
      <b/>
      <sz val="10"/>
      <name val="Verdana"/>
      <family val="2"/>
    </font>
    <font>
      <sz val="10"/>
      <name val="Arial"/>
      <family val="2"/>
    </font>
    <font>
      <u/>
      <sz val="10"/>
      <color indexed="12"/>
      <name val="Arial"/>
      <family val="2"/>
    </font>
    <font>
      <u/>
      <sz val="11"/>
      <color theme="10"/>
      <name val="Calibri"/>
      <family val="2"/>
    </font>
    <font>
      <sz val="10"/>
      <name val="Arial"/>
      <family val="2"/>
    </font>
    <font>
      <sz val="9"/>
      <color theme="1"/>
      <name val="Verdana"/>
      <family val="2"/>
    </font>
    <font>
      <sz val="11"/>
      <color rgb="FF000000"/>
      <name val="Calibri"/>
      <family val="2"/>
    </font>
    <font>
      <sz val="9"/>
      <color rgb="FF000080"/>
      <name val="Verdana"/>
      <family val="2"/>
    </font>
    <font>
      <b/>
      <sz val="10"/>
      <color theme="1"/>
      <name val="Verdana"/>
      <family val="2"/>
    </font>
    <font>
      <u/>
      <sz val="9"/>
      <color theme="10"/>
      <name val="Verdana"/>
      <family val="2"/>
    </font>
    <font>
      <sz val="12"/>
      <name val="Arial"/>
      <family val="2"/>
    </font>
    <font>
      <sz val="10"/>
      <color indexed="8"/>
      <name val="Arial"/>
      <family val="2"/>
    </font>
    <font>
      <b/>
      <sz val="9"/>
      <color theme="1"/>
      <name val="Verdana"/>
      <family val="2"/>
    </font>
    <font>
      <u/>
      <sz val="9.9"/>
      <color theme="10"/>
      <name val="Calibri"/>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theme="10"/>
      <name val="Arial"/>
      <family val="2"/>
    </font>
    <font>
      <sz val="11"/>
      <color indexed="62"/>
      <name val="Calibri"/>
      <family val="2"/>
    </font>
    <font>
      <sz val="11"/>
      <color indexed="52"/>
      <name val="Calibri"/>
      <family val="2"/>
    </font>
    <font>
      <sz val="11"/>
      <color indexed="60"/>
      <name val="Calibri"/>
      <family val="2"/>
    </font>
    <font>
      <sz val="13"/>
      <name val="Times New Roman"/>
      <family val="1"/>
    </font>
    <font>
      <sz val="10"/>
      <color theme="1"/>
      <name val="Calibri"/>
      <family val="2"/>
      <scheme val="minor"/>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Verdana"/>
      <family val="2"/>
    </font>
    <font>
      <b/>
      <sz val="9"/>
      <color rgb="FF3182BD"/>
      <name val="Verdana"/>
      <family val="2"/>
    </font>
    <font>
      <i/>
      <sz val="9"/>
      <color theme="1"/>
      <name val="Verdana"/>
      <family val="2"/>
    </font>
    <font>
      <b/>
      <sz val="11"/>
      <name val="Verdana"/>
      <family val="2"/>
    </font>
    <font>
      <u/>
      <sz val="9"/>
      <color indexed="12"/>
      <name val="Verdana"/>
      <family val="2"/>
    </font>
    <font>
      <b/>
      <sz val="12"/>
      <name val="Verdana"/>
      <family val="2"/>
    </font>
    <font>
      <sz val="8"/>
      <color theme="1"/>
      <name val="Verdana"/>
      <family val="2"/>
    </font>
    <font>
      <u/>
      <sz val="9.9"/>
      <color theme="10"/>
      <name val="Verdana"/>
      <family val="2"/>
    </font>
    <font>
      <sz val="10"/>
      <color theme="1"/>
      <name val="Arial"/>
      <family val="2"/>
    </font>
    <font>
      <b/>
      <sz val="10"/>
      <name val="Arial"/>
      <family val="2"/>
    </font>
    <font>
      <b/>
      <sz val="10"/>
      <color indexed="10"/>
      <name val="Arial"/>
      <family val="2"/>
    </font>
    <font>
      <b/>
      <sz val="10"/>
      <color theme="1"/>
      <name val="Arial"/>
      <family val="2"/>
    </font>
    <font>
      <sz val="10"/>
      <name val="Times New Roman"/>
      <family val="1"/>
    </font>
    <font>
      <b/>
      <sz val="9"/>
      <name val="Verdana"/>
      <family val="2"/>
    </font>
    <font>
      <sz val="9"/>
      <name val="Verdana"/>
      <family val="2"/>
    </font>
    <font>
      <b/>
      <sz val="9"/>
      <color rgb="FF000080"/>
      <name val="Verdana"/>
      <family val="2"/>
    </font>
    <font>
      <sz val="8"/>
      <color rgb="FF000080"/>
      <name val="Verdana"/>
      <family val="2"/>
    </font>
    <font>
      <sz val="8"/>
      <name val="Verdana"/>
      <family val="2"/>
    </font>
    <font>
      <sz val="9"/>
      <color indexed="18"/>
      <name val="Verdana"/>
      <family val="2"/>
    </font>
    <font>
      <sz val="8"/>
      <color indexed="18"/>
      <name val="Verdana"/>
      <family val="2"/>
    </font>
    <font>
      <b/>
      <sz val="8"/>
      <color theme="1"/>
      <name val="Verdana"/>
      <family val="2"/>
    </font>
    <font>
      <b/>
      <sz val="12"/>
      <color rgb="FF000080"/>
      <name val="Verdana"/>
      <family val="2"/>
    </font>
    <font>
      <vertAlign val="superscript"/>
      <sz val="9"/>
      <name val="Verdana"/>
      <family val="2"/>
    </font>
    <font>
      <i/>
      <sz val="9"/>
      <name val="Verdana"/>
      <family val="2"/>
    </font>
    <font>
      <sz val="9"/>
      <color rgb="FFFF0000"/>
      <name val="Verdana"/>
      <family val="2"/>
    </font>
    <font>
      <vertAlign val="superscript"/>
      <sz val="9"/>
      <color theme="1"/>
      <name val="Verdana"/>
      <family val="2"/>
    </font>
    <font>
      <sz val="7"/>
      <name val="Arial"/>
      <family val="2"/>
    </font>
    <font>
      <sz val="8"/>
      <name val="CG Times"/>
    </font>
    <font>
      <sz val="14"/>
      <name val="Arial"/>
      <family val="2"/>
    </font>
    <font>
      <u/>
      <sz val="10"/>
      <color indexed="12"/>
      <name val="Helvetica"/>
    </font>
    <font>
      <u/>
      <sz val="7.5"/>
      <color indexed="12"/>
      <name val="Arial"/>
      <family val="2"/>
    </font>
    <font>
      <u/>
      <sz val="10"/>
      <color indexed="12"/>
      <name val="MS Sans Serif"/>
      <family val="2"/>
    </font>
    <font>
      <u/>
      <sz val="12"/>
      <color indexed="12"/>
      <name val="Arial"/>
      <family val="2"/>
    </font>
    <font>
      <u/>
      <sz val="11"/>
      <color theme="10"/>
      <name val="Calibri"/>
      <family val="2"/>
      <scheme val="minor"/>
    </font>
    <font>
      <sz val="10"/>
      <color indexed="18"/>
      <name val="Arial"/>
      <family val="2"/>
    </font>
    <font>
      <sz val="11"/>
      <color indexed="8"/>
      <name val="Calibri"/>
      <family val="2"/>
      <scheme val="minor"/>
    </font>
    <font>
      <sz val="10"/>
      <color theme="1"/>
      <name val="Verdana"/>
      <family val="2"/>
    </font>
    <font>
      <sz val="11"/>
      <name val="Times New Roman"/>
      <family val="1"/>
    </font>
    <font>
      <b/>
      <sz val="11"/>
      <name val="Times New Roman"/>
      <family val="1"/>
    </font>
    <font>
      <b/>
      <sz val="12"/>
      <name val="Times New Roman"/>
      <family val="1"/>
    </font>
    <font>
      <b/>
      <sz val="12"/>
      <name val="Arial"/>
      <family val="2"/>
    </font>
    <font>
      <b/>
      <sz val="14"/>
      <name val="Arial"/>
      <family val="2"/>
    </font>
    <font>
      <sz val="8"/>
      <name val="Arial"/>
      <family val="2"/>
    </font>
    <font>
      <b/>
      <sz val="12"/>
      <color indexed="8"/>
      <name val="Arial"/>
      <family val="2"/>
    </font>
    <font>
      <u/>
      <sz val="8.8000000000000007"/>
      <color theme="10"/>
      <name val="Calibri"/>
      <family val="2"/>
    </font>
    <font>
      <u/>
      <sz val="7.7"/>
      <color theme="10"/>
      <name val="Calibri"/>
      <family val="2"/>
    </font>
    <font>
      <b/>
      <sz val="9"/>
      <color rgb="FFFFFFFF"/>
      <name val="Verdana"/>
      <family val="2"/>
    </font>
    <font>
      <sz val="10"/>
      <color rgb="FF000000"/>
      <name val="Verdana"/>
      <family val="2"/>
    </font>
    <font>
      <i/>
      <sz val="10"/>
      <color rgb="FF000000"/>
      <name val="Verdana"/>
      <family val="2"/>
    </font>
    <font>
      <b/>
      <sz val="10"/>
      <color rgb="FF000000"/>
      <name val="Verdana"/>
      <family val="2"/>
    </font>
    <font>
      <sz val="7"/>
      <color rgb="FF000000"/>
      <name val="Wingdings"/>
      <charset val="2"/>
    </font>
    <font>
      <u/>
      <sz val="10"/>
      <color theme="10"/>
      <name val="Verdana"/>
      <family val="2"/>
    </font>
  </fonts>
  <fills count="40">
    <fill>
      <patternFill patternType="none"/>
    </fill>
    <fill>
      <patternFill patternType="gray125"/>
    </fill>
    <fill>
      <patternFill patternType="solid">
        <fgColor theme="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3" tint="0.79998168889431442"/>
        <bgColor indexed="64"/>
      </patternFill>
    </fill>
  </fills>
  <borders count="18">
    <border>
      <left/>
      <right/>
      <top/>
      <bottom/>
      <diagonal/>
    </border>
    <border>
      <left/>
      <right/>
      <top style="thin">
        <color indexed="64"/>
      </top>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rgb="FF000080"/>
      </bottom>
      <diagonal/>
    </border>
    <border>
      <left/>
      <right/>
      <top style="thin">
        <color rgb="FF000080"/>
      </top>
      <bottom/>
      <diagonal/>
    </border>
    <border>
      <left/>
      <right/>
      <top style="thin">
        <color rgb="FF000080"/>
      </top>
      <bottom style="thin">
        <color rgb="FF000080"/>
      </bottom>
      <diagonal/>
    </border>
    <border>
      <left/>
      <right/>
      <top style="thin">
        <color rgb="FF000080"/>
      </top>
      <bottom style="thin">
        <color indexed="64"/>
      </bottom>
      <diagonal/>
    </border>
    <border>
      <left/>
      <right/>
      <top style="thin">
        <color indexed="64"/>
      </top>
      <bottom style="thin">
        <color indexed="64"/>
      </bottom>
      <diagonal/>
    </border>
    <border>
      <left/>
      <right/>
      <top/>
      <bottom style="thin">
        <color indexed="64"/>
      </bottom>
      <diagonal/>
    </border>
  </borders>
  <cellStyleXfs count="2486">
    <xf numFmtId="0" fontId="0" fillId="0" borderId="0"/>
    <xf numFmtId="0" fontId="1" fillId="0" borderId="0"/>
    <xf numFmtId="43" fontId="4" fillId="0" borderId="0" applyFont="0" applyFill="0" applyBorder="0" applyAlignment="0" applyProtection="0"/>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1" fillId="0" borderId="0"/>
    <xf numFmtId="0" fontId="7"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8" fillId="0" borderId="0"/>
    <xf numFmtId="0" fontId="8" fillId="0" borderId="0"/>
    <xf numFmtId="0" fontId="4" fillId="0" borderId="0"/>
    <xf numFmtId="0" fontId="4" fillId="0" borderId="0"/>
    <xf numFmtId="0" fontId="9"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9" fillId="0" borderId="0"/>
    <xf numFmtId="0" fontId="1" fillId="0" borderId="0"/>
    <xf numFmtId="0" fontId="9" fillId="0" borderId="0"/>
    <xf numFmtId="0" fontId="9" fillId="0" borderId="0"/>
    <xf numFmtId="0" fontId="4" fillId="0" borderId="0"/>
    <xf numFmtId="0" fontId="4" fillId="0" borderId="0"/>
    <xf numFmtId="0" fontId="4" fillId="0" borderId="0"/>
    <xf numFmtId="0" fontId="1" fillId="0" borderId="0"/>
    <xf numFmtId="0" fontId="9" fillId="0" borderId="0"/>
    <xf numFmtId="0" fontId="8" fillId="0" borderId="0"/>
    <xf numFmtId="0" fontId="4" fillId="0" borderId="0"/>
    <xf numFmtId="0" fontId="4" fillId="0" borderId="0"/>
    <xf numFmtId="0" fontId="9" fillId="0" borderId="0"/>
    <xf numFmtId="0" fontId="9" fillId="0" borderId="0"/>
    <xf numFmtId="0" fontId="1" fillId="0" borderId="0"/>
    <xf numFmtId="0" fontId="9" fillId="0" borderId="0"/>
    <xf numFmtId="0" fontId="1" fillId="0" borderId="0"/>
    <xf numFmtId="0" fontId="1" fillId="0" borderId="0"/>
    <xf numFmtId="0" fontId="9" fillId="0" borderId="0"/>
    <xf numFmtId="0" fontId="4"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8" fillId="0" borderId="0"/>
    <xf numFmtId="0" fontId="9" fillId="0" borderId="0"/>
    <xf numFmtId="0" fontId="9"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0" fontId="16"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4" fillId="0" borderId="0"/>
    <xf numFmtId="0" fontId="17" fillId="16" borderId="0" applyNumberFormat="0" applyBorder="0" applyAlignment="0" applyProtection="0"/>
    <xf numFmtId="0" fontId="1" fillId="4" borderId="0" applyNumberFormat="0" applyBorder="0" applyAlignment="0" applyProtection="0"/>
    <xf numFmtId="0" fontId="17" fillId="17" borderId="0" applyNumberFormat="0" applyBorder="0" applyAlignment="0" applyProtection="0"/>
    <xf numFmtId="0" fontId="1" fillId="6" borderId="0" applyNumberFormat="0" applyBorder="0" applyAlignment="0" applyProtection="0"/>
    <xf numFmtId="0" fontId="17" fillId="18" borderId="0" applyNumberFormat="0" applyBorder="0" applyAlignment="0" applyProtection="0"/>
    <xf numFmtId="0" fontId="1" fillId="8" borderId="0" applyNumberFormat="0" applyBorder="0" applyAlignment="0" applyProtection="0"/>
    <xf numFmtId="0" fontId="17" fillId="19" borderId="0" applyNumberFormat="0" applyBorder="0" applyAlignment="0" applyProtection="0"/>
    <xf numFmtId="0" fontId="1" fillId="10" borderId="0" applyNumberFormat="0" applyBorder="0" applyAlignment="0" applyProtection="0"/>
    <xf numFmtId="0" fontId="17" fillId="20" borderId="0" applyNumberFormat="0" applyBorder="0" applyAlignment="0" applyProtection="0"/>
    <xf numFmtId="0" fontId="1" fillId="12" borderId="0" applyNumberFormat="0" applyBorder="0" applyAlignment="0" applyProtection="0"/>
    <xf numFmtId="0" fontId="17" fillId="21" borderId="0" applyNumberFormat="0" applyBorder="0" applyAlignment="0" applyProtection="0"/>
    <xf numFmtId="0" fontId="1" fillId="14" borderId="0" applyNumberFormat="0" applyBorder="0" applyAlignment="0" applyProtection="0"/>
    <xf numFmtId="0" fontId="17" fillId="22" borderId="0" applyNumberFormat="0" applyBorder="0" applyAlignment="0" applyProtection="0"/>
    <xf numFmtId="0" fontId="1" fillId="5" borderId="0" applyNumberFormat="0" applyBorder="0" applyAlignment="0" applyProtection="0"/>
    <xf numFmtId="0" fontId="17" fillId="23" borderId="0" applyNumberFormat="0" applyBorder="0" applyAlignment="0" applyProtection="0"/>
    <xf numFmtId="0" fontId="1" fillId="7" borderId="0" applyNumberFormat="0" applyBorder="0" applyAlignment="0" applyProtection="0"/>
    <xf numFmtId="0" fontId="17" fillId="24" borderId="0" applyNumberFormat="0" applyBorder="0" applyAlignment="0" applyProtection="0"/>
    <xf numFmtId="0" fontId="1" fillId="9" borderId="0" applyNumberFormat="0" applyBorder="0" applyAlignment="0" applyProtection="0"/>
    <xf numFmtId="0" fontId="17" fillId="19" borderId="0" applyNumberFormat="0" applyBorder="0" applyAlignment="0" applyProtection="0"/>
    <xf numFmtId="0" fontId="1" fillId="11" borderId="0" applyNumberFormat="0" applyBorder="0" applyAlignment="0" applyProtection="0"/>
    <xf numFmtId="0" fontId="17" fillId="22" borderId="0" applyNumberFormat="0" applyBorder="0" applyAlignment="0" applyProtection="0"/>
    <xf numFmtId="0" fontId="1" fillId="13" borderId="0" applyNumberFormat="0" applyBorder="0" applyAlignment="0" applyProtection="0"/>
    <xf numFmtId="0" fontId="17" fillId="25" borderId="0" applyNumberFormat="0" applyBorder="0" applyAlignment="0" applyProtection="0"/>
    <xf numFmtId="0" fontId="1" fillId="15" borderId="0" applyNumberFormat="0" applyBorder="0" applyAlignment="0" applyProtection="0"/>
    <xf numFmtId="0" fontId="18" fillId="26"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3" borderId="0" applyNumberFormat="0" applyBorder="0" applyAlignment="0" applyProtection="0"/>
    <xf numFmtId="0" fontId="19" fillId="17" borderId="0" applyNumberFormat="0" applyBorder="0" applyAlignment="0" applyProtection="0"/>
    <xf numFmtId="0" fontId="20" fillId="34" borderId="3" applyNumberFormat="0" applyAlignment="0" applyProtection="0"/>
    <xf numFmtId="0" fontId="20" fillId="34" borderId="3" applyNumberFormat="0" applyAlignment="0" applyProtection="0"/>
    <xf numFmtId="0" fontId="20" fillId="34" borderId="3" applyNumberFormat="0" applyAlignment="0" applyProtection="0"/>
    <xf numFmtId="0" fontId="20" fillId="34" borderId="3" applyNumberFormat="0" applyAlignment="0" applyProtection="0"/>
    <xf numFmtId="0" fontId="20" fillId="34" borderId="3" applyNumberFormat="0" applyAlignment="0" applyProtection="0"/>
    <xf numFmtId="0" fontId="20" fillId="34" borderId="3" applyNumberFormat="0" applyAlignment="0" applyProtection="0"/>
    <xf numFmtId="0" fontId="20" fillId="34" borderId="3" applyNumberFormat="0" applyAlignment="0" applyProtection="0"/>
    <xf numFmtId="0" fontId="21" fillId="35" borderId="4"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22" fillId="0" borderId="0" applyNumberFormat="0" applyFill="0" applyBorder="0" applyAlignment="0" applyProtection="0"/>
    <xf numFmtId="0" fontId="23" fillId="18" borderId="0" applyNumberFormat="0" applyBorder="0" applyAlignment="0" applyProtection="0"/>
    <xf numFmtId="0" fontId="24" fillId="0" borderId="5" applyNumberFormat="0" applyFill="0" applyAlignment="0" applyProtection="0"/>
    <xf numFmtId="0" fontId="25" fillId="0" borderId="6" applyNumberFormat="0" applyFill="0" applyAlignment="0" applyProtection="0"/>
    <xf numFmtId="0" fontId="26" fillId="0" borderId="7" applyNumberFormat="0" applyFill="0" applyAlignment="0" applyProtection="0"/>
    <xf numFmtId="0" fontId="26" fillId="0" borderId="0" applyNumberFormat="0" applyFill="0" applyBorder="0" applyAlignment="0" applyProtection="0"/>
    <xf numFmtId="0" fontId="6"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28" fillId="21" borderId="3" applyNumberFormat="0" applyAlignment="0" applyProtection="0"/>
    <xf numFmtId="0" fontId="28" fillId="21" borderId="3" applyNumberFormat="0" applyAlignment="0" applyProtection="0"/>
    <xf numFmtId="0" fontId="28" fillId="21" borderId="3" applyNumberFormat="0" applyAlignment="0" applyProtection="0"/>
    <xf numFmtId="0" fontId="28" fillId="21" borderId="3" applyNumberFormat="0" applyAlignment="0" applyProtection="0"/>
    <xf numFmtId="0" fontId="28" fillId="21" borderId="3" applyNumberFormat="0" applyAlignment="0" applyProtection="0"/>
    <xf numFmtId="0" fontId="28" fillId="21" borderId="3" applyNumberFormat="0" applyAlignment="0" applyProtection="0"/>
    <xf numFmtId="0" fontId="28" fillId="21" borderId="3" applyNumberFormat="0" applyAlignment="0" applyProtection="0"/>
    <xf numFmtId="0" fontId="29" fillId="0" borderId="8" applyNumberFormat="0" applyFill="0" applyAlignment="0" applyProtection="0"/>
    <xf numFmtId="0" fontId="30" fillId="3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31" fillId="0" borderId="0"/>
    <xf numFmtId="0" fontId="31" fillId="0" borderId="0"/>
    <xf numFmtId="0" fontId="31" fillId="0" borderId="0"/>
    <xf numFmtId="0" fontId="31" fillId="0" borderId="0"/>
    <xf numFmtId="0" fontId="4"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32"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32"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32" fillId="0" borderId="0"/>
    <xf numFmtId="0" fontId="32" fillId="0" borderId="0"/>
    <xf numFmtId="0" fontId="1" fillId="0" borderId="0"/>
    <xf numFmtId="0" fontId="1" fillId="0" borderId="0"/>
    <xf numFmtId="0" fontId="32"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37" borderId="9" applyNumberFormat="0" applyFont="0" applyAlignment="0" applyProtection="0"/>
    <xf numFmtId="0" fontId="4" fillId="37" borderId="9" applyNumberFormat="0" applyFont="0" applyAlignment="0" applyProtection="0"/>
    <xf numFmtId="0" fontId="4" fillId="37" borderId="9" applyNumberFormat="0" applyFont="0" applyAlignment="0" applyProtection="0"/>
    <xf numFmtId="0" fontId="4" fillId="37" borderId="9" applyNumberFormat="0" applyFont="0" applyAlignment="0" applyProtection="0"/>
    <xf numFmtId="0" fontId="4" fillId="37" borderId="9" applyNumberFormat="0" applyFont="0" applyAlignment="0" applyProtection="0"/>
    <xf numFmtId="0" fontId="4" fillId="37" borderId="9" applyNumberFormat="0" applyFont="0" applyAlignment="0" applyProtection="0"/>
    <xf numFmtId="0" fontId="4" fillId="37" borderId="9" applyNumberFormat="0" applyFont="0" applyAlignment="0" applyProtection="0"/>
    <xf numFmtId="0" fontId="4" fillId="37" borderId="9" applyNumberFormat="0" applyFont="0" applyAlignment="0" applyProtection="0"/>
    <xf numFmtId="0" fontId="4" fillId="37" borderId="9" applyNumberFormat="0" applyFont="0" applyAlignment="0" applyProtection="0"/>
    <xf numFmtId="0" fontId="4" fillId="37" borderId="9" applyNumberFormat="0" applyFont="0" applyAlignment="0" applyProtection="0"/>
    <xf numFmtId="0" fontId="4" fillId="37" borderId="9" applyNumberFormat="0" applyFont="0" applyAlignment="0" applyProtection="0"/>
    <xf numFmtId="0" fontId="4" fillId="37" borderId="9" applyNumberFormat="0" applyFont="0" applyAlignment="0" applyProtection="0"/>
    <xf numFmtId="0" fontId="4" fillId="37" borderId="9" applyNumberFormat="0" applyFont="0" applyAlignment="0" applyProtection="0"/>
    <xf numFmtId="0" fontId="4" fillId="37" borderId="9" applyNumberFormat="0" applyFont="0" applyAlignment="0" applyProtection="0"/>
    <xf numFmtId="0" fontId="4" fillId="37" borderId="9" applyNumberFormat="0" applyFont="0" applyAlignment="0" applyProtection="0"/>
    <xf numFmtId="0" fontId="4" fillId="37" borderId="9" applyNumberFormat="0" applyFont="0" applyAlignment="0" applyProtection="0"/>
    <xf numFmtId="0" fontId="4" fillId="37" borderId="9" applyNumberFormat="0" applyFont="0" applyAlignment="0" applyProtection="0"/>
    <xf numFmtId="0" fontId="4" fillId="37" borderId="9" applyNumberFormat="0" applyFont="0" applyAlignment="0" applyProtection="0"/>
    <xf numFmtId="0" fontId="4" fillId="37" borderId="9" applyNumberFormat="0" applyFont="0" applyAlignment="0" applyProtection="0"/>
    <xf numFmtId="0" fontId="4" fillId="37" borderId="9" applyNumberFormat="0" applyFont="0" applyAlignment="0" applyProtection="0"/>
    <xf numFmtId="0" fontId="4" fillId="37" borderId="9" applyNumberFormat="0" applyFont="0" applyAlignment="0" applyProtection="0"/>
    <xf numFmtId="0" fontId="1" fillId="3" borderId="2" applyNumberFormat="0" applyFont="0" applyAlignment="0" applyProtection="0"/>
    <xf numFmtId="0" fontId="1" fillId="3" borderId="2" applyNumberFormat="0" applyFont="0" applyAlignment="0" applyProtection="0"/>
    <xf numFmtId="0" fontId="33" fillId="34" borderId="10" applyNumberFormat="0" applyAlignment="0" applyProtection="0"/>
    <xf numFmtId="0" fontId="33" fillId="34" borderId="10" applyNumberFormat="0" applyAlignment="0" applyProtection="0"/>
    <xf numFmtId="0" fontId="33" fillId="34" borderId="10" applyNumberFormat="0" applyAlignment="0" applyProtection="0"/>
    <xf numFmtId="0" fontId="33" fillId="34" borderId="10" applyNumberFormat="0" applyAlignment="0" applyProtection="0"/>
    <xf numFmtId="0" fontId="33" fillId="34" borderId="10" applyNumberFormat="0" applyAlignment="0" applyProtection="0"/>
    <xf numFmtId="0" fontId="33" fillId="34" borderId="10" applyNumberFormat="0" applyAlignment="0" applyProtection="0"/>
    <xf numFmtId="0" fontId="33" fillId="34" borderId="10"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34" fillId="0" borderId="0" applyNumberFormat="0" applyFill="0" applyBorder="0" applyAlignment="0" applyProtection="0"/>
    <xf numFmtId="0" fontId="35" fillId="0" borderId="11" applyNumberFormat="0" applyFill="0" applyAlignment="0" applyProtection="0"/>
    <xf numFmtId="0" fontId="35" fillId="0" borderId="11" applyNumberFormat="0" applyFill="0" applyAlignment="0" applyProtection="0"/>
    <xf numFmtId="0" fontId="35" fillId="0" borderId="11" applyNumberFormat="0" applyFill="0" applyAlignment="0" applyProtection="0"/>
    <xf numFmtId="0" fontId="35" fillId="0" borderId="11" applyNumberFormat="0" applyFill="0" applyAlignment="0" applyProtection="0"/>
    <xf numFmtId="0" fontId="35" fillId="0" borderId="11" applyNumberFormat="0" applyFill="0" applyAlignment="0" applyProtection="0"/>
    <xf numFmtId="0" fontId="35" fillId="0" borderId="11" applyNumberFormat="0" applyFill="0" applyAlignment="0" applyProtection="0"/>
    <xf numFmtId="0" fontId="35" fillId="0" borderId="11" applyNumberFormat="0" applyFill="0" applyAlignment="0" applyProtection="0"/>
    <xf numFmtId="0" fontId="36" fillId="0" borderId="0" applyNumberFormat="0" applyFill="0" applyBorder="0" applyAlignment="0" applyProtection="0"/>
    <xf numFmtId="43" fontId="1" fillId="0" borderId="0" applyFont="0" applyFill="0" applyBorder="0" applyAlignment="0" applyProtection="0"/>
    <xf numFmtId="0" fontId="63" fillId="0" borderId="0" applyNumberFormat="0" applyFill="0" applyBorder="0" applyAlignment="0" applyProtection="0"/>
    <xf numFmtId="44" fontId="4" fillId="0" borderId="0" applyFont="0" applyFill="0" applyBorder="0" applyAlignment="0" applyProtection="0"/>
    <xf numFmtId="0" fontId="46" fillId="0" borderId="0"/>
    <xf numFmtId="0" fontId="64" fillId="0" borderId="0"/>
    <xf numFmtId="169" fontId="65" fillId="0" borderId="0">
      <alignment horizontal="left" vertical="center"/>
    </xf>
    <xf numFmtId="169" fontId="65" fillId="0" borderId="0">
      <alignment horizontal="left" vertical="center"/>
    </xf>
    <xf numFmtId="0" fontId="46" fillId="0" borderId="0"/>
    <xf numFmtId="0" fontId="46" fillId="0" borderId="0"/>
    <xf numFmtId="0" fontId="46" fillId="0" borderId="0"/>
    <xf numFmtId="0" fontId="46" fillId="0" borderId="0" applyNumberFormat="0" applyFont="0" applyFill="0" applyBorder="0" applyAlignment="0" applyProtection="0"/>
    <xf numFmtId="0" fontId="66"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8" fillId="0" borderId="0" applyNumberFormat="0" applyFill="0" applyBorder="0" applyAlignment="0" applyProtection="0"/>
    <xf numFmtId="0" fontId="69"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70" fillId="0" borderId="0" applyNumberFormat="0" applyFill="0" applyBorder="0" applyAlignment="0" applyProtection="0"/>
    <xf numFmtId="0" fontId="69" fillId="0" borderId="0" applyNumberFormat="0" applyFill="0" applyBorder="0" applyAlignment="0" applyProtection="0">
      <alignment vertical="top"/>
      <protection locked="0"/>
    </xf>
    <xf numFmtId="0" fontId="71" fillId="0" borderId="0" applyAlignment="0"/>
    <xf numFmtId="0" fontId="71" fillId="0" borderId="0" applyAlignment="0"/>
    <xf numFmtId="0" fontId="13" fillId="0" borderId="0"/>
    <xf numFmtId="0" fontId="2" fillId="0" borderId="0"/>
    <xf numFmtId="0" fontId="2" fillId="0" borderId="0"/>
    <xf numFmtId="0" fontId="13" fillId="0" borderId="0"/>
    <xf numFmtId="0" fontId="2" fillId="0" borderId="0"/>
    <xf numFmtId="0" fontId="13" fillId="0" borderId="0"/>
    <xf numFmtId="0" fontId="13" fillId="0" borderId="0"/>
    <xf numFmtId="0" fontId="4" fillId="0" borderId="0"/>
    <xf numFmtId="0" fontId="13" fillId="0" borderId="0"/>
    <xf numFmtId="0" fontId="4" fillId="0" borderId="0"/>
    <xf numFmtId="0" fontId="72" fillId="0" borderId="0"/>
    <xf numFmtId="0" fontId="4" fillId="0" borderId="0"/>
    <xf numFmtId="0" fontId="73" fillId="0" borderId="0"/>
    <xf numFmtId="0" fontId="73" fillId="0" borderId="0"/>
    <xf numFmtId="0" fontId="9"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xf numFmtId="0" fontId="13" fillId="0" borderId="0"/>
    <xf numFmtId="0" fontId="4" fillId="0" borderId="0"/>
    <xf numFmtId="0" fontId="1"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1" fillId="0" borderId="0"/>
    <xf numFmtId="169" fontId="49" fillId="0" borderId="0" applyFill="0" applyBorder="0" applyAlignment="0" applyProtection="0"/>
    <xf numFmtId="0" fontId="4" fillId="0" borderId="0"/>
    <xf numFmtId="0" fontId="4" fillId="0" borderId="0"/>
    <xf numFmtId="0" fontId="4" fillId="0" borderId="0">
      <alignment textRotation="90"/>
    </xf>
    <xf numFmtId="0" fontId="4" fillId="0" borderId="0"/>
    <xf numFmtId="0" fontId="4" fillId="0" borderId="0"/>
    <xf numFmtId="170" fontId="74" fillId="0" borderId="1" applyFill="0" applyBorder="0" applyProtection="0">
      <alignment horizontal="right"/>
    </xf>
    <xf numFmtId="0" fontId="75" fillId="0" borderId="0" applyNumberFormat="0" applyFill="0" applyBorder="0" applyProtection="0">
      <alignment horizontal="center" vertical="center" wrapText="1"/>
    </xf>
    <xf numFmtId="1" fontId="76" fillId="0" borderId="0" applyNumberFormat="0" applyFill="0" applyBorder="0" applyProtection="0">
      <alignment horizontal="right" vertical="top"/>
    </xf>
    <xf numFmtId="171" fontId="74" fillId="0" borderId="0" applyNumberFormat="0" applyFill="0" applyBorder="0" applyProtection="0">
      <alignment horizontal="left"/>
    </xf>
    <xf numFmtId="0" fontId="76" fillId="0" borderId="0" applyNumberFormat="0" applyFill="0" applyBorder="0" applyProtection="0">
      <alignment horizontal="left" vertical="top"/>
    </xf>
    <xf numFmtId="0" fontId="77" fillId="0" borderId="0"/>
    <xf numFmtId="0" fontId="4" fillId="0" borderId="0"/>
    <xf numFmtId="0" fontId="78" fillId="0" borderId="0"/>
    <xf numFmtId="165" fontId="79" fillId="0" borderId="0"/>
    <xf numFmtId="0" fontId="46" fillId="0" borderId="0" applyFont="0"/>
    <xf numFmtId="172" fontId="80" fillId="0" borderId="0"/>
    <xf numFmtId="0" fontId="46" fillId="0" borderId="0"/>
    <xf numFmtId="0" fontId="46" fillId="0" borderId="0"/>
    <xf numFmtId="0" fontId="46" fillId="0" borderId="0"/>
    <xf numFmtId="0" fontId="4" fillId="0" borderId="0"/>
    <xf numFmtId="0" fontId="4" fillId="0" borderId="0"/>
    <xf numFmtId="0" fontId="81"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170" fontId="74" fillId="0" borderId="1" applyFill="0" applyBorder="0" applyProtection="0">
      <alignment horizontal="right"/>
    </xf>
    <xf numFmtId="0" fontId="82" fillId="0" borderId="0" applyNumberFormat="0" applyFill="0" applyBorder="0" applyAlignment="0" applyProtection="0">
      <alignment vertical="top"/>
      <protection locked="0"/>
    </xf>
    <xf numFmtId="0" fontId="73" fillId="0" borderId="0"/>
    <xf numFmtId="0" fontId="1" fillId="0" borderId="0"/>
    <xf numFmtId="43" fontId="1" fillId="0" borderId="0" applyFon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3" fillId="0" borderId="0"/>
    <xf numFmtId="0" fontId="1" fillId="0" borderId="0"/>
    <xf numFmtId="0" fontId="1" fillId="0" borderId="0"/>
    <xf numFmtId="0" fontId="4" fillId="0" borderId="0"/>
    <xf numFmtId="0" fontId="13" fillId="0" borderId="0"/>
    <xf numFmtId="0" fontId="1" fillId="0" borderId="0"/>
    <xf numFmtId="0" fontId="4" fillId="0" borderId="0"/>
    <xf numFmtId="0" fontId="4" fillId="0" borderId="0"/>
  </cellStyleXfs>
  <cellXfs count="171">
    <xf numFmtId="0" fontId="0" fillId="0" borderId="0" xfId="0"/>
    <xf numFmtId="0" fontId="45" fillId="0" borderId="0" xfId="0" applyFont="1"/>
    <xf numFmtId="0" fontId="46" fillId="0" borderId="0" xfId="0" applyFont="1"/>
    <xf numFmtId="0" fontId="46" fillId="0" borderId="0" xfId="0" applyFont="1" applyAlignment="1">
      <alignment vertical="top"/>
    </xf>
    <xf numFmtId="0" fontId="45" fillId="0" borderId="0" xfId="0" applyFont="1" applyAlignment="1">
      <alignment vertical="top" wrapText="1"/>
    </xf>
    <xf numFmtId="0" fontId="47" fillId="0" borderId="0" xfId="0" applyFont="1"/>
    <xf numFmtId="0" fontId="48" fillId="0" borderId="0" xfId="0" applyFont="1"/>
    <xf numFmtId="1" fontId="45" fillId="0" borderId="0" xfId="0" applyNumberFormat="1" applyFont="1"/>
    <xf numFmtId="165" fontId="45" fillId="0" borderId="0" xfId="0" applyNumberFormat="1" applyFont="1"/>
    <xf numFmtId="0" fontId="4" fillId="0" borderId="0" xfId="18"/>
    <xf numFmtId="0" fontId="45" fillId="0" borderId="0" xfId="0" applyFont="1" applyAlignment="1">
      <alignment vertical="top"/>
    </xf>
    <xf numFmtId="0" fontId="0" fillId="38" borderId="0" xfId="0" applyFill="1"/>
    <xf numFmtId="166" fontId="45" fillId="0" borderId="0" xfId="0" applyNumberFormat="1" applyFont="1"/>
    <xf numFmtId="0" fontId="45" fillId="0" borderId="0" xfId="0" applyFont="1"/>
    <xf numFmtId="0" fontId="45" fillId="0" borderId="0" xfId="0" applyFont="1" applyAlignment="1">
      <alignment vertical="top"/>
    </xf>
    <xf numFmtId="1" fontId="45" fillId="39" borderId="0" xfId="0" applyNumberFormat="1" applyFont="1" applyFill="1"/>
    <xf numFmtId="166" fontId="45" fillId="39" borderId="0" xfId="0" applyNumberFormat="1" applyFont="1" applyFill="1"/>
    <xf numFmtId="1" fontId="45" fillId="39" borderId="0" xfId="0" applyNumberFormat="1" applyFont="1" applyFill="1"/>
    <xf numFmtId="2" fontId="45" fillId="39" borderId="0" xfId="0" applyNumberFormat="1" applyFont="1" applyFill="1"/>
    <xf numFmtId="0" fontId="45" fillId="39" borderId="0" xfId="0" applyFont="1" applyFill="1"/>
    <xf numFmtId="2" fontId="45" fillId="39" borderId="0" xfId="0" applyNumberFormat="1" applyFont="1" applyFill="1"/>
    <xf numFmtId="0" fontId="45" fillId="0" borderId="0" xfId="0" applyFont="1"/>
    <xf numFmtId="0" fontId="0" fillId="0" borderId="0" xfId="0"/>
    <xf numFmtId="0" fontId="46" fillId="0" borderId="0" xfId="0" applyFont="1"/>
    <xf numFmtId="0" fontId="46" fillId="0" borderId="0" xfId="0" applyFont="1" applyAlignment="1">
      <alignment vertical="top"/>
    </xf>
    <xf numFmtId="0" fontId="45" fillId="0" borderId="0" xfId="0" applyFont="1"/>
    <xf numFmtId="0" fontId="45" fillId="0" borderId="0" xfId="0" applyFont="1" applyAlignment="1">
      <alignment vertical="top" wrapText="1"/>
    </xf>
    <xf numFmtId="0" fontId="48" fillId="0" borderId="0" xfId="0" applyFont="1"/>
    <xf numFmtId="0" fontId="45" fillId="0" borderId="0" xfId="0" applyFont="1"/>
    <xf numFmtId="0" fontId="45" fillId="0" borderId="0" xfId="0" applyFont="1" applyAlignment="1">
      <alignment vertical="top"/>
    </xf>
    <xf numFmtId="0" fontId="4" fillId="0" borderId="0" xfId="18"/>
    <xf numFmtId="0" fontId="45" fillId="0" borderId="0" xfId="0" applyFont="1"/>
    <xf numFmtId="0" fontId="48" fillId="0" borderId="0" xfId="0" applyFont="1"/>
    <xf numFmtId="0" fontId="0" fillId="0" borderId="0" xfId="0"/>
    <xf numFmtId="0" fontId="45" fillId="0" borderId="0" xfId="0" applyFont="1"/>
    <xf numFmtId="0" fontId="45" fillId="0" borderId="0" xfId="0" applyFont="1" applyAlignment="1">
      <alignment vertical="top"/>
    </xf>
    <xf numFmtId="1" fontId="45" fillId="0" borderId="0" xfId="0" applyNumberFormat="1" applyFont="1"/>
    <xf numFmtId="2" fontId="45" fillId="0" borderId="0" xfId="0" applyNumberFormat="1" applyFont="1"/>
    <xf numFmtId="0" fontId="46" fillId="0" borderId="0" xfId="0" applyFont="1"/>
    <xf numFmtId="0" fontId="45" fillId="0" borderId="0" xfId="0" applyFont="1"/>
    <xf numFmtId="0" fontId="45" fillId="0" borderId="0" xfId="0" applyFont="1" applyAlignment="1">
      <alignment vertical="top"/>
    </xf>
    <xf numFmtId="3" fontId="45" fillId="0" borderId="0" xfId="0" applyNumberFormat="1" applyFont="1"/>
    <xf numFmtId="4" fontId="45" fillId="0" borderId="0" xfId="0" applyNumberFormat="1" applyFont="1"/>
    <xf numFmtId="0" fontId="38" fillId="0" borderId="0" xfId="524" applyFont="1" applyFill="1" applyBorder="1" applyAlignment="1" applyProtection="1">
      <alignment vertical="top"/>
      <protection hidden="1"/>
    </xf>
    <xf numFmtId="0" fontId="51" fillId="0" borderId="0" xfId="524" applyFont="1" applyFill="1" applyBorder="1" applyAlignment="1" applyProtection="1">
      <alignment vertical="top"/>
      <protection hidden="1"/>
    </xf>
    <xf numFmtId="0" fontId="51" fillId="0" borderId="0" xfId="524" applyFont="1" applyBorder="1" applyProtection="1">
      <protection hidden="1"/>
    </xf>
    <xf numFmtId="0" fontId="58" fillId="0" borderId="0" xfId="524" applyFont="1" applyFill="1" applyBorder="1" applyAlignment="1" applyProtection="1">
      <alignment vertical="top"/>
      <protection hidden="1"/>
    </xf>
    <xf numFmtId="0" fontId="42" fillId="0" borderId="0" xfId="524" applyFont="1" applyFill="1" applyBorder="1" applyAlignment="1" applyProtection="1">
      <alignment vertical="top"/>
      <protection hidden="1"/>
    </xf>
    <xf numFmtId="0" fontId="51" fillId="0" borderId="1" xfId="524" applyFont="1" applyFill="1" applyBorder="1" applyAlignment="1" applyProtection="1">
      <alignment vertical="top"/>
      <protection hidden="1"/>
    </xf>
    <xf numFmtId="0" fontId="51" fillId="0" borderId="1" xfId="524" applyFont="1" applyFill="1" applyBorder="1" applyAlignment="1" applyProtection="1">
      <alignment vertical="top" wrapText="1"/>
      <protection hidden="1"/>
    </xf>
    <xf numFmtId="0" fontId="51" fillId="0" borderId="1" xfId="524" applyFont="1" applyFill="1" applyBorder="1" applyAlignment="1" applyProtection="1">
      <alignment horizontal="left" vertical="top" wrapText="1"/>
      <protection hidden="1"/>
    </xf>
    <xf numFmtId="0" fontId="51" fillId="0" borderId="17" xfId="524" applyFont="1" applyFill="1" applyBorder="1" applyProtection="1">
      <protection hidden="1"/>
    </xf>
    <xf numFmtId="0" fontId="51" fillId="0" borderId="0" xfId="524" applyFont="1" applyFill="1" applyBorder="1" applyAlignment="1" applyProtection="1">
      <alignment wrapText="1"/>
      <protection hidden="1"/>
    </xf>
    <xf numFmtId="0" fontId="51" fillId="0" borderId="0" xfId="524" applyFont="1" applyFill="1" applyBorder="1" applyAlignment="1" applyProtection="1">
      <alignment vertical="top" wrapText="1"/>
      <protection hidden="1"/>
    </xf>
    <xf numFmtId="0" fontId="51" fillId="0" borderId="0" xfId="524" applyFont="1" applyFill="1" applyBorder="1" applyAlignment="1" applyProtection="1">
      <alignment horizontal="left" vertical="top" wrapText="1"/>
      <protection hidden="1"/>
    </xf>
    <xf numFmtId="0" fontId="51" fillId="0" borderId="0" xfId="524" applyNumberFormat="1" applyFont="1" applyFill="1" applyBorder="1" applyAlignment="1" applyProtection="1">
      <alignment vertical="top" wrapText="1"/>
      <protection hidden="1"/>
    </xf>
    <xf numFmtId="0" fontId="51" fillId="0" borderId="17" xfId="524" applyFont="1" applyFill="1" applyBorder="1" applyAlignment="1" applyProtection="1">
      <alignment vertical="top"/>
      <protection hidden="1"/>
    </xf>
    <xf numFmtId="0" fontId="8" fillId="0" borderId="0" xfId="524" applyFont="1" applyAlignment="1" applyProtection="1">
      <alignment vertical="top"/>
      <protection hidden="1"/>
    </xf>
    <xf numFmtId="0" fontId="88" fillId="0" borderId="0" xfId="397" applyFont="1" applyFill="1" applyBorder="1" applyAlignment="1" applyProtection="1">
      <alignment vertical="top" wrapText="1"/>
      <protection hidden="1"/>
    </xf>
    <xf numFmtId="0" fontId="51" fillId="0" borderId="0" xfId="524" applyFont="1" applyFill="1" applyBorder="1" applyProtection="1">
      <protection hidden="1"/>
    </xf>
    <xf numFmtId="0" fontId="51" fillId="0" borderId="0" xfId="524" applyFont="1" applyFill="1" applyBorder="1" applyAlignment="1" applyProtection="1">
      <protection hidden="1"/>
    </xf>
    <xf numFmtId="0" fontId="44" fillId="0" borderId="0" xfId="397" applyFont="1" applyFill="1" applyBorder="1" applyAlignment="1" applyProtection="1">
      <alignment vertical="top" wrapText="1"/>
      <protection hidden="1"/>
    </xf>
    <xf numFmtId="0" fontId="44" fillId="0" borderId="17" xfId="397" applyFont="1" applyFill="1" applyBorder="1" applyAlignment="1" applyProtection="1">
      <alignment vertical="top" wrapText="1"/>
      <protection hidden="1"/>
    </xf>
    <xf numFmtId="0" fontId="0" fillId="0" borderId="0" xfId="0" applyProtection="1">
      <protection hidden="1"/>
    </xf>
    <xf numFmtId="0" fontId="84" fillId="0" borderId="0" xfId="0" applyFont="1" applyProtection="1">
      <protection hidden="1"/>
    </xf>
    <xf numFmtId="0" fontId="0" fillId="0" borderId="0" xfId="0" applyAlignment="1" applyProtection="1">
      <protection hidden="1"/>
    </xf>
    <xf numFmtId="0" fontId="43" fillId="0" borderId="0" xfId="0" applyFont="1" applyAlignment="1" applyProtection="1">
      <alignment horizontal="left"/>
      <protection hidden="1"/>
    </xf>
    <xf numFmtId="0" fontId="10" fillId="0" borderId="1" xfId="0" applyFont="1" applyFill="1" applyBorder="1" applyAlignment="1" applyProtection="1">
      <alignment vertical="center"/>
      <protection hidden="1"/>
    </xf>
    <xf numFmtId="0" fontId="52" fillId="0" borderId="13" xfId="0" applyFont="1" applyBorder="1" applyAlignment="1" applyProtection="1">
      <protection hidden="1"/>
    </xf>
    <xf numFmtId="0" fontId="53" fillId="0" borderId="0" xfId="0" applyFont="1" applyFill="1" applyBorder="1" applyAlignment="1" applyProtection="1">
      <alignment horizontal="center" vertical="top"/>
      <protection hidden="1"/>
    </xf>
    <xf numFmtId="0" fontId="53" fillId="0" borderId="0" xfId="0" applyFont="1" applyFill="1" applyBorder="1" applyAlignment="1" applyProtection="1">
      <alignment vertical="top"/>
      <protection hidden="1"/>
    </xf>
    <xf numFmtId="0" fontId="53" fillId="0" borderId="0" xfId="0" applyFont="1" applyFill="1" applyBorder="1" applyAlignment="1" applyProtection="1">
      <alignment horizontal="center" vertical="top" wrapText="1"/>
      <protection hidden="1"/>
    </xf>
    <xf numFmtId="0" fontId="10" fillId="0" borderId="0" xfId="0" applyFont="1" applyFill="1" applyBorder="1" applyProtection="1">
      <protection hidden="1"/>
    </xf>
    <xf numFmtId="3" fontId="8" fillId="0" borderId="0" xfId="0" applyNumberFormat="1" applyFont="1" applyAlignment="1" applyProtection="1">
      <alignment horizontal="right" indent="2"/>
      <protection hidden="1"/>
    </xf>
    <xf numFmtId="0" fontId="43" fillId="0" borderId="0" xfId="0" applyFont="1" applyAlignment="1" applyProtection="1">
      <alignment horizontal="right"/>
      <protection hidden="1"/>
    </xf>
    <xf numFmtId="3" fontId="8" fillId="0" borderId="0" xfId="2362" applyNumberFormat="1" applyFont="1" applyAlignment="1" applyProtection="1">
      <alignment horizontal="left" indent="4"/>
      <protection hidden="1"/>
    </xf>
    <xf numFmtId="3" fontId="8" fillId="0" borderId="0" xfId="2362" applyNumberFormat="1" applyFont="1" applyAlignment="1" applyProtection="1">
      <protection hidden="1"/>
    </xf>
    <xf numFmtId="165" fontId="8" fillId="0" borderId="0" xfId="0" applyNumberFormat="1" applyFont="1" applyFill="1" applyProtection="1">
      <protection hidden="1"/>
    </xf>
    <xf numFmtId="0" fontId="10" fillId="0" borderId="0" xfId="0" applyFont="1" applyFill="1" applyProtection="1">
      <protection hidden="1"/>
    </xf>
    <xf numFmtId="0" fontId="10" fillId="0" borderId="12" xfId="0" applyFont="1" applyFill="1" applyBorder="1" applyProtection="1">
      <protection hidden="1"/>
    </xf>
    <xf numFmtId="3" fontId="8" fillId="0" borderId="12" xfId="0" applyNumberFormat="1" applyFont="1" applyBorder="1" applyProtection="1">
      <protection hidden="1"/>
    </xf>
    <xf numFmtId="0" fontId="8" fillId="0" borderId="12" xfId="0" applyFont="1" applyFill="1" applyBorder="1" applyProtection="1">
      <protection hidden="1"/>
    </xf>
    <xf numFmtId="167" fontId="8" fillId="0" borderId="12" xfId="2362" applyNumberFormat="1" applyFont="1" applyFill="1" applyBorder="1" applyProtection="1">
      <protection hidden="1"/>
    </xf>
    <xf numFmtId="0" fontId="8" fillId="0" borderId="0" xfId="0" applyFont="1" applyFill="1" applyBorder="1" applyProtection="1">
      <protection hidden="1"/>
    </xf>
    <xf numFmtId="0" fontId="8" fillId="0" borderId="0" xfId="0" applyFont="1" applyProtection="1">
      <protection hidden="1"/>
    </xf>
    <xf numFmtId="0" fontId="55" fillId="0" borderId="0" xfId="0" applyFont="1" applyAlignment="1" applyProtection="1">
      <alignment horizontal="left"/>
      <protection hidden="1"/>
    </xf>
    <xf numFmtId="3" fontId="8" fillId="0" borderId="0" xfId="0" applyNumberFormat="1" applyFont="1" applyAlignment="1" applyProtection="1">
      <alignment horizontal="right" indent="3"/>
      <protection hidden="1"/>
    </xf>
    <xf numFmtId="3" fontId="8" fillId="0" borderId="0" xfId="0" applyNumberFormat="1" applyFont="1" applyAlignment="1" applyProtection="1">
      <protection hidden="1"/>
    </xf>
    <xf numFmtId="0" fontId="43" fillId="0" borderId="0" xfId="0" applyFont="1" applyAlignment="1" applyProtection="1">
      <alignment horizontal="right" indent="1"/>
      <protection hidden="1"/>
    </xf>
    <xf numFmtId="0" fontId="0" fillId="0" borderId="0" xfId="0" applyBorder="1" applyProtection="1">
      <protection hidden="1"/>
    </xf>
    <xf numFmtId="0" fontId="52" fillId="0" borderId="0" xfId="0" applyFont="1" applyBorder="1" applyAlignment="1" applyProtection="1">
      <alignment horizontal="left"/>
      <protection hidden="1"/>
    </xf>
    <xf numFmtId="3" fontId="15" fillId="0" borderId="0" xfId="0" applyNumberFormat="1" applyFont="1" applyBorder="1" applyAlignment="1" applyProtection="1">
      <alignment horizontal="right" indent="3"/>
      <protection hidden="1"/>
    </xf>
    <xf numFmtId="3" fontId="15" fillId="0" borderId="0" xfId="0" applyNumberFormat="1" applyFont="1" applyBorder="1" applyAlignment="1" applyProtection="1">
      <protection hidden="1"/>
    </xf>
    <xf numFmtId="0" fontId="57" fillId="0" borderId="0" xfId="0" applyFont="1" applyBorder="1" applyAlignment="1" applyProtection="1">
      <alignment horizontal="right"/>
      <protection hidden="1"/>
    </xf>
    <xf numFmtId="168" fontId="15" fillId="0" borderId="0" xfId="0" applyNumberFormat="1" applyFont="1" applyBorder="1" applyAlignment="1" applyProtection="1">
      <protection hidden="1"/>
    </xf>
    <xf numFmtId="0" fontId="57" fillId="0" borderId="0" xfId="0" applyFont="1" applyBorder="1" applyAlignment="1" applyProtection="1">
      <alignment horizontal="right" indent="1"/>
      <protection hidden="1"/>
    </xf>
    <xf numFmtId="0" fontId="52" fillId="0" borderId="0" xfId="0" applyFont="1" applyAlignment="1" applyProtection="1">
      <alignment horizontal="left"/>
      <protection hidden="1"/>
    </xf>
    <xf numFmtId="3" fontId="15" fillId="0" borderId="0" xfId="0" applyNumberFormat="1" applyFont="1" applyAlignment="1" applyProtection="1">
      <alignment horizontal="right" indent="2"/>
      <protection hidden="1"/>
    </xf>
    <xf numFmtId="3" fontId="15" fillId="0" borderId="0" xfId="0" applyNumberFormat="1" applyFont="1" applyAlignment="1" applyProtection="1">
      <protection hidden="1"/>
    </xf>
    <xf numFmtId="0" fontId="57" fillId="0" borderId="0" xfId="0" applyFont="1" applyAlignment="1" applyProtection="1">
      <alignment horizontal="right"/>
      <protection hidden="1"/>
    </xf>
    <xf numFmtId="168" fontId="15" fillId="0" borderId="0" xfId="0" applyNumberFormat="1" applyFont="1" applyAlignment="1" applyProtection="1">
      <protection hidden="1"/>
    </xf>
    <xf numFmtId="165" fontId="0" fillId="0" borderId="0" xfId="0" applyNumberFormat="1" applyBorder="1" applyProtection="1">
      <protection hidden="1"/>
    </xf>
    <xf numFmtId="0" fontId="53" fillId="0" borderId="0" xfId="0" applyFont="1" applyBorder="1" applyAlignment="1" applyProtection="1">
      <alignment vertical="center" wrapText="1"/>
      <protection hidden="1"/>
    </xf>
    <xf numFmtId="0" fontId="0" fillId="0" borderId="12" xfId="0" applyBorder="1" applyProtection="1">
      <protection hidden="1"/>
    </xf>
    <xf numFmtId="0" fontId="40" fillId="0" borderId="0" xfId="1" applyFont="1" applyProtection="1">
      <protection hidden="1"/>
    </xf>
    <xf numFmtId="0" fontId="3" fillId="0" borderId="0" xfId="1" applyFont="1" applyProtection="1">
      <protection hidden="1"/>
    </xf>
    <xf numFmtId="0" fontId="3" fillId="0" borderId="0" xfId="301" applyFont="1" applyAlignment="1" applyProtection="1">
      <alignment horizontal="center"/>
      <protection hidden="1"/>
    </xf>
    <xf numFmtId="0" fontId="2" fillId="0" borderId="0" xfId="301" applyFont="1" applyProtection="1">
      <protection hidden="1"/>
    </xf>
    <xf numFmtId="0" fontId="3" fillId="0" borderId="0" xfId="301" applyFont="1" applyProtection="1">
      <protection hidden="1"/>
    </xf>
    <xf numFmtId="0" fontId="2" fillId="0" borderId="0" xfId="301" quotePrefix="1" applyFont="1" applyAlignment="1" applyProtection="1">
      <alignment horizontal="center"/>
      <protection hidden="1"/>
    </xf>
    <xf numFmtId="0" fontId="2" fillId="0" borderId="0" xfId="301" applyFont="1" applyAlignment="1" applyProtection="1">
      <alignment horizontal="center"/>
      <protection hidden="1"/>
    </xf>
    <xf numFmtId="0" fontId="37" fillId="0" borderId="0" xfId="0" applyFont="1" applyBorder="1" applyProtection="1">
      <protection hidden="1"/>
    </xf>
    <xf numFmtId="0" fontId="51" fillId="0" borderId="0" xfId="0" applyNumberFormat="1" applyFont="1" applyAlignment="1" applyProtection="1">
      <alignment horizontal="left" vertical="top" wrapText="1"/>
      <protection hidden="1"/>
    </xf>
    <xf numFmtId="0" fontId="51" fillId="0" borderId="1" xfId="0" applyFont="1" applyBorder="1" applyAlignment="1" applyProtection="1">
      <alignment vertical="top" wrapText="1"/>
      <protection hidden="1"/>
    </xf>
    <xf numFmtId="0" fontId="51" fillId="0" borderId="16" xfId="0" applyFont="1" applyBorder="1" applyAlignment="1" applyProtection="1">
      <alignment horizontal="left" vertical="top" wrapText="1"/>
      <protection hidden="1"/>
    </xf>
    <xf numFmtId="0" fontId="51" fillId="0" borderId="0" xfId="12" applyNumberFormat="1" applyFont="1" applyFill="1" applyBorder="1" applyAlignment="1" applyProtection="1">
      <alignment vertical="top" wrapText="1"/>
      <protection hidden="1"/>
    </xf>
    <xf numFmtId="0" fontId="8" fillId="0" borderId="0" xfId="0" applyNumberFormat="1" applyFont="1" applyAlignment="1" applyProtection="1">
      <alignment vertical="top" wrapText="1"/>
      <protection hidden="1"/>
    </xf>
    <xf numFmtId="0" fontId="51" fillId="0" borderId="0" xfId="0" applyFont="1" applyAlignment="1" applyProtection="1">
      <alignment vertical="top" wrapText="1"/>
      <protection hidden="1"/>
    </xf>
    <xf numFmtId="0" fontId="51" fillId="0" borderId="0" xfId="0" applyFont="1" applyAlignment="1" applyProtection="1">
      <alignment wrapText="1"/>
      <protection hidden="1"/>
    </xf>
    <xf numFmtId="0" fontId="0" fillId="0" borderId="0" xfId="0" applyNumberFormat="1" applyAlignment="1" applyProtection="1">
      <protection hidden="1"/>
    </xf>
    <xf numFmtId="0" fontId="8" fillId="0" borderId="17" xfId="0" applyNumberFormat="1" applyFont="1" applyFill="1" applyBorder="1" applyAlignment="1" applyProtection="1">
      <alignment vertical="top" wrapText="1"/>
      <protection hidden="1"/>
    </xf>
    <xf numFmtId="0" fontId="8" fillId="0" borderId="0" xfId="0" applyFont="1" applyFill="1" applyAlignment="1" applyProtection="1">
      <alignment vertical="top" wrapText="1"/>
      <protection hidden="1"/>
    </xf>
    <xf numFmtId="0" fontId="51" fillId="0" borderId="0" xfId="0" applyFont="1" applyAlignment="1" applyProtection="1">
      <protection hidden="1"/>
    </xf>
    <xf numFmtId="0" fontId="41" fillId="2" borderId="0" xfId="3" applyFont="1" applyFill="1" applyBorder="1" applyAlignment="1" applyProtection="1">
      <alignment vertical="top" wrapText="1"/>
      <protection hidden="1"/>
    </xf>
    <xf numFmtId="0" fontId="51" fillId="0" borderId="0" xfId="0" applyFont="1" applyAlignment="1" applyProtection="1">
      <alignment vertical="top"/>
      <protection hidden="1"/>
    </xf>
    <xf numFmtId="0" fontId="51" fillId="0" borderId="17" xfId="0" applyFont="1" applyBorder="1" applyAlignment="1" applyProtection="1">
      <alignment vertical="top" wrapText="1"/>
      <protection hidden="1"/>
    </xf>
    <xf numFmtId="0" fontId="83" fillId="0" borderId="0" xfId="0" applyFont="1" applyAlignment="1" applyProtection="1">
      <alignment horizontal="center"/>
      <protection hidden="1"/>
    </xf>
    <xf numFmtId="0" fontId="51" fillId="0" borderId="1" xfId="0" applyFont="1" applyBorder="1" applyAlignment="1" applyProtection="1">
      <alignment horizontal="left" vertical="top" wrapText="1"/>
      <protection hidden="1"/>
    </xf>
    <xf numFmtId="0" fontId="51" fillId="0" borderId="1" xfId="12" applyFont="1" applyFill="1" applyBorder="1" applyAlignment="1" applyProtection="1">
      <alignment vertical="top" wrapText="1"/>
      <protection hidden="1"/>
    </xf>
    <xf numFmtId="0" fontId="0" fillId="0" borderId="0" xfId="0" applyAlignment="1" applyProtection="1">
      <alignment vertical="top"/>
      <protection hidden="1"/>
    </xf>
    <xf numFmtId="0" fontId="51" fillId="0" borderId="1" xfId="0" applyFont="1" applyBorder="1" applyAlignment="1" applyProtection="1">
      <alignment vertical="top"/>
      <protection hidden="1"/>
    </xf>
    <xf numFmtId="0" fontId="12" fillId="0" borderId="0" xfId="397" applyFont="1" applyAlignment="1" applyProtection="1">
      <alignment vertical="top"/>
      <protection hidden="1"/>
    </xf>
    <xf numFmtId="3" fontId="8" fillId="0" borderId="0" xfId="0" applyNumberFormat="1" applyFont="1" applyAlignment="1" applyProtection="1">
      <alignment horizontal="right"/>
      <protection hidden="1"/>
    </xf>
    <xf numFmtId="0" fontId="1" fillId="0" borderId="0" xfId="316" applyProtection="1">
      <protection hidden="1"/>
    </xf>
    <xf numFmtId="0" fontId="52" fillId="0" borderId="0" xfId="0" applyFont="1" applyFill="1" applyBorder="1" applyAlignment="1" applyProtection="1">
      <alignment horizontal="left"/>
      <protection hidden="1"/>
    </xf>
    <xf numFmtId="0" fontId="52" fillId="0" borderId="0" xfId="0" applyFont="1" applyFill="1" applyBorder="1" applyAlignment="1" applyProtection="1">
      <alignment horizontal="center" wrapText="1"/>
      <protection hidden="1"/>
    </xf>
    <xf numFmtId="0" fontId="52" fillId="0" borderId="0" xfId="0" applyFont="1" applyBorder="1" applyAlignment="1" applyProtection="1">
      <alignment horizontal="center"/>
      <protection hidden="1"/>
    </xf>
    <xf numFmtId="0" fontId="53" fillId="0" borderId="0" xfId="0" applyFont="1" applyAlignment="1" applyProtection="1">
      <alignment horizontal="center"/>
      <protection hidden="1"/>
    </xf>
    <xf numFmtId="0" fontId="52" fillId="0" borderId="0" xfId="0" applyFont="1" applyAlignment="1" applyProtection="1">
      <alignment horizontal="center" wrapText="1"/>
      <protection hidden="1"/>
    </xf>
    <xf numFmtId="0" fontId="88" fillId="0" borderId="0" xfId="397" applyFont="1" applyAlignment="1" applyProtection="1">
      <protection hidden="1"/>
    </xf>
    <xf numFmtId="0" fontId="43" fillId="0" borderId="0" xfId="0" applyFont="1" applyAlignment="1" applyProtection="1">
      <alignment horizontal="left" wrapText="1"/>
      <protection hidden="1"/>
    </xf>
    <xf numFmtId="0" fontId="88" fillId="0" borderId="0" xfId="397" applyFont="1" applyAlignment="1" applyProtection="1">
      <alignment horizontal="left"/>
      <protection hidden="1"/>
    </xf>
    <xf numFmtId="0" fontId="84" fillId="0" borderId="0" xfId="0" applyFont="1" applyAlignment="1" applyProtection="1">
      <alignment horizontal="left" vertical="top" wrapText="1"/>
      <protection hidden="1"/>
    </xf>
    <xf numFmtId="0" fontId="84" fillId="0" borderId="0" xfId="0" applyFont="1" applyAlignment="1" applyProtection="1">
      <alignment horizontal="left" wrapText="1"/>
      <protection hidden="1"/>
    </xf>
    <xf numFmtId="0" fontId="54" fillId="0" borderId="0" xfId="0" applyFont="1" applyBorder="1" applyAlignment="1" applyProtection="1">
      <alignment horizontal="left" vertical="center"/>
      <protection hidden="1"/>
    </xf>
    <xf numFmtId="0" fontId="11" fillId="0" borderId="0" xfId="0" applyFont="1" applyBorder="1" applyAlignment="1" applyProtection="1">
      <alignment horizontal="left" wrapText="1"/>
      <protection hidden="1"/>
    </xf>
    <xf numFmtId="0" fontId="53" fillId="0" borderId="0" xfId="0" applyFont="1" applyAlignment="1" applyProtection="1">
      <alignment horizontal="left" vertical="top"/>
      <protection hidden="1"/>
    </xf>
    <xf numFmtId="0" fontId="53" fillId="0" borderId="13" xfId="0" applyFont="1" applyBorder="1" applyAlignment="1" applyProtection="1">
      <alignment horizontal="left" vertical="center"/>
      <protection hidden="1"/>
    </xf>
    <xf numFmtId="0" fontId="10" fillId="0" borderId="0" xfId="0" applyFont="1" applyAlignment="1" applyProtection="1">
      <alignment horizontal="left" vertical="top"/>
      <protection hidden="1"/>
    </xf>
    <xf numFmtId="0" fontId="11" fillId="0" borderId="0" xfId="0" applyFont="1" applyBorder="1" applyAlignment="1" applyProtection="1">
      <alignment horizontal="left" vertical="top" wrapText="1"/>
      <protection hidden="1"/>
    </xf>
    <xf numFmtId="0" fontId="52" fillId="0" borderId="13" xfId="0" applyFont="1" applyFill="1" applyBorder="1" applyAlignment="1" applyProtection="1">
      <alignment horizontal="left"/>
      <protection hidden="1"/>
    </xf>
    <xf numFmtId="0" fontId="52" fillId="0" borderId="0" xfId="0" applyFont="1" applyFill="1" applyBorder="1" applyAlignment="1" applyProtection="1">
      <alignment horizontal="left"/>
      <protection hidden="1"/>
    </xf>
    <xf numFmtId="0" fontId="52" fillId="0" borderId="14" xfId="0" applyFont="1" applyFill="1" applyBorder="1" applyAlignment="1" applyProtection="1">
      <alignment horizontal="center" vertical="center"/>
      <protection hidden="1"/>
    </xf>
    <xf numFmtId="0" fontId="52" fillId="0" borderId="0" xfId="0" applyFont="1" applyFill="1" applyBorder="1" applyAlignment="1" applyProtection="1">
      <alignment horizontal="center" wrapText="1"/>
      <protection hidden="1"/>
    </xf>
    <xf numFmtId="0" fontId="52" fillId="0" borderId="13" xfId="0" applyFont="1" applyFill="1" applyBorder="1" applyAlignment="1" applyProtection="1">
      <alignment horizontal="center" vertical="center"/>
      <protection hidden="1"/>
    </xf>
    <xf numFmtId="0" fontId="52" fillId="0" borderId="15" xfId="0" applyFont="1" applyFill="1" applyBorder="1" applyAlignment="1" applyProtection="1">
      <alignment horizontal="center" vertical="center"/>
      <protection hidden="1"/>
    </xf>
    <xf numFmtId="0" fontId="52" fillId="0" borderId="13" xfId="0" applyFont="1" applyFill="1" applyBorder="1" applyAlignment="1" applyProtection="1">
      <alignment horizontal="center" wrapText="1"/>
      <protection hidden="1"/>
    </xf>
    <xf numFmtId="0" fontId="52" fillId="0" borderId="13" xfId="0" applyFont="1" applyBorder="1" applyAlignment="1" applyProtection="1">
      <alignment horizontal="center" wrapText="1"/>
      <protection hidden="1"/>
    </xf>
    <xf numFmtId="0" fontId="52" fillId="0" borderId="13" xfId="0" applyFont="1" applyBorder="1" applyAlignment="1" applyProtection="1">
      <alignment horizontal="center"/>
      <protection hidden="1"/>
    </xf>
    <xf numFmtId="0" fontId="52" fillId="0" borderId="0" xfId="0" applyFont="1" applyBorder="1" applyAlignment="1" applyProtection="1">
      <alignment horizontal="center"/>
      <protection hidden="1"/>
    </xf>
    <xf numFmtId="0" fontId="53" fillId="0" borderId="0" xfId="0" applyFont="1" applyAlignment="1" applyProtection="1">
      <alignment horizontal="center"/>
      <protection hidden="1"/>
    </xf>
    <xf numFmtId="0" fontId="56" fillId="0" borderId="0" xfId="342" applyFont="1" applyAlignment="1" applyProtection="1">
      <alignment horizontal="left"/>
      <protection hidden="1"/>
    </xf>
    <xf numFmtId="0" fontId="56" fillId="0" borderId="0" xfId="342" applyFont="1" applyAlignment="1" applyProtection="1">
      <alignment horizontal="left" vertical="top"/>
      <protection hidden="1"/>
    </xf>
    <xf numFmtId="0" fontId="56" fillId="0" borderId="0" xfId="342" applyFont="1" applyBorder="1" applyAlignment="1" applyProtection="1">
      <alignment horizontal="left"/>
      <protection hidden="1"/>
    </xf>
    <xf numFmtId="0" fontId="54" fillId="0" borderId="0" xfId="0" applyFont="1" applyBorder="1" applyAlignment="1" applyProtection="1">
      <alignment horizontal="center" wrapText="1"/>
      <protection hidden="1"/>
    </xf>
    <xf numFmtId="0" fontId="52" fillId="0" borderId="0" xfId="0" applyFont="1" applyBorder="1" applyAlignment="1" applyProtection="1">
      <alignment horizontal="center" wrapText="1"/>
      <protection hidden="1"/>
    </xf>
    <xf numFmtId="3" fontId="52" fillId="0" borderId="13" xfId="0" applyNumberFormat="1" applyFont="1" applyBorder="1" applyAlignment="1" applyProtection="1">
      <alignment horizontal="center" wrapText="1"/>
      <protection hidden="1"/>
    </xf>
    <xf numFmtId="3" fontId="52" fillId="0" borderId="0" xfId="0" applyNumberFormat="1" applyFont="1" applyBorder="1" applyAlignment="1" applyProtection="1">
      <alignment horizontal="center" wrapText="1"/>
      <protection hidden="1"/>
    </xf>
    <xf numFmtId="0" fontId="11" fillId="0" borderId="12" xfId="0" applyFont="1" applyBorder="1" applyAlignment="1" applyProtection="1">
      <alignment horizontal="left" wrapText="1"/>
      <protection hidden="1"/>
    </xf>
    <xf numFmtId="0" fontId="53" fillId="0" borderId="13" xfId="0" applyFont="1" applyBorder="1" applyAlignment="1" applyProtection="1">
      <alignment horizontal="left" vertical="center" wrapText="1"/>
      <protection hidden="1"/>
    </xf>
    <xf numFmtId="0" fontId="52" fillId="0" borderId="0" xfId="0" applyFont="1" applyAlignment="1" applyProtection="1">
      <alignment horizontal="center" wrapText="1"/>
      <protection hidden="1"/>
    </xf>
  </cellXfs>
  <cellStyles count="2486">
    <cellStyle name="20% - Accent1 2" xfId="400"/>
    <cellStyle name="20% - Accent1 3" xfId="401"/>
    <cellStyle name="20% - Accent2 2" xfId="402"/>
    <cellStyle name="20% - Accent2 3" xfId="403"/>
    <cellStyle name="20% - Accent3 2" xfId="404"/>
    <cellStyle name="20% - Accent3 3" xfId="405"/>
    <cellStyle name="20% - Accent4 2" xfId="406"/>
    <cellStyle name="20% - Accent4 3" xfId="407"/>
    <cellStyle name="20% - Accent5 2" xfId="408"/>
    <cellStyle name="20% - Accent5 3" xfId="409"/>
    <cellStyle name="20% - Accent6 2" xfId="410"/>
    <cellStyle name="20% - Accent6 3" xfId="411"/>
    <cellStyle name="40% - Accent1 2" xfId="412"/>
    <cellStyle name="40% - Accent1 3" xfId="413"/>
    <cellStyle name="40% - Accent2 2" xfId="414"/>
    <cellStyle name="40% - Accent2 3" xfId="415"/>
    <cellStyle name="40% - Accent3 2" xfId="416"/>
    <cellStyle name="40% - Accent3 3" xfId="417"/>
    <cellStyle name="40% - Accent4 2" xfId="418"/>
    <cellStyle name="40% - Accent4 3" xfId="419"/>
    <cellStyle name="40% - Accent5 2" xfId="420"/>
    <cellStyle name="40% - Accent5 3" xfId="421"/>
    <cellStyle name="40% - Accent6 2" xfId="422"/>
    <cellStyle name="40% - Accent6 3" xfId="423"/>
    <cellStyle name="60% - Accent1 2" xfId="424"/>
    <cellStyle name="60% - Accent2 2" xfId="425"/>
    <cellStyle name="60% - Accent3 2" xfId="426"/>
    <cellStyle name="60% - Accent4 2" xfId="427"/>
    <cellStyle name="60% - Accent5 2" xfId="428"/>
    <cellStyle name="60% - Accent6 2" xfId="429"/>
    <cellStyle name="Accent1 2" xfId="430"/>
    <cellStyle name="Accent2 2" xfId="431"/>
    <cellStyle name="Accent3 2" xfId="432"/>
    <cellStyle name="Accent4 2" xfId="433"/>
    <cellStyle name="Accent5 2" xfId="434"/>
    <cellStyle name="Accent6 2" xfId="435"/>
    <cellStyle name="ANCLAS,REZONES Y SUS PARTES,DE FUNDICION,DE HIERRO O DE ACERO" xfId="2363"/>
    <cellStyle name="Bad 2" xfId="436"/>
    <cellStyle name="Calculation 2" xfId="437"/>
    <cellStyle name="Calculation 2 2" xfId="438"/>
    <cellStyle name="Calculation 2 3" xfId="439"/>
    <cellStyle name="Calculation 2 4" xfId="440"/>
    <cellStyle name="Calculation 2 5" xfId="441"/>
    <cellStyle name="Calculation 2 6" xfId="442"/>
    <cellStyle name="Calculation 2 7" xfId="443"/>
    <cellStyle name="Check Cell 2" xfId="444"/>
    <cellStyle name="Comma" xfId="2362" builtinId="3"/>
    <cellStyle name="Comma 2" xfId="2"/>
    <cellStyle name="Comma 2 10" xfId="445"/>
    <cellStyle name="Comma 2 11" xfId="446"/>
    <cellStyle name="Comma 2 12" xfId="447"/>
    <cellStyle name="Comma 2 13" xfId="448"/>
    <cellStyle name="Comma 2 14" xfId="449"/>
    <cellStyle name="Comma 2 15" xfId="450"/>
    <cellStyle name="Comma 2 16" xfId="451"/>
    <cellStyle name="Comma 2 17" xfId="452"/>
    <cellStyle name="Comma 2 18" xfId="453"/>
    <cellStyle name="Comma 2 19" xfId="454"/>
    <cellStyle name="Comma 2 2" xfId="30"/>
    <cellStyle name="Comma 2 2 2" xfId="31"/>
    <cellStyle name="Comma 2 20" xfId="455"/>
    <cellStyle name="Comma 2 21" xfId="456"/>
    <cellStyle name="Comma 2 3" xfId="457"/>
    <cellStyle name="Comma 2 4" xfId="458"/>
    <cellStyle name="Comma 2 5" xfId="459"/>
    <cellStyle name="Comma 2 6" xfId="460"/>
    <cellStyle name="Comma 2 7" xfId="461"/>
    <cellStyle name="Comma 2 8" xfId="462"/>
    <cellStyle name="Comma 2 9" xfId="463"/>
    <cellStyle name="Comma 3" xfId="32"/>
    <cellStyle name="Comma 3 10" xfId="464"/>
    <cellStyle name="Comma 3 11" xfId="465"/>
    <cellStyle name="Comma 3 12" xfId="466"/>
    <cellStyle name="Comma 3 13" xfId="467"/>
    <cellStyle name="Comma 3 14" xfId="468"/>
    <cellStyle name="Comma 3 15" xfId="469"/>
    <cellStyle name="Comma 3 16" xfId="470"/>
    <cellStyle name="Comma 3 17" xfId="471"/>
    <cellStyle name="Comma 3 18" xfId="472"/>
    <cellStyle name="Comma 3 19" xfId="473"/>
    <cellStyle name="Comma 3 2" xfId="474"/>
    <cellStyle name="Comma 3 20" xfId="475"/>
    <cellStyle name="Comma 3 3" xfId="476"/>
    <cellStyle name="Comma 3 4" xfId="477"/>
    <cellStyle name="Comma 3 5" xfId="478"/>
    <cellStyle name="Comma 3 6" xfId="479"/>
    <cellStyle name="Comma 3 7" xfId="480"/>
    <cellStyle name="Comma 3 8" xfId="481"/>
    <cellStyle name="Comma 3 9" xfId="482"/>
    <cellStyle name="Comma 4" xfId="33"/>
    <cellStyle name="Comma 4 10" xfId="483"/>
    <cellStyle name="Comma 4 11" xfId="484"/>
    <cellStyle name="Comma 4 12" xfId="485"/>
    <cellStyle name="Comma 4 13" xfId="486"/>
    <cellStyle name="Comma 4 14" xfId="487"/>
    <cellStyle name="Comma 4 15" xfId="488"/>
    <cellStyle name="Comma 4 16" xfId="489"/>
    <cellStyle name="Comma 4 17" xfId="490"/>
    <cellStyle name="Comma 4 18" xfId="491"/>
    <cellStyle name="Comma 4 19" xfId="492"/>
    <cellStyle name="Comma 4 2" xfId="493"/>
    <cellStyle name="Comma 4 20" xfId="494"/>
    <cellStyle name="Comma 4 3" xfId="495"/>
    <cellStyle name="Comma 4 4" xfId="496"/>
    <cellStyle name="Comma 4 5" xfId="497"/>
    <cellStyle name="Comma 4 6" xfId="498"/>
    <cellStyle name="Comma 4 7" xfId="499"/>
    <cellStyle name="Comma 4 8" xfId="500"/>
    <cellStyle name="Comma 4 9" xfId="501"/>
    <cellStyle name="Comma 5" xfId="502"/>
    <cellStyle name="Comma 6" xfId="503"/>
    <cellStyle name="Comma 7" xfId="2465"/>
    <cellStyle name="Currency 2" xfId="2364"/>
    <cellStyle name="Data_Total" xfId="2365"/>
    <cellStyle name="dave1" xfId="2366"/>
    <cellStyle name="Explanatory Text 2" xfId="504"/>
    <cellStyle name="Good 2" xfId="505"/>
    <cellStyle name="Heading" xfId="2367"/>
    <cellStyle name="Heading 1 2" xfId="506"/>
    <cellStyle name="Heading 2 2" xfId="507"/>
    <cellStyle name="Heading 3 2" xfId="508"/>
    <cellStyle name="Heading 4 2" xfId="509"/>
    <cellStyle name="Heading 5" xfId="2368"/>
    <cellStyle name="Headings" xfId="2369"/>
    <cellStyle name="Headings 2" xfId="2370"/>
    <cellStyle name="Headings 3" xfId="2371"/>
    <cellStyle name="Headings_total and female claimant count sept 08" xfId="2372"/>
    <cellStyle name="Hyperlink" xfId="397" builtinId="8"/>
    <cellStyle name="Hyperlink 10" xfId="2459"/>
    <cellStyle name="Hyperlink 2" xfId="3"/>
    <cellStyle name="Hyperlink 2 10" xfId="34"/>
    <cellStyle name="Hyperlink 2 100" xfId="35"/>
    <cellStyle name="Hyperlink 2 101" xfId="36"/>
    <cellStyle name="Hyperlink 2 102" xfId="37"/>
    <cellStyle name="Hyperlink 2 103" xfId="38"/>
    <cellStyle name="Hyperlink 2 104" xfId="39"/>
    <cellStyle name="Hyperlink 2 105" xfId="40"/>
    <cellStyle name="Hyperlink 2 106" xfId="41"/>
    <cellStyle name="Hyperlink 2 107" xfId="42"/>
    <cellStyle name="Hyperlink 2 108" xfId="43"/>
    <cellStyle name="Hyperlink 2 109" xfId="44"/>
    <cellStyle name="Hyperlink 2 11" xfId="45"/>
    <cellStyle name="Hyperlink 2 110" xfId="46"/>
    <cellStyle name="Hyperlink 2 111" xfId="47"/>
    <cellStyle name="Hyperlink 2 112" xfId="48"/>
    <cellStyle name="Hyperlink 2 113" xfId="49"/>
    <cellStyle name="Hyperlink 2 114" xfId="50"/>
    <cellStyle name="Hyperlink 2 115" xfId="51"/>
    <cellStyle name="Hyperlink 2 116" xfId="52"/>
    <cellStyle name="Hyperlink 2 117" xfId="53"/>
    <cellStyle name="Hyperlink 2 118" xfId="54"/>
    <cellStyle name="Hyperlink 2 119" xfId="55"/>
    <cellStyle name="Hyperlink 2 12" xfId="56"/>
    <cellStyle name="Hyperlink 2 120" xfId="57"/>
    <cellStyle name="Hyperlink 2 121" xfId="58"/>
    <cellStyle name="Hyperlink 2 122" xfId="59"/>
    <cellStyle name="Hyperlink 2 123" xfId="60"/>
    <cellStyle name="Hyperlink 2 124" xfId="61"/>
    <cellStyle name="Hyperlink 2 125" xfId="62"/>
    <cellStyle name="Hyperlink 2 126" xfId="63"/>
    <cellStyle name="Hyperlink 2 127" xfId="64"/>
    <cellStyle name="Hyperlink 2 128" xfId="65"/>
    <cellStyle name="Hyperlink 2 129" xfId="66"/>
    <cellStyle name="Hyperlink 2 13" xfId="67"/>
    <cellStyle name="Hyperlink 2 130" xfId="68"/>
    <cellStyle name="Hyperlink 2 131" xfId="69"/>
    <cellStyle name="Hyperlink 2 132" xfId="70"/>
    <cellStyle name="Hyperlink 2 133" xfId="71"/>
    <cellStyle name="Hyperlink 2 134" xfId="72"/>
    <cellStyle name="Hyperlink 2 135" xfId="73"/>
    <cellStyle name="Hyperlink 2 136" xfId="74"/>
    <cellStyle name="Hyperlink 2 137" xfId="75"/>
    <cellStyle name="Hyperlink 2 138" xfId="76"/>
    <cellStyle name="Hyperlink 2 139" xfId="77"/>
    <cellStyle name="Hyperlink 2 14" xfId="78"/>
    <cellStyle name="Hyperlink 2 140" xfId="79"/>
    <cellStyle name="Hyperlink 2 141" xfId="80"/>
    <cellStyle name="Hyperlink 2 142" xfId="81"/>
    <cellStyle name="Hyperlink 2 143" xfId="82"/>
    <cellStyle name="Hyperlink 2 144" xfId="83"/>
    <cellStyle name="Hyperlink 2 145" xfId="84"/>
    <cellStyle name="Hyperlink 2 146" xfId="85"/>
    <cellStyle name="Hyperlink 2 147" xfId="86"/>
    <cellStyle name="Hyperlink 2 148" xfId="87"/>
    <cellStyle name="Hyperlink 2 149" xfId="88"/>
    <cellStyle name="Hyperlink 2 149 2" xfId="89"/>
    <cellStyle name="Hyperlink 2 15" xfId="90"/>
    <cellStyle name="Hyperlink 2 150" xfId="91"/>
    <cellStyle name="Hyperlink 2 16" xfId="92"/>
    <cellStyle name="Hyperlink 2 17" xfId="93"/>
    <cellStyle name="Hyperlink 2 18" xfId="94"/>
    <cellStyle name="Hyperlink 2 19" xfId="95"/>
    <cellStyle name="Hyperlink 2 2" xfId="4"/>
    <cellStyle name="Hyperlink 2 2 2" xfId="96"/>
    <cellStyle name="Hyperlink 2 2 3" xfId="510"/>
    <cellStyle name="Hyperlink 2 20" xfId="97"/>
    <cellStyle name="Hyperlink 2 21" xfId="98"/>
    <cellStyle name="Hyperlink 2 22" xfId="99"/>
    <cellStyle name="Hyperlink 2 23" xfId="100"/>
    <cellStyle name="Hyperlink 2 24" xfId="101"/>
    <cellStyle name="Hyperlink 2 25" xfId="102"/>
    <cellStyle name="Hyperlink 2 26" xfId="103"/>
    <cellStyle name="Hyperlink 2 27" xfId="104"/>
    <cellStyle name="Hyperlink 2 28" xfId="105"/>
    <cellStyle name="Hyperlink 2 29" xfId="106"/>
    <cellStyle name="Hyperlink 2 3" xfId="107"/>
    <cellStyle name="Hyperlink 2 3 2" xfId="2373"/>
    <cellStyle name="Hyperlink 2 30" xfId="108"/>
    <cellStyle name="Hyperlink 2 31" xfId="109"/>
    <cellStyle name="Hyperlink 2 32" xfId="110"/>
    <cellStyle name="Hyperlink 2 33" xfId="111"/>
    <cellStyle name="Hyperlink 2 34" xfId="112"/>
    <cellStyle name="Hyperlink 2 35" xfId="113"/>
    <cellStyle name="Hyperlink 2 36" xfId="114"/>
    <cellStyle name="Hyperlink 2 37" xfId="115"/>
    <cellStyle name="Hyperlink 2 38" xfId="116"/>
    <cellStyle name="Hyperlink 2 39" xfId="117"/>
    <cellStyle name="Hyperlink 2 4" xfId="118"/>
    <cellStyle name="Hyperlink 2 4 2" xfId="2374"/>
    <cellStyle name="Hyperlink 2 40" xfId="119"/>
    <cellStyle name="Hyperlink 2 41" xfId="120"/>
    <cellStyle name="Hyperlink 2 42" xfId="121"/>
    <cellStyle name="Hyperlink 2 43" xfId="122"/>
    <cellStyle name="Hyperlink 2 44" xfId="123"/>
    <cellStyle name="Hyperlink 2 45" xfId="124"/>
    <cellStyle name="Hyperlink 2 46" xfId="125"/>
    <cellStyle name="Hyperlink 2 47" xfId="126"/>
    <cellStyle name="Hyperlink 2 48" xfId="127"/>
    <cellStyle name="Hyperlink 2 49" xfId="128"/>
    <cellStyle name="Hyperlink 2 5" xfId="129"/>
    <cellStyle name="Hyperlink 2 50" xfId="130"/>
    <cellStyle name="Hyperlink 2 51" xfId="131"/>
    <cellStyle name="Hyperlink 2 52" xfId="132"/>
    <cellStyle name="Hyperlink 2 53" xfId="133"/>
    <cellStyle name="Hyperlink 2 54" xfId="134"/>
    <cellStyle name="Hyperlink 2 55" xfId="135"/>
    <cellStyle name="Hyperlink 2 56" xfId="136"/>
    <cellStyle name="Hyperlink 2 57" xfId="137"/>
    <cellStyle name="Hyperlink 2 58" xfId="138"/>
    <cellStyle name="Hyperlink 2 59" xfId="139"/>
    <cellStyle name="Hyperlink 2 6" xfId="140"/>
    <cellStyle name="Hyperlink 2 60" xfId="141"/>
    <cellStyle name="Hyperlink 2 61" xfId="142"/>
    <cellStyle name="Hyperlink 2 62" xfId="143"/>
    <cellStyle name="Hyperlink 2 63" xfId="144"/>
    <cellStyle name="Hyperlink 2 64" xfId="145"/>
    <cellStyle name="Hyperlink 2 65" xfId="146"/>
    <cellStyle name="Hyperlink 2 66" xfId="147"/>
    <cellStyle name="Hyperlink 2 67" xfId="148"/>
    <cellStyle name="Hyperlink 2 68" xfId="149"/>
    <cellStyle name="Hyperlink 2 69" xfId="150"/>
    <cellStyle name="Hyperlink 2 7" xfId="151"/>
    <cellStyle name="Hyperlink 2 70" xfId="152"/>
    <cellStyle name="Hyperlink 2 71" xfId="153"/>
    <cellStyle name="Hyperlink 2 72" xfId="154"/>
    <cellStyle name="Hyperlink 2 73" xfId="155"/>
    <cellStyle name="Hyperlink 2 74" xfId="156"/>
    <cellStyle name="Hyperlink 2 75" xfId="157"/>
    <cellStyle name="Hyperlink 2 76" xfId="158"/>
    <cellStyle name="Hyperlink 2 77" xfId="159"/>
    <cellStyle name="Hyperlink 2 78" xfId="160"/>
    <cellStyle name="Hyperlink 2 79" xfId="161"/>
    <cellStyle name="Hyperlink 2 8" xfId="162"/>
    <cellStyle name="Hyperlink 2 80" xfId="163"/>
    <cellStyle name="Hyperlink 2 81" xfId="164"/>
    <cellStyle name="Hyperlink 2 82" xfId="165"/>
    <cellStyle name="Hyperlink 2 83" xfId="166"/>
    <cellStyle name="Hyperlink 2 84" xfId="167"/>
    <cellStyle name="Hyperlink 2 85" xfId="168"/>
    <cellStyle name="Hyperlink 2 86" xfId="169"/>
    <cellStyle name="Hyperlink 2 87" xfId="170"/>
    <cellStyle name="Hyperlink 2 88" xfId="171"/>
    <cellStyle name="Hyperlink 2 89" xfId="172"/>
    <cellStyle name="Hyperlink 2 9" xfId="173"/>
    <cellStyle name="Hyperlink 2 90" xfId="174"/>
    <cellStyle name="Hyperlink 2 91" xfId="175"/>
    <cellStyle name="Hyperlink 2 92" xfId="176"/>
    <cellStyle name="Hyperlink 2 93" xfId="177"/>
    <cellStyle name="Hyperlink 2 94" xfId="178"/>
    <cellStyle name="Hyperlink 2 95" xfId="179"/>
    <cellStyle name="Hyperlink 2 96" xfId="180"/>
    <cellStyle name="Hyperlink 2 97" xfId="181"/>
    <cellStyle name="Hyperlink 2 98" xfId="182"/>
    <cellStyle name="Hyperlink 2 99" xfId="183"/>
    <cellStyle name="Hyperlink 3" xfId="5"/>
    <cellStyle name="Hyperlink 3 10" xfId="184"/>
    <cellStyle name="Hyperlink 3 11" xfId="185"/>
    <cellStyle name="Hyperlink 3 12" xfId="186"/>
    <cellStyle name="Hyperlink 3 13" xfId="187"/>
    <cellStyle name="Hyperlink 3 14" xfId="188"/>
    <cellStyle name="Hyperlink 3 15" xfId="189"/>
    <cellStyle name="Hyperlink 3 16" xfId="190"/>
    <cellStyle name="Hyperlink 3 17" xfId="191"/>
    <cellStyle name="Hyperlink 3 18" xfId="192"/>
    <cellStyle name="Hyperlink 3 19" xfId="193"/>
    <cellStyle name="Hyperlink 3 2" xfId="6"/>
    <cellStyle name="Hyperlink 3 2 2" xfId="511"/>
    <cellStyle name="Hyperlink 3 20" xfId="194"/>
    <cellStyle name="Hyperlink 3 21" xfId="195"/>
    <cellStyle name="Hyperlink 3 22" xfId="196"/>
    <cellStyle name="Hyperlink 3 23" xfId="197"/>
    <cellStyle name="Hyperlink 3 24" xfId="198"/>
    <cellStyle name="Hyperlink 3 25" xfId="199"/>
    <cellStyle name="Hyperlink 3 26" xfId="200"/>
    <cellStyle name="Hyperlink 3 27" xfId="201"/>
    <cellStyle name="Hyperlink 3 28" xfId="202"/>
    <cellStyle name="Hyperlink 3 29" xfId="203"/>
    <cellStyle name="Hyperlink 3 3" xfId="7"/>
    <cellStyle name="Hyperlink 3 3 2" xfId="2376"/>
    <cellStyle name="Hyperlink 3 30" xfId="204"/>
    <cellStyle name="Hyperlink 3 31" xfId="205"/>
    <cellStyle name="Hyperlink 3 32" xfId="206"/>
    <cellStyle name="Hyperlink 3 33" xfId="207"/>
    <cellStyle name="Hyperlink 3 34" xfId="208"/>
    <cellStyle name="Hyperlink 3 35" xfId="209"/>
    <cellStyle name="Hyperlink 3 36" xfId="210"/>
    <cellStyle name="Hyperlink 3 37" xfId="211"/>
    <cellStyle name="Hyperlink 3 38" xfId="212"/>
    <cellStyle name="Hyperlink 3 39" xfId="213"/>
    <cellStyle name="Hyperlink 3 4" xfId="214"/>
    <cellStyle name="Hyperlink 3 4 2" xfId="2377"/>
    <cellStyle name="Hyperlink 3 40" xfId="215"/>
    <cellStyle name="Hyperlink 3 41" xfId="216"/>
    <cellStyle name="Hyperlink 3 42" xfId="217"/>
    <cellStyle name="Hyperlink 3 43" xfId="218"/>
    <cellStyle name="Hyperlink 3 44" xfId="219"/>
    <cellStyle name="Hyperlink 3 45" xfId="220"/>
    <cellStyle name="Hyperlink 3 46" xfId="221"/>
    <cellStyle name="Hyperlink 3 47" xfId="222"/>
    <cellStyle name="Hyperlink 3 48" xfId="223"/>
    <cellStyle name="Hyperlink 3 49" xfId="224"/>
    <cellStyle name="Hyperlink 3 5" xfId="225"/>
    <cellStyle name="Hyperlink 3 50" xfId="226"/>
    <cellStyle name="Hyperlink 3 51" xfId="227"/>
    <cellStyle name="Hyperlink 3 52" xfId="228"/>
    <cellStyle name="Hyperlink 3 53" xfId="229"/>
    <cellStyle name="Hyperlink 3 54" xfId="230"/>
    <cellStyle name="Hyperlink 3 55" xfId="231"/>
    <cellStyle name="Hyperlink 3 56" xfId="232"/>
    <cellStyle name="Hyperlink 3 57" xfId="233"/>
    <cellStyle name="Hyperlink 3 58" xfId="234"/>
    <cellStyle name="Hyperlink 3 59" xfId="235"/>
    <cellStyle name="Hyperlink 3 6" xfId="236"/>
    <cellStyle name="Hyperlink 3 6 2" xfId="2378"/>
    <cellStyle name="Hyperlink 3 60" xfId="237"/>
    <cellStyle name="Hyperlink 3 61" xfId="238"/>
    <cellStyle name="Hyperlink 3 62" xfId="239"/>
    <cellStyle name="Hyperlink 3 63" xfId="2466"/>
    <cellStyle name="Hyperlink 3 64" xfId="2375"/>
    <cellStyle name="Hyperlink 3 7" xfId="240"/>
    <cellStyle name="Hyperlink 3 8" xfId="241"/>
    <cellStyle name="Hyperlink 3 9" xfId="242"/>
    <cellStyle name="Hyperlink 31" xfId="512"/>
    <cellStyle name="Hyperlink 4" xfId="8"/>
    <cellStyle name="Hyperlink 4 2" xfId="243"/>
    <cellStyle name="Hyperlink 4 2 2" xfId="244"/>
    <cellStyle name="Hyperlink 4 3" xfId="2379"/>
    <cellStyle name="Hyperlink 5" xfId="9"/>
    <cellStyle name="Hyperlink 5 2" xfId="398"/>
    <cellStyle name="Hyperlink 5 3" xfId="2467"/>
    <cellStyle name="Hyperlink 5 4" xfId="2380"/>
    <cellStyle name="Hyperlink 6" xfId="245"/>
    <cellStyle name="Hyperlink 6 2" xfId="2382"/>
    <cellStyle name="Hyperlink 6 3" xfId="2381"/>
    <cellStyle name="Hyperlink 7" xfId="513"/>
    <cellStyle name="Hyperlink 7 2" xfId="514"/>
    <cellStyle name="Hyperlink 7 3" xfId="2462"/>
    <cellStyle name="Hyperlink 8" xfId="2460"/>
    <cellStyle name="Hyperlink 9" xfId="2468"/>
    <cellStyle name="Input 2" xfId="515"/>
    <cellStyle name="Input 2 2" xfId="516"/>
    <cellStyle name="Input 2 3" xfId="517"/>
    <cellStyle name="Input 2 4" xfId="518"/>
    <cellStyle name="Input 2 5" xfId="519"/>
    <cellStyle name="Input 2 6" xfId="520"/>
    <cellStyle name="Input 2 7" xfId="521"/>
    <cellStyle name="Inscode" xfId="2383"/>
    <cellStyle name="Inscode 2" xfId="2384"/>
    <cellStyle name="Linked Cell 2" xfId="522"/>
    <cellStyle name="Neutral 2" xfId="523"/>
    <cellStyle name="Normal" xfId="0" builtinId="0"/>
    <cellStyle name="Normal 10" xfId="10"/>
    <cellStyle name="Normal 10 10" xfId="524"/>
    <cellStyle name="Normal 10 10 2" xfId="525"/>
    <cellStyle name="Normal 10 10 3" xfId="526"/>
    <cellStyle name="Normal 10 11" xfId="527"/>
    <cellStyle name="Normal 10 11 2" xfId="528"/>
    <cellStyle name="Normal 10 11 3" xfId="529"/>
    <cellStyle name="Normal 10 12" xfId="530"/>
    <cellStyle name="Normal 10 12 2" xfId="531"/>
    <cellStyle name="Normal 10 12 3" xfId="532"/>
    <cellStyle name="Normal 10 13" xfId="533"/>
    <cellStyle name="Normal 10 13 2" xfId="534"/>
    <cellStyle name="Normal 10 13 3" xfId="535"/>
    <cellStyle name="Normal 10 14" xfId="536"/>
    <cellStyle name="Normal 10 14 2" xfId="537"/>
    <cellStyle name="Normal 10 14 3" xfId="538"/>
    <cellStyle name="Normal 10 15" xfId="539"/>
    <cellStyle name="Normal 10 15 2" xfId="540"/>
    <cellStyle name="Normal 10 15 3" xfId="541"/>
    <cellStyle name="Normal 10 16" xfId="542"/>
    <cellStyle name="Normal 10 16 2" xfId="543"/>
    <cellStyle name="Normal 10 16 3" xfId="544"/>
    <cellStyle name="Normal 10 17" xfId="545"/>
    <cellStyle name="Normal 10 18" xfId="546"/>
    <cellStyle name="Normal 10 19" xfId="399"/>
    <cellStyle name="Normal 10 2" xfId="246"/>
    <cellStyle name="Normal 10 2 2" xfId="247"/>
    <cellStyle name="Normal 10 2 3" xfId="547"/>
    <cellStyle name="Normal 10 3" xfId="248"/>
    <cellStyle name="Normal 10 3 2" xfId="249"/>
    <cellStyle name="Normal 10 3 3" xfId="250"/>
    <cellStyle name="Normal 10 4" xfId="251"/>
    <cellStyle name="Normal 10 4 2" xfId="548"/>
    <cellStyle name="Normal 10 4 3" xfId="549"/>
    <cellStyle name="Normal 10 5" xfId="550"/>
    <cellStyle name="Normal 10 5 2" xfId="551"/>
    <cellStyle name="Normal 10 5 3" xfId="552"/>
    <cellStyle name="Normal 10 6" xfId="553"/>
    <cellStyle name="Normal 10 6 2" xfId="554"/>
    <cellStyle name="Normal 10 6 3" xfId="555"/>
    <cellStyle name="Normal 10 7" xfId="556"/>
    <cellStyle name="Normal 10 7 2" xfId="557"/>
    <cellStyle name="Normal 10 7 3" xfId="558"/>
    <cellStyle name="Normal 10 8" xfId="559"/>
    <cellStyle name="Normal 10 8 2" xfId="560"/>
    <cellStyle name="Normal 10 8 3" xfId="561"/>
    <cellStyle name="Normal 10 9" xfId="562"/>
    <cellStyle name="Normal 10 9 2" xfId="563"/>
    <cellStyle name="Normal 10 9 3" xfId="564"/>
    <cellStyle name="Normal 11" xfId="11"/>
    <cellStyle name="Normal 11 2" xfId="252"/>
    <cellStyle name="Normal 11 2 2" xfId="2386"/>
    <cellStyle name="Normal 11 3" xfId="253"/>
    <cellStyle name="Normal 11 4" xfId="565"/>
    <cellStyle name="Normal 11 5" xfId="2385"/>
    <cellStyle name="Normal 12" xfId="254"/>
    <cellStyle name="Normal 12 10" xfId="566"/>
    <cellStyle name="Normal 12 10 2" xfId="567"/>
    <cellStyle name="Normal 12 10 3" xfId="568"/>
    <cellStyle name="Normal 12 11" xfId="569"/>
    <cellStyle name="Normal 12 11 2" xfId="570"/>
    <cellStyle name="Normal 12 11 3" xfId="571"/>
    <cellStyle name="Normal 12 12" xfId="572"/>
    <cellStyle name="Normal 12 12 2" xfId="573"/>
    <cellStyle name="Normal 12 12 3" xfId="574"/>
    <cellStyle name="Normal 12 13" xfId="575"/>
    <cellStyle name="Normal 12 13 2" xfId="576"/>
    <cellStyle name="Normal 12 13 3" xfId="577"/>
    <cellStyle name="Normal 12 14" xfId="578"/>
    <cellStyle name="Normal 12 14 2" xfId="579"/>
    <cellStyle name="Normal 12 14 3" xfId="580"/>
    <cellStyle name="Normal 12 15" xfId="581"/>
    <cellStyle name="Normal 12 15 2" xfId="582"/>
    <cellStyle name="Normal 12 15 3" xfId="583"/>
    <cellStyle name="Normal 12 16" xfId="584"/>
    <cellStyle name="Normal 12 16 2" xfId="585"/>
    <cellStyle name="Normal 12 16 3" xfId="586"/>
    <cellStyle name="Normal 12 17" xfId="587"/>
    <cellStyle name="Normal 12 18" xfId="588"/>
    <cellStyle name="Normal 12 19" xfId="589"/>
    <cellStyle name="Normal 12 2" xfId="255"/>
    <cellStyle name="Normal 12 2 2" xfId="590"/>
    <cellStyle name="Normal 12 2 3" xfId="591"/>
    <cellStyle name="Normal 12 20" xfId="2463"/>
    <cellStyle name="Normal 12 3" xfId="592"/>
    <cellStyle name="Normal 12 3 2" xfId="593"/>
    <cellStyle name="Normal 12 3 3" xfId="594"/>
    <cellStyle name="Normal 12 4" xfId="595"/>
    <cellStyle name="Normal 12 4 2" xfId="596"/>
    <cellStyle name="Normal 12 4 3" xfId="597"/>
    <cellStyle name="Normal 12 5" xfId="598"/>
    <cellStyle name="Normal 12 5 2" xfId="599"/>
    <cellStyle name="Normal 12 5 3" xfId="600"/>
    <cellStyle name="Normal 12 6" xfId="601"/>
    <cellStyle name="Normal 12 6 2" xfId="602"/>
    <cellStyle name="Normal 12 6 3" xfId="603"/>
    <cellStyle name="Normal 12 7" xfId="604"/>
    <cellStyle name="Normal 12 7 2" xfId="605"/>
    <cellStyle name="Normal 12 7 3" xfId="606"/>
    <cellStyle name="Normal 12 8" xfId="607"/>
    <cellStyle name="Normal 12 8 2" xfId="608"/>
    <cellStyle name="Normal 12 8 3" xfId="609"/>
    <cellStyle name="Normal 12 9" xfId="610"/>
    <cellStyle name="Normal 12 9 2" xfId="611"/>
    <cellStyle name="Normal 12 9 3" xfId="612"/>
    <cellStyle name="Normal 13" xfId="256"/>
    <cellStyle name="Normal 13 2" xfId="257"/>
    <cellStyle name="Normal 13 3" xfId="2387"/>
    <cellStyle name="Normal 14" xfId="258"/>
    <cellStyle name="Normal 14 10" xfId="613"/>
    <cellStyle name="Normal 14 10 2" xfId="614"/>
    <cellStyle name="Normal 14 10 3" xfId="615"/>
    <cellStyle name="Normal 14 11" xfId="616"/>
    <cellStyle name="Normal 14 11 2" xfId="617"/>
    <cellStyle name="Normal 14 11 3" xfId="618"/>
    <cellStyle name="Normal 14 12" xfId="619"/>
    <cellStyle name="Normal 14 12 2" xfId="620"/>
    <cellStyle name="Normal 14 12 3" xfId="621"/>
    <cellStyle name="Normal 14 13" xfId="622"/>
    <cellStyle name="Normal 14 13 2" xfId="623"/>
    <cellStyle name="Normal 14 13 3" xfId="624"/>
    <cellStyle name="Normal 14 14" xfId="625"/>
    <cellStyle name="Normal 14 14 2" xfId="626"/>
    <cellStyle name="Normal 14 14 3" xfId="627"/>
    <cellStyle name="Normal 14 15" xfId="628"/>
    <cellStyle name="Normal 14 15 2" xfId="629"/>
    <cellStyle name="Normal 14 15 3" xfId="630"/>
    <cellStyle name="Normal 14 16" xfId="631"/>
    <cellStyle name="Normal 14 16 2" xfId="632"/>
    <cellStyle name="Normal 14 16 3" xfId="633"/>
    <cellStyle name="Normal 14 17" xfId="634"/>
    <cellStyle name="Normal 14 18" xfId="635"/>
    <cellStyle name="Normal 14 19" xfId="636"/>
    <cellStyle name="Normal 14 2" xfId="259"/>
    <cellStyle name="Normal 14 2 2" xfId="260"/>
    <cellStyle name="Normal 14 2 3" xfId="637"/>
    <cellStyle name="Normal 14 20" xfId="2388"/>
    <cellStyle name="Normal 14 3" xfId="261"/>
    <cellStyle name="Normal 14 3 2" xfId="638"/>
    <cellStyle name="Normal 14 3 3" xfId="639"/>
    <cellStyle name="Normal 14 4" xfId="640"/>
    <cellStyle name="Normal 14 4 2" xfId="641"/>
    <cellStyle name="Normal 14 4 3" xfId="642"/>
    <cellStyle name="Normal 14 5" xfId="643"/>
    <cellStyle name="Normal 14 5 2" xfId="644"/>
    <cellStyle name="Normal 14 5 3" xfId="645"/>
    <cellStyle name="Normal 14 6" xfId="646"/>
    <cellStyle name="Normal 14 6 2" xfId="647"/>
    <cellStyle name="Normal 14 6 3" xfId="648"/>
    <cellStyle name="Normal 14 7" xfId="649"/>
    <cellStyle name="Normal 14 7 2" xfId="650"/>
    <cellStyle name="Normal 14 7 3" xfId="651"/>
    <cellStyle name="Normal 14 8" xfId="652"/>
    <cellStyle name="Normal 14 8 2" xfId="653"/>
    <cellStyle name="Normal 14 8 3" xfId="654"/>
    <cellStyle name="Normal 14 9" xfId="655"/>
    <cellStyle name="Normal 14 9 2" xfId="656"/>
    <cellStyle name="Normal 14 9 3" xfId="657"/>
    <cellStyle name="Normal 15" xfId="262"/>
    <cellStyle name="Normal 15 2" xfId="263"/>
    <cellStyle name="Normal 15 3" xfId="264"/>
    <cellStyle name="Normal 15 4" xfId="265"/>
    <cellStyle name="Normal 15 5" xfId="2389"/>
    <cellStyle name="Normal 16" xfId="266"/>
    <cellStyle name="Normal 16 10" xfId="658"/>
    <cellStyle name="Normal 16 10 2" xfId="659"/>
    <cellStyle name="Normal 16 10 3" xfId="660"/>
    <cellStyle name="Normal 16 11" xfId="661"/>
    <cellStyle name="Normal 16 11 2" xfId="662"/>
    <cellStyle name="Normal 16 11 3" xfId="663"/>
    <cellStyle name="Normal 16 12" xfId="664"/>
    <cellStyle name="Normal 16 12 2" xfId="665"/>
    <cellStyle name="Normal 16 12 3" xfId="666"/>
    <cellStyle name="Normal 16 13" xfId="667"/>
    <cellStyle name="Normal 16 13 2" xfId="668"/>
    <cellStyle name="Normal 16 13 3" xfId="669"/>
    <cellStyle name="Normal 16 14" xfId="670"/>
    <cellStyle name="Normal 16 14 2" xfId="671"/>
    <cellStyle name="Normal 16 14 3" xfId="672"/>
    <cellStyle name="Normal 16 15" xfId="673"/>
    <cellStyle name="Normal 16 15 2" xfId="674"/>
    <cellStyle name="Normal 16 15 3" xfId="675"/>
    <cellStyle name="Normal 16 16" xfId="676"/>
    <cellStyle name="Normal 16 16 2" xfId="677"/>
    <cellStyle name="Normal 16 16 3" xfId="678"/>
    <cellStyle name="Normal 16 17" xfId="679"/>
    <cellStyle name="Normal 16 18" xfId="680"/>
    <cellStyle name="Normal 16 19" xfId="681"/>
    <cellStyle name="Normal 16 2" xfId="682"/>
    <cellStyle name="Normal 16 2 2" xfId="683"/>
    <cellStyle name="Normal 16 2 3" xfId="684"/>
    <cellStyle name="Normal 16 2 4" xfId="2391"/>
    <cellStyle name="Normal 16 20" xfId="2390"/>
    <cellStyle name="Normal 16 3" xfId="685"/>
    <cellStyle name="Normal 16 3 2" xfId="686"/>
    <cellStyle name="Normal 16 3 3" xfId="687"/>
    <cellStyle name="Normal 16 4" xfId="688"/>
    <cellStyle name="Normal 16 4 2" xfId="689"/>
    <cellStyle name="Normal 16 4 3" xfId="690"/>
    <cellStyle name="Normal 16 5" xfId="691"/>
    <cellStyle name="Normal 16 5 2" xfId="692"/>
    <cellStyle name="Normal 16 5 3" xfId="693"/>
    <cellStyle name="Normal 16 6" xfId="694"/>
    <cellStyle name="Normal 16 6 2" xfId="695"/>
    <cellStyle name="Normal 16 6 3" xfId="696"/>
    <cellStyle name="Normal 16 7" xfId="697"/>
    <cellStyle name="Normal 16 7 2" xfId="698"/>
    <cellStyle name="Normal 16 7 3" xfId="699"/>
    <cellStyle name="Normal 16 8" xfId="700"/>
    <cellStyle name="Normal 16 8 2" xfId="701"/>
    <cellStyle name="Normal 16 8 3" xfId="702"/>
    <cellStyle name="Normal 16 9" xfId="703"/>
    <cellStyle name="Normal 16 9 2" xfId="704"/>
    <cellStyle name="Normal 16 9 3" xfId="705"/>
    <cellStyle name="Normal 17" xfId="267"/>
    <cellStyle name="Normal 17 2" xfId="2392"/>
    <cellStyle name="Normal 18" xfId="268"/>
    <cellStyle name="Normal 18 10" xfId="706"/>
    <cellStyle name="Normal 18 10 2" xfId="707"/>
    <cellStyle name="Normal 18 10 3" xfId="708"/>
    <cellStyle name="Normal 18 11" xfId="709"/>
    <cellStyle name="Normal 18 11 2" xfId="710"/>
    <cellStyle name="Normal 18 11 3" xfId="711"/>
    <cellStyle name="Normal 18 12" xfId="712"/>
    <cellStyle name="Normal 18 12 2" xfId="713"/>
    <cellStyle name="Normal 18 12 3" xfId="714"/>
    <cellStyle name="Normal 18 13" xfId="715"/>
    <cellStyle name="Normal 18 13 2" xfId="716"/>
    <cellStyle name="Normal 18 13 3" xfId="717"/>
    <cellStyle name="Normal 18 14" xfId="718"/>
    <cellStyle name="Normal 18 14 2" xfId="719"/>
    <cellStyle name="Normal 18 14 3" xfId="720"/>
    <cellStyle name="Normal 18 15" xfId="721"/>
    <cellStyle name="Normal 18 15 2" xfId="722"/>
    <cellStyle name="Normal 18 15 3" xfId="723"/>
    <cellStyle name="Normal 18 16" xfId="724"/>
    <cellStyle name="Normal 18 16 2" xfId="725"/>
    <cellStyle name="Normal 18 16 3" xfId="726"/>
    <cellStyle name="Normal 18 17" xfId="727"/>
    <cellStyle name="Normal 18 18" xfId="728"/>
    <cellStyle name="Normal 18 19" xfId="729"/>
    <cellStyle name="Normal 18 2" xfId="730"/>
    <cellStyle name="Normal 18 2 2" xfId="731"/>
    <cellStyle name="Normal 18 2 3" xfId="732"/>
    <cellStyle name="Normal 18 20" xfId="2469"/>
    <cellStyle name="Normal 18 3" xfId="733"/>
    <cellStyle name="Normal 18 3 2" xfId="734"/>
    <cellStyle name="Normal 18 3 3" xfId="735"/>
    <cellStyle name="Normal 18 4" xfId="736"/>
    <cellStyle name="Normal 18 4 2" xfId="737"/>
    <cellStyle name="Normal 18 4 3" xfId="738"/>
    <cellStyle name="Normal 18 5" xfId="739"/>
    <cellStyle name="Normal 18 5 2" xfId="740"/>
    <cellStyle name="Normal 18 5 3" xfId="741"/>
    <cellStyle name="Normal 18 6" xfId="742"/>
    <cellStyle name="Normal 18 6 2" xfId="743"/>
    <cellStyle name="Normal 18 6 3" xfId="744"/>
    <cellStyle name="Normal 18 7" xfId="745"/>
    <cellStyle name="Normal 18 7 2" xfId="746"/>
    <cellStyle name="Normal 18 7 3" xfId="747"/>
    <cellStyle name="Normal 18 8" xfId="748"/>
    <cellStyle name="Normal 18 8 2" xfId="749"/>
    <cellStyle name="Normal 18 8 3" xfId="750"/>
    <cellStyle name="Normal 18 9" xfId="751"/>
    <cellStyle name="Normal 18 9 2" xfId="752"/>
    <cellStyle name="Normal 18 9 3" xfId="753"/>
    <cellStyle name="Normal 19" xfId="269"/>
    <cellStyle name="Normal 19 2" xfId="2470"/>
    <cellStyle name="Normal 2" xfId="12"/>
    <cellStyle name="Normal 2 10" xfId="754"/>
    <cellStyle name="Normal 2 10 2" xfId="755"/>
    <cellStyle name="Normal 2 10 3" xfId="756"/>
    <cellStyle name="Normal 2 11" xfId="757"/>
    <cellStyle name="Normal 2 11 2" xfId="758"/>
    <cellStyle name="Normal 2 11 3" xfId="759"/>
    <cellStyle name="Normal 2 12" xfId="760"/>
    <cellStyle name="Normal 2 12 2" xfId="761"/>
    <cellStyle name="Normal 2 12 3" xfId="762"/>
    <cellStyle name="Normal 2 13" xfId="763"/>
    <cellStyle name="Normal 2 13 2" xfId="764"/>
    <cellStyle name="Normal 2 13 3" xfId="765"/>
    <cellStyle name="Normal 2 14" xfId="766"/>
    <cellStyle name="Normal 2 14 2" xfId="767"/>
    <cellStyle name="Normal 2 14 3" xfId="768"/>
    <cellStyle name="Normal 2 15" xfId="769"/>
    <cellStyle name="Normal 2 15 2" xfId="770"/>
    <cellStyle name="Normal 2 15 3" xfId="771"/>
    <cellStyle name="Normal 2 16" xfId="772"/>
    <cellStyle name="Normal 2 16 2" xfId="773"/>
    <cellStyle name="Normal 2 16 3" xfId="774"/>
    <cellStyle name="Normal 2 17" xfId="775"/>
    <cellStyle name="Normal 2 17 2" xfId="776"/>
    <cellStyle name="Normal 2 17 3" xfId="777"/>
    <cellStyle name="Normal 2 18" xfId="778"/>
    <cellStyle name="Normal 2 18 2" xfId="779"/>
    <cellStyle name="Normal 2 18 3" xfId="780"/>
    <cellStyle name="Normal 2 19" xfId="781"/>
    <cellStyle name="Normal 2 19 2" xfId="782"/>
    <cellStyle name="Normal 2 19 3" xfId="783"/>
    <cellStyle name="Normal 2 2" xfId="13"/>
    <cellStyle name="Normal 2 2 10" xfId="270"/>
    <cellStyle name="Normal 2 2 11" xfId="271"/>
    <cellStyle name="Normal 2 2 2" xfId="14"/>
    <cellStyle name="Normal 2 2 2 10" xfId="784"/>
    <cellStyle name="Normal 2 2 2 11" xfId="785"/>
    <cellStyle name="Normal 2 2 2 12" xfId="786"/>
    <cellStyle name="Normal 2 2 2 13" xfId="787"/>
    <cellStyle name="Normal 2 2 2 14" xfId="788"/>
    <cellStyle name="Normal 2 2 2 15" xfId="789"/>
    <cellStyle name="Normal 2 2 2 16" xfId="790"/>
    <cellStyle name="Normal 2 2 2 17" xfId="791"/>
    <cellStyle name="Normal 2 2 2 18" xfId="792"/>
    <cellStyle name="Normal 2 2 2 19" xfId="793"/>
    <cellStyle name="Normal 2 2 2 2" xfId="272"/>
    <cellStyle name="Normal 2 2 2 2 2" xfId="273"/>
    <cellStyle name="Normal 2 2 2 20" xfId="794"/>
    <cellStyle name="Normal 2 2 2 21" xfId="795"/>
    <cellStyle name="Normal 2 2 2 22" xfId="796"/>
    <cellStyle name="Normal 2 2 2 23" xfId="797"/>
    <cellStyle name="Normal 2 2 2 3" xfId="798"/>
    <cellStyle name="Normal 2 2 2 4" xfId="799"/>
    <cellStyle name="Normal 2 2 2 5" xfId="800"/>
    <cellStyle name="Normal 2 2 2 6" xfId="801"/>
    <cellStyle name="Normal 2 2 2 7" xfId="802"/>
    <cellStyle name="Normal 2 2 2 8" xfId="803"/>
    <cellStyle name="Normal 2 2 2 9" xfId="804"/>
    <cellStyle name="Normal 2 2 3" xfId="274"/>
    <cellStyle name="Normal 2 2 3 10" xfId="805"/>
    <cellStyle name="Normal 2 2 3 11" xfId="806"/>
    <cellStyle name="Normal 2 2 3 12" xfId="807"/>
    <cellStyle name="Normal 2 2 3 13" xfId="808"/>
    <cellStyle name="Normal 2 2 3 14" xfId="809"/>
    <cellStyle name="Normal 2 2 3 15" xfId="810"/>
    <cellStyle name="Normal 2 2 3 16" xfId="811"/>
    <cellStyle name="Normal 2 2 3 17" xfId="812"/>
    <cellStyle name="Normal 2 2 3 17 2" xfId="813"/>
    <cellStyle name="Normal 2 2 3 17 3" xfId="814"/>
    <cellStyle name="Normal 2 2 3 18" xfId="815"/>
    <cellStyle name="Normal 2 2 3 18 2" xfId="816"/>
    <cellStyle name="Normal 2 2 3 18 3" xfId="817"/>
    <cellStyle name="Normal 2 2 3 19" xfId="818"/>
    <cellStyle name="Normal 2 2 3 2" xfId="275"/>
    <cellStyle name="Normal 2 2 3 2 2" xfId="276"/>
    <cellStyle name="Normal 2 2 3 20" xfId="819"/>
    <cellStyle name="Normal 2 2 3 21" xfId="820"/>
    <cellStyle name="Normal 2 2 3 22" xfId="821"/>
    <cellStyle name="Normal 2 2 3 23" xfId="2471"/>
    <cellStyle name="Normal 2 2 3 3" xfId="277"/>
    <cellStyle name="Normal 2 2 3 3 2" xfId="278"/>
    <cellStyle name="Normal 2 2 3 4" xfId="279"/>
    <cellStyle name="Normal 2 2 3 4 2" xfId="280"/>
    <cellStyle name="Normal 2 2 3 5" xfId="281"/>
    <cellStyle name="Normal 2 2 3 5 2" xfId="822"/>
    <cellStyle name="Normal 2 2 3 6" xfId="282"/>
    <cellStyle name="Normal 2 2 3 6 2" xfId="823"/>
    <cellStyle name="Normal 2 2 3 7" xfId="283"/>
    <cellStyle name="Normal 2 2 3 7 2" xfId="824"/>
    <cellStyle name="Normal 2 2 3 8" xfId="825"/>
    <cellStyle name="Normal 2 2 3 9" xfId="826"/>
    <cellStyle name="Normal 2 2 4" xfId="284"/>
    <cellStyle name="Normal 2 2 4 10" xfId="827"/>
    <cellStyle name="Normal 2 2 4 11" xfId="828"/>
    <cellStyle name="Normal 2 2 4 12" xfId="829"/>
    <cellStyle name="Normal 2 2 4 13" xfId="830"/>
    <cellStyle name="Normal 2 2 4 14" xfId="831"/>
    <cellStyle name="Normal 2 2 4 15" xfId="832"/>
    <cellStyle name="Normal 2 2 4 16" xfId="833"/>
    <cellStyle name="Normal 2 2 4 17" xfId="834"/>
    <cellStyle name="Normal 2 2 4 18" xfId="835"/>
    <cellStyle name="Normal 2 2 4 19" xfId="836"/>
    <cellStyle name="Normal 2 2 4 2" xfId="285"/>
    <cellStyle name="Normal 2 2 4 2 2" xfId="286"/>
    <cellStyle name="Normal 2 2 4 20" xfId="837"/>
    <cellStyle name="Normal 2 2 4 3" xfId="287"/>
    <cellStyle name="Normal 2 2 4 3 2" xfId="288"/>
    <cellStyle name="Normal 2 2 4 4" xfId="289"/>
    <cellStyle name="Normal 2 2 4 4 2" xfId="838"/>
    <cellStyle name="Normal 2 2 4 5" xfId="290"/>
    <cellStyle name="Normal 2 2 4 6" xfId="291"/>
    <cellStyle name="Normal 2 2 4 7" xfId="839"/>
    <cellStyle name="Normal 2 2 4 8" xfId="840"/>
    <cellStyle name="Normal 2 2 4 9" xfId="841"/>
    <cellStyle name="Normal 2 2 5" xfId="292"/>
    <cellStyle name="Normal 2 2 5 2" xfId="293"/>
    <cellStyle name="Normal 2 2 6" xfId="294"/>
    <cellStyle name="Normal 2 2 6 2" xfId="295"/>
    <cellStyle name="Normal 2 2 7" xfId="296"/>
    <cellStyle name="Normal 2 2 7 2" xfId="297"/>
    <cellStyle name="Normal 2 2 8" xfId="298"/>
    <cellStyle name="Normal 2 2 8 2" xfId="299"/>
    <cellStyle name="Normal 2 2 9" xfId="300"/>
    <cellStyle name="Normal 2 20" xfId="842"/>
    <cellStyle name="Normal 2 20 2" xfId="843"/>
    <cellStyle name="Normal 2 20 3" xfId="844"/>
    <cellStyle name="Normal 2 21" xfId="845"/>
    <cellStyle name="Normal 2 21 2" xfId="846"/>
    <cellStyle name="Normal 2 21 3" xfId="847"/>
    <cellStyle name="Normal 2 22" xfId="848"/>
    <cellStyle name="Normal 2 22 2" xfId="849"/>
    <cellStyle name="Normal 2 22 3" xfId="850"/>
    <cellStyle name="Normal 2 23" xfId="851"/>
    <cellStyle name="Normal 2 23 2" xfId="852"/>
    <cellStyle name="Normal 2 23 3" xfId="853"/>
    <cellStyle name="Normal 2 24" xfId="854"/>
    <cellStyle name="Normal 2 24 2" xfId="855"/>
    <cellStyle name="Normal 2 24 3" xfId="856"/>
    <cellStyle name="Normal 2 25" xfId="857"/>
    <cellStyle name="Normal 2 25 2" xfId="858"/>
    <cellStyle name="Normal 2 25 3" xfId="859"/>
    <cellStyle name="Normal 2 26" xfId="860"/>
    <cellStyle name="Normal 2 26 2" xfId="861"/>
    <cellStyle name="Normal 2 26 3" xfId="862"/>
    <cellStyle name="Normal 2 27" xfId="863"/>
    <cellStyle name="Normal 2 27 2" xfId="864"/>
    <cellStyle name="Normal 2 27 3" xfId="865"/>
    <cellStyle name="Normal 2 28" xfId="866"/>
    <cellStyle name="Normal 2 28 2" xfId="867"/>
    <cellStyle name="Normal 2 28 3" xfId="868"/>
    <cellStyle name="Normal 2 29" xfId="869"/>
    <cellStyle name="Normal 2 29 2" xfId="870"/>
    <cellStyle name="Normal 2 29 3" xfId="871"/>
    <cellStyle name="Normal 2 3" xfId="1"/>
    <cellStyle name="Normal 2 3 2" xfId="15"/>
    <cellStyle name="Normal 2 3 2 2" xfId="301"/>
    <cellStyle name="Normal 2 3 2 2 2" xfId="2472"/>
    <cellStyle name="Normal 2 3 2 2 3" xfId="2473"/>
    <cellStyle name="Normal 2 3 2 2 4" xfId="2464"/>
    <cellStyle name="Normal 2 3 2 3" xfId="872"/>
    <cellStyle name="Normal 2 3 2 3 2" xfId="2474"/>
    <cellStyle name="Normal 2 3 2 4" xfId="873"/>
    <cellStyle name="Normal 2 3 2 5" xfId="2475"/>
    <cellStyle name="Normal 2 3 3" xfId="302"/>
    <cellStyle name="Normal 2 3 3 2" xfId="303"/>
    <cellStyle name="Normal 2 3 3 3" xfId="874"/>
    <cellStyle name="Normal 2 3 4" xfId="304"/>
    <cellStyle name="Normal 2 3 4 2" xfId="305"/>
    <cellStyle name="Normal 2 3 4 3" xfId="875"/>
    <cellStyle name="Normal 2 3 5" xfId="306"/>
    <cellStyle name="Normal 2 3 5 2" xfId="307"/>
    <cellStyle name="Normal 2 3 6" xfId="308"/>
    <cellStyle name="Normal 2 3 6 2" xfId="2394"/>
    <cellStyle name="Normal 2 3 7" xfId="309"/>
    <cellStyle name="Normal 2 3 8" xfId="310"/>
    <cellStyle name="Normal 2 3 9" xfId="2476"/>
    <cellStyle name="Normal 2 30" xfId="876"/>
    <cellStyle name="Normal 2 30 2" xfId="877"/>
    <cellStyle name="Normal 2 30 3" xfId="878"/>
    <cellStyle name="Normal 2 31" xfId="879"/>
    <cellStyle name="Normal 2 31 2" xfId="880"/>
    <cellStyle name="Normal 2 31 3" xfId="881"/>
    <cellStyle name="Normal 2 32" xfId="882"/>
    <cellStyle name="Normal 2 32 10" xfId="883"/>
    <cellStyle name="Normal 2 32 11" xfId="884"/>
    <cellStyle name="Normal 2 32 12" xfId="885"/>
    <cellStyle name="Normal 2 32 13" xfId="886"/>
    <cellStyle name="Normal 2 32 14" xfId="887"/>
    <cellStyle name="Normal 2 32 15" xfId="888"/>
    <cellStyle name="Normal 2 32 16" xfId="889"/>
    <cellStyle name="Normal 2 32 2" xfId="890"/>
    <cellStyle name="Normal 2 32 3" xfId="891"/>
    <cellStyle name="Normal 2 32 4" xfId="892"/>
    <cellStyle name="Normal 2 32 5" xfId="893"/>
    <cellStyle name="Normal 2 32 6" xfId="894"/>
    <cellStyle name="Normal 2 32 7" xfId="895"/>
    <cellStyle name="Normal 2 32 8" xfId="896"/>
    <cellStyle name="Normal 2 32 9" xfId="897"/>
    <cellStyle name="Normal 2 33" xfId="898"/>
    <cellStyle name="Normal 2 33 10" xfId="899"/>
    <cellStyle name="Normal 2 33 11" xfId="900"/>
    <cellStyle name="Normal 2 33 12" xfId="901"/>
    <cellStyle name="Normal 2 33 13" xfId="902"/>
    <cellStyle name="Normal 2 33 14" xfId="903"/>
    <cellStyle name="Normal 2 33 15" xfId="904"/>
    <cellStyle name="Normal 2 33 16" xfId="905"/>
    <cellStyle name="Normal 2 33 2" xfId="906"/>
    <cellStyle name="Normal 2 33 3" xfId="907"/>
    <cellStyle name="Normal 2 33 4" xfId="908"/>
    <cellStyle name="Normal 2 33 5" xfId="909"/>
    <cellStyle name="Normal 2 33 6" xfId="910"/>
    <cellStyle name="Normal 2 33 7" xfId="911"/>
    <cellStyle name="Normal 2 33 8" xfId="912"/>
    <cellStyle name="Normal 2 33 9" xfId="913"/>
    <cellStyle name="Normal 2 34" xfId="914"/>
    <cellStyle name="Normal 2 34 10" xfId="915"/>
    <cellStyle name="Normal 2 34 11" xfId="916"/>
    <cellStyle name="Normal 2 34 12" xfId="917"/>
    <cellStyle name="Normal 2 34 13" xfId="918"/>
    <cellStyle name="Normal 2 34 14" xfId="919"/>
    <cellStyle name="Normal 2 34 15" xfId="920"/>
    <cellStyle name="Normal 2 34 16" xfId="921"/>
    <cellStyle name="Normal 2 34 2" xfId="922"/>
    <cellStyle name="Normal 2 34 3" xfId="923"/>
    <cellStyle name="Normal 2 34 4" xfId="924"/>
    <cellStyle name="Normal 2 34 5" xfId="925"/>
    <cellStyle name="Normal 2 34 6" xfId="926"/>
    <cellStyle name="Normal 2 34 7" xfId="927"/>
    <cellStyle name="Normal 2 34 8" xfId="928"/>
    <cellStyle name="Normal 2 34 9" xfId="929"/>
    <cellStyle name="Normal 2 35" xfId="930"/>
    <cellStyle name="Normal 2 35 10" xfId="931"/>
    <cellStyle name="Normal 2 35 11" xfId="932"/>
    <cellStyle name="Normal 2 35 12" xfId="933"/>
    <cellStyle name="Normal 2 35 13" xfId="934"/>
    <cellStyle name="Normal 2 35 14" xfId="935"/>
    <cellStyle name="Normal 2 35 15" xfId="936"/>
    <cellStyle name="Normal 2 35 16" xfId="937"/>
    <cellStyle name="Normal 2 35 2" xfId="938"/>
    <cellStyle name="Normal 2 35 3" xfId="939"/>
    <cellStyle name="Normal 2 35 4" xfId="940"/>
    <cellStyle name="Normal 2 35 5" xfId="941"/>
    <cellStyle name="Normal 2 35 6" xfId="942"/>
    <cellStyle name="Normal 2 35 7" xfId="943"/>
    <cellStyle name="Normal 2 35 8" xfId="944"/>
    <cellStyle name="Normal 2 35 9" xfId="945"/>
    <cellStyle name="Normal 2 36" xfId="946"/>
    <cellStyle name="Normal 2 36 10" xfId="947"/>
    <cellStyle name="Normal 2 36 11" xfId="948"/>
    <cellStyle name="Normal 2 36 12" xfId="949"/>
    <cellStyle name="Normal 2 36 13" xfId="950"/>
    <cellStyle name="Normal 2 36 14" xfId="951"/>
    <cellStyle name="Normal 2 36 15" xfId="952"/>
    <cellStyle name="Normal 2 36 16" xfId="953"/>
    <cellStyle name="Normal 2 36 2" xfId="954"/>
    <cellStyle name="Normal 2 36 3" xfId="955"/>
    <cellStyle name="Normal 2 36 4" xfId="956"/>
    <cellStyle name="Normal 2 36 5" xfId="957"/>
    <cellStyle name="Normal 2 36 6" xfId="958"/>
    <cellStyle name="Normal 2 36 7" xfId="959"/>
    <cellStyle name="Normal 2 36 8" xfId="960"/>
    <cellStyle name="Normal 2 36 9" xfId="961"/>
    <cellStyle name="Normal 2 37" xfId="962"/>
    <cellStyle name="Normal 2 37 10" xfId="963"/>
    <cellStyle name="Normal 2 37 11" xfId="964"/>
    <cellStyle name="Normal 2 37 12" xfId="965"/>
    <cellStyle name="Normal 2 37 13" xfId="966"/>
    <cellStyle name="Normal 2 37 14" xfId="967"/>
    <cellStyle name="Normal 2 37 15" xfId="968"/>
    <cellStyle name="Normal 2 37 16" xfId="969"/>
    <cellStyle name="Normal 2 37 2" xfId="970"/>
    <cellStyle name="Normal 2 37 3" xfId="971"/>
    <cellStyle name="Normal 2 37 4" xfId="972"/>
    <cellStyle name="Normal 2 37 5" xfId="973"/>
    <cellStyle name="Normal 2 37 6" xfId="974"/>
    <cellStyle name="Normal 2 37 7" xfId="975"/>
    <cellStyle name="Normal 2 37 8" xfId="976"/>
    <cellStyle name="Normal 2 37 9" xfId="977"/>
    <cellStyle name="Normal 2 38" xfId="978"/>
    <cellStyle name="Normal 2 38 10" xfId="979"/>
    <cellStyle name="Normal 2 38 11" xfId="980"/>
    <cellStyle name="Normal 2 38 12" xfId="981"/>
    <cellStyle name="Normal 2 38 13" xfId="982"/>
    <cellStyle name="Normal 2 38 14" xfId="983"/>
    <cellStyle name="Normal 2 38 15" xfId="984"/>
    <cellStyle name="Normal 2 38 16" xfId="985"/>
    <cellStyle name="Normal 2 38 2" xfId="986"/>
    <cellStyle name="Normal 2 38 3" xfId="987"/>
    <cellStyle name="Normal 2 38 4" xfId="988"/>
    <cellStyle name="Normal 2 38 5" xfId="989"/>
    <cellStyle name="Normal 2 38 6" xfId="990"/>
    <cellStyle name="Normal 2 38 7" xfId="991"/>
    <cellStyle name="Normal 2 38 8" xfId="992"/>
    <cellStyle name="Normal 2 38 9" xfId="993"/>
    <cellStyle name="Normal 2 39" xfId="994"/>
    <cellStyle name="Normal 2 39 10" xfId="995"/>
    <cellStyle name="Normal 2 39 11" xfId="996"/>
    <cellStyle name="Normal 2 39 12" xfId="997"/>
    <cellStyle name="Normal 2 39 13" xfId="998"/>
    <cellStyle name="Normal 2 39 14" xfId="999"/>
    <cellStyle name="Normal 2 39 15" xfId="1000"/>
    <cellStyle name="Normal 2 39 16" xfId="1001"/>
    <cellStyle name="Normal 2 39 2" xfId="1002"/>
    <cellStyle name="Normal 2 39 3" xfId="1003"/>
    <cellStyle name="Normal 2 39 4" xfId="1004"/>
    <cellStyle name="Normal 2 39 5" xfId="1005"/>
    <cellStyle name="Normal 2 39 6" xfId="1006"/>
    <cellStyle name="Normal 2 39 7" xfId="1007"/>
    <cellStyle name="Normal 2 39 8" xfId="1008"/>
    <cellStyle name="Normal 2 39 9" xfId="1009"/>
    <cellStyle name="Normal 2 4" xfId="16"/>
    <cellStyle name="Normal 2 4 2" xfId="311"/>
    <cellStyle name="Normal 2 4 3" xfId="1010"/>
    <cellStyle name="Normal 2 4 4" xfId="1011"/>
    <cellStyle name="Normal 2 4 5" xfId="2477"/>
    <cellStyle name="Normal 2 40" xfId="1012"/>
    <cellStyle name="Normal 2 40 10" xfId="1013"/>
    <cellStyle name="Normal 2 40 11" xfId="1014"/>
    <cellStyle name="Normal 2 40 12" xfId="1015"/>
    <cellStyle name="Normal 2 40 13" xfId="1016"/>
    <cellStyle name="Normal 2 40 14" xfId="1017"/>
    <cellStyle name="Normal 2 40 15" xfId="1018"/>
    <cellStyle name="Normal 2 40 16" xfId="1019"/>
    <cellStyle name="Normal 2 40 2" xfId="1020"/>
    <cellStyle name="Normal 2 40 3" xfId="1021"/>
    <cellStyle name="Normal 2 40 4" xfId="1022"/>
    <cellStyle name="Normal 2 40 5" xfId="1023"/>
    <cellStyle name="Normal 2 40 6" xfId="1024"/>
    <cellStyle name="Normal 2 40 7" xfId="1025"/>
    <cellStyle name="Normal 2 40 8" xfId="1026"/>
    <cellStyle name="Normal 2 40 9" xfId="1027"/>
    <cellStyle name="Normal 2 41" xfId="1028"/>
    <cellStyle name="Normal 2 41 10" xfId="1029"/>
    <cellStyle name="Normal 2 41 11" xfId="1030"/>
    <cellStyle name="Normal 2 41 12" xfId="1031"/>
    <cellStyle name="Normal 2 41 13" xfId="1032"/>
    <cellStyle name="Normal 2 41 14" xfId="1033"/>
    <cellStyle name="Normal 2 41 15" xfId="1034"/>
    <cellStyle name="Normal 2 41 16" xfId="1035"/>
    <cellStyle name="Normal 2 41 2" xfId="1036"/>
    <cellStyle name="Normal 2 41 3" xfId="1037"/>
    <cellStyle name="Normal 2 41 4" xfId="1038"/>
    <cellStyle name="Normal 2 41 5" xfId="1039"/>
    <cellStyle name="Normal 2 41 6" xfId="1040"/>
    <cellStyle name="Normal 2 41 7" xfId="1041"/>
    <cellStyle name="Normal 2 41 8" xfId="1042"/>
    <cellStyle name="Normal 2 41 9" xfId="1043"/>
    <cellStyle name="Normal 2 42" xfId="1044"/>
    <cellStyle name="Normal 2 42 10" xfId="1045"/>
    <cellStyle name="Normal 2 42 11" xfId="1046"/>
    <cellStyle name="Normal 2 42 12" xfId="1047"/>
    <cellStyle name="Normal 2 42 13" xfId="1048"/>
    <cellStyle name="Normal 2 42 14" xfId="1049"/>
    <cellStyle name="Normal 2 42 15" xfId="1050"/>
    <cellStyle name="Normal 2 42 16" xfId="1051"/>
    <cellStyle name="Normal 2 42 2" xfId="1052"/>
    <cellStyle name="Normal 2 42 3" xfId="1053"/>
    <cellStyle name="Normal 2 42 4" xfId="1054"/>
    <cellStyle name="Normal 2 42 5" xfId="1055"/>
    <cellStyle name="Normal 2 42 6" xfId="1056"/>
    <cellStyle name="Normal 2 42 7" xfId="1057"/>
    <cellStyle name="Normal 2 42 8" xfId="1058"/>
    <cellStyle name="Normal 2 42 9" xfId="1059"/>
    <cellStyle name="Normal 2 43" xfId="1060"/>
    <cellStyle name="Normal 2 43 10" xfId="1061"/>
    <cellStyle name="Normal 2 43 11" xfId="1062"/>
    <cellStyle name="Normal 2 43 12" xfId="1063"/>
    <cellStyle name="Normal 2 43 13" xfId="1064"/>
    <cellStyle name="Normal 2 43 14" xfId="1065"/>
    <cellStyle name="Normal 2 43 15" xfId="1066"/>
    <cellStyle name="Normal 2 43 16" xfId="1067"/>
    <cellStyle name="Normal 2 43 2" xfId="1068"/>
    <cellStyle name="Normal 2 43 3" xfId="1069"/>
    <cellStyle name="Normal 2 43 4" xfId="1070"/>
    <cellStyle name="Normal 2 43 5" xfId="1071"/>
    <cellStyle name="Normal 2 43 6" xfId="1072"/>
    <cellStyle name="Normal 2 43 7" xfId="1073"/>
    <cellStyle name="Normal 2 43 8" xfId="1074"/>
    <cellStyle name="Normal 2 43 9" xfId="1075"/>
    <cellStyle name="Normal 2 44" xfId="1076"/>
    <cellStyle name="Normal 2 44 10" xfId="1077"/>
    <cellStyle name="Normal 2 44 11" xfId="1078"/>
    <cellStyle name="Normal 2 44 12" xfId="1079"/>
    <cellStyle name="Normal 2 44 13" xfId="1080"/>
    <cellStyle name="Normal 2 44 14" xfId="1081"/>
    <cellStyle name="Normal 2 44 15" xfId="1082"/>
    <cellStyle name="Normal 2 44 16" xfId="1083"/>
    <cellStyle name="Normal 2 44 2" xfId="1084"/>
    <cellStyle name="Normal 2 44 3" xfId="1085"/>
    <cellStyle name="Normal 2 44 4" xfId="1086"/>
    <cellStyle name="Normal 2 44 5" xfId="1087"/>
    <cellStyle name="Normal 2 44 6" xfId="1088"/>
    <cellStyle name="Normal 2 44 7" xfId="1089"/>
    <cellStyle name="Normal 2 44 8" xfId="1090"/>
    <cellStyle name="Normal 2 44 9" xfId="1091"/>
    <cellStyle name="Normal 2 45" xfId="1092"/>
    <cellStyle name="Normal 2 45 10" xfId="1093"/>
    <cellStyle name="Normal 2 45 11" xfId="1094"/>
    <cellStyle name="Normal 2 45 12" xfId="1095"/>
    <cellStyle name="Normal 2 45 13" xfId="1096"/>
    <cellStyle name="Normal 2 45 14" xfId="1097"/>
    <cellStyle name="Normal 2 45 15" xfId="1098"/>
    <cellStyle name="Normal 2 45 16" xfId="1099"/>
    <cellStyle name="Normal 2 45 2" xfId="1100"/>
    <cellStyle name="Normal 2 45 3" xfId="1101"/>
    <cellStyle name="Normal 2 45 4" xfId="1102"/>
    <cellStyle name="Normal 2 45 5" xfId="1103"/>
    <cellStyle name="Normal 2 45 6" xfId="1104"/>
    <cellStyle name="Normal 2 45 7" xfId="1105"/>
    <cellStyle name="Normal 2 45 8" xfId="1106"/>
    <cellStyle name="Normal 2 45 9" xfId="1107"/>
    <cellStyle name="Normal 2 46" xfId="1108"/>
    <cellStyle name="Normal 2 46 2" xfId="1109"/>
    <cellStyle name="Normal 2 46 3" xfId="1110"/>
    <cellStyle name="Normal 2 47" xfId="1111"/>
    <cellStyle name="Normal 2 47 2" xfId="1112"/>
    <cellStyle name="Normal 2 47 3" xfId="1113"/>
    <cellStyle name="Normal 2 48" xfId="1114"/>
    <cellStyle name="Normal 2 48 2" xfId="1115"/>
    <cellStyle name="Normal 2 48 3" xfId="1116"/>
    <cellStyle name="Normal 2 49" xfId="1117"/>
    <cellStyle name="Normal 2 49 2" xfId="1118"/>
    <cellStyle name="Normal 2 49 3" xfId="1119"/>
    <cellStyle name="Normal 2 5" xfId="312"/>
    <cellStyle name="Normal 2 5 2" xfId="313"/>
    <cellStyle name="Normal 2 5 3" xfId="1120"/>
    <cellStyle name="Normal 2 5 4" xfId="2395"/>
    <cellStyle name="Normal 2 50" xfId="1121"/>
    <cellStyle name="Normal 2 50 2" xfId="1122"/>
    <cellStyle name="Normal 2 50 3" xfId="1123"/>
    <cellStyle name="Normal 2 51" xfId="1124"/>
    <cellStyle name="Normal 2 51 2" xfId="1125"/>
    <cellStyle name="Normal 2 51 3" xfId="1126"/>
    <cellStyle name="Normal 2 52" xfId="1127"/>
    <cellStyle name="Normal 2 52 2" xfId="1128"/>
    <cellStyle name="Normal 2 52 3" xfId="1129"/>
    <cellStyle name="Normal 2 53" xfId="1130"/>
    <cellStyle name="Normal 2 53 2" xfId="1131"/>
    <cellStyle name="Normal 2 53 3" xfId="1132"/>
    <cellStyle name="Normal 2 54" xfId="1133"/>
    <cellStyle name="Normal 2 54 2" xfId="1134"/>
    <cellStyle name="Normal 2 54 3" xfId="1135"/>
    <cellStyle name="Normal 2 55" xfId="1136"/>
    <cellStyle name="Normal 2 55 10" xfId="1137"/>
    <cellStyle name="Normal 2 55 11" xfId="1138"/>
    <cellStyle name="Normal 2 55 12" xfId="1139"/>
    <cellStyle name="Normal 2 55 13" xfId="1140"/>
    <cellStyle name="Normal 2 55 14" xfId="1141"/>
    <cellStyle name="Normal 2 55 15" xfId="1142"/>
    <cellStyle name="Normal 2 55 16" xfId="1143"/>
    <cellStyle name="Normal 2 55 2" xfId="1144"/>
    <cellStyle name="Normal 2 55 3" xfId="1145"/>
    <cellStyle name="Normal 2 55 4" xfId="1146"/>
    <cellStyle name="Normal 2 55 5" xfId="1147"/>
    <cellStyle name="Normal 2 55 6" xfId="1148"/>
    <cellStyle name="Normal 2 55 7" xfId="1149"/>
    <cellStyle name="Normal 2 55 8" xfId="1150"/>
    <cellStyle name="Normal 2 55 9" xfId="1151"/>
    <cellStyle name="Normal 2 56" xfId="1152"/>
    <cellStyle name="Normal 2 56 2" xfId="1153"/>
    <cellStyle name="Normal 2 56 3" xfId="1154"/>
    <cellStyle name="Normal 2 57" xfId="1155"/>
    <cellStyle name="Normal 2 57 2" xfId="1156"/>
    <cellStyle name="Normal 2 57 3" xfId="1157"/>
    <cellStyle name="Normal 2 58" xfId="1158"/>
    <cellStyle name="Normal 2 58 2" xfId="1159"/>
    <cellStyle name="Normal 2 58 3" xfId="1160"/>
    <cellStyle name="Normal 2 59" xfId="1161"/>
    <cellStyle name="Normal 2 59 2" xfId="1162"/>
    <cellStyle name="Normal 2 59 3" xfId="1163"/>
    <cellStyle name="Normal 2 6" xfId="314"/>
    <cellStyle name="Normal 2 6 2" xfId="1164"/>
    <cellStyle name="Normal 2 6 3" xfId="1165"/>
    <cellStyle name="Normal 2 6 4" xfId="2396"/>
    <cellStyle name="Normal 2 60" xfId="1166"/>
    <cellStyle name="Normal 2 60 2" xfId="1167"/>
    <cellStyle name="Normal 2 60 3" xfId="1168"/>
    <cellStyle name="Normal 2 61" xfId="1169"/>
    <cellStyle name="Normal 2 61 10" xfId="1170"/>
    <cellStyle name="Normal 2 61 11" xfId="1171"/>
    <cellStyle name="Normal 2 61 12" xfId="1172"/>
    <cellStyle name="Normal 2 61 13" xfId="1173"/>
    <cellStyle name="Normal 2 61 14" xfId="1174"/>
    <cellStyle name="Normal 2 61 15" xfId="1175"/>
    <cellStyle name="Normal 2 61 16" xfId="1176"/>
    <cellStyle name="Normal 2 61 2" xfId="1177"/>
    <cellStyle name="Normal 2 61 3" xfId="1178"/>
    <cellStyle name="Normal 2 61 4" xfId="1179"/>
    <cellStyle name="Normal 2 61 5" xfId="1180"/>
    <cellStyle name="Normal 2 61 6" xfId="1181"/>
    <cellStyle name="Normal 2 61 7" xfId="1182"/>
    <cellStyle name="Normal 2 61 8" xfId="1183"/>
    <cellStyle name="Normal 2 61 9" xfId="1184"/>
    <cellStyle name="Normal 2 62" xfId="1185"/>
    <cellStyle name="Normal 2 62 10" xfId="1186"/>
    <cellStyle name="Normal 2 62 11" xfId="1187"/>
    <cellStyle name="Normal 2 62 12" xfId="1188"/>
    <cellStyle name="Normal 2 62 13" xfId="1189"/>
    <cellStyle name="Normal 2 62 14" xfId="1190"/>
    <cellStyle name="Normal 2 62 15" xfId="1191"/>
    <cellStyle name="Normal 2 62 16" xfId="1192"/>
    <cellStyle name="Normal 2 62 2" xfId="1193"/>
    <cellStyle name="Normal 2 62 3" xfId="1194"/>
    <cellStyle name="Normal 2 62 4" xfId="1195"/>
    <cellStyle name="Normal 2 62 5" xfId="1196"/>
    <cellStyle name="Normal 2 62 6" xfId="1197"/>
    <cellStyle name="Normal 2 62 7" xfId="1198"/>
    <cellStyle name="Normal 2 62 8" xfId="1199"/>
    <cellStyle name="Normal 2 62 9" xfId="1200"/>
    <cellStyle name="Normal 2 63" xfId="1201"/>
    <cellStyle name="Normal 2 63 2" xfId="1202"/>
    <cellStyle name="Normal 2 63 3" xfId="1203"/>
    <cellStyle name="Normal 2 64" xfId="1204"/>
    <cellStyle name="Normal 2 64 2" xfId="1205"/>
    <cellStyle name="Normal 2 64 3" xfId="1206"/>
    <cellStyle name="Normal 2 65" xfId="1207"/>
    <cellStyle name="Normal 2 65 2" xfId="1208"/>
    <cellStyle name="Normal 2 65 3" xfId="1209"/>
    <cellStyle name="Normal 2 66" xfId="1210"/>
    <cellStyle name="Normal 2 67" xfId="1211"/>
    <cellStyle name="Normal 2 68" xfId="1212"/>
    <cellStyle name="Normal 2 69" xfId="1213"/>
    <cellStyle name="Normal 2 7" xfId="315"/>
    <cellStyle name="Normal 2 7 2" xfId="1214"/>
    <cellStyle name="Normal 2 7 3" xfId="1215"/>
    <cellStyle name="Normal 2 70" xfId="1216"/>
    <cellStyle name="Normal 2 71" xfId="1217"/>
    <cellStyle name="Normal 2 72" xfId="2478"/>
    <cellStyle name="Normal 2 73" xfId="2393"/>
    <cellStyle name="Normal 2 8" xfId="1218"/>
    <cellStyle name="Normal 2 8 2" xfId="1219"/>
    <cellStyle name="Normal 2 8 3" xfId="1220"/>
    <cellStyle name="Normal 2 9" xfId="1221"/>
    <cellStyle name="Normal 2 9 2" xfId="1222"/>
    <cellStyle name="Normal 2 9 3" xfId="1223"/>
    <cellStyle name="Normal 20" xfId="316"/>
    <cellStyle name="Normal 20 10" xfId="1224"/>
    <cellStyle name="Normal 20 10 2" xfId="1225"/>
    <cellStyle name="Normal 20 10 3" xfId="1226"/>
    <cellStyle name="Normal 20 11" xfId="1227"/>
    <cellStyle name="Normal 20 11 2" xfId="1228"/>
    <cellStyle name="Normal 20 11 3" xfId="1229"/>
    <cellStyle name="Normal 20 12" xfId="1230"/>
    <cellStyle name="Normal 20 12 2" xfId="1231"/>
    <cellStyle name="Normal 20 12 3" xfId="1232"/>
    <cellStyle name="Normal 20 13" xfId="1233"/>
    <cellStyle name="Normal 20 13 2" xfId="1234"/>
    <cellStyle name="Normal 20 13 3" xfId="1235"/>
    <cellStyle name="Normal 20 14" xfId="1236"/>
    <cellStyle name="Normal 20 14 2" xfId="1237"/>
    <cellStyle name="Normal 20 14 3" xfId="1238"/>
    <cellStyle name="Normal 20 15" xfId="1239"/>
    <cellStyle name="Normal 20 15 2" xfId="1240"/>
    <cellStyle name="Normal 20 15 3" xfId="1241"/>
    <cellStyle name="Normal 20 16" xfId="1242"/>
    <cellStyle name="Normal 20 16 2" xfId="1243"/>
    <cellStyle name="Normal 20 16 3" xfId="1244"/>
    <cellStyle name="Normal 20 17" xfId="1245"/>
    <cellStyle name="Normal 20 18" xfId="1246"/>
    <cellStyle name="Normal 20 19" xfId="1247"/>
    <cellStyle name="Normal 20 2" xfId="1248"/>
    <cellStyle name="Normal 20 2 2" xfId="1249"/>
    <cellStyle name="Normal 20 2 3" xfId="1250"/>
    <cellStyle name="Normal 20 20" xfId="2397"/>
    <cellStyle name="Normal 20 3" xfId="1251"/>
    <cellStyle name="Normal 20 3 2" xfId="1252"/>
    <cellStyle name="Normal 20 3 3" xfId="1253"/>
    <cellStyle name="Normal 20 4" xfId="1254"/>
    <cellStyle name="Normal 20 4 2" xfId="1255"/>
    <cellStyle name="Normal 20 4 3" xfId="1256"/>
    <cellStyle name="Normal 20 5" xfId="1257"/>
    <cellStyle name="Normal 20 5 2" xfId="1258"/>
    <cellStyle name="Normal 20 5 3" xfId="1259"/>
    <cellStyle name="Normal 20 6" xfId="1260"/>
    <cellStyle name="Normal 20 6 2" xfId="1261"/>
    <cellStyle name="Normal 20 6 3" xfId="1262"/>
    <cellStyle name="Normal 20 7" xfId="1263"/>
    <cellStyle name="Normal 20 7 2" xfId="1264"/>
    <cellStyle name="Normal 20 7 3" xfId="1265"/>
    <cellStyle name="Normal 20 8" xfId="1266"/>
    <cellStyle name="Normal 20 8 2" xfId="1267"/>
    <cellStyle name="Normal 20 8 3" xfId="1268"/>
    <cellStyle name="Normal 20 9" xfId="1269"/>
    <cellStyle name="Normal 20 9 2" xfId="1270"/>
    <cellStyle name="Normal 20 9 3" xfId="1271"/>
    <cellStyle name="Normal 21" xfId="1272"/>
    <cellStyle name="Normal 21 10" xfId="1273"/>
    <cellStyle name="Normal 21 10 2" xfId="1274"/>
    <cellStyle name="Normal 21 10 3" xfId="1275"/>
    <cellStyle name="Normal 21 11" xfId="1276"/>
    <cellStyle name="Normal 21 11 2" xfId="1277"/>
    <cellStyle name="Normal 21 11 3" xfId="1278"/>
    <cellStyle name="Normal 21 12" xfId="1279"/>
    <cellStyle name="Normal 21 12 2" xfId="1280"/>
    <cellStyle name="Normal 21 12 3" xfId="1281"/>
    <cellStyle name="Normal 21 13" xfId="1282"/>
    <cellStyle name="Normal 21 13 2" xfId="1283"/>
    <cellStyle name="Normal 21 13 3" xfId="1284"/>
    <cellStyle name="Normal 21 14" xfId="1285"/>
    <cellStyle name="Normal 21 14 2" xfId="1286"/>
    <cellStyle name="Normal 21 14 3" xfId="1287"/>
    <cellStyle name="Normal 21 15" xfId="1288"/>
    <cellStyle name="Normal 21 15 2" xfId="1289"/>
    <cellStyle name="Normal 21 15 3" xfId="1290"/>
    <cellStyle name="Normal 21 16" xfId="1291"/>
    <cellStyle name="Normal 21 16 2" xfId="1292"/>
    <cellStyle name="Normal 21 16 3" xfId="1293"/>
    <cellStyle name="Normal 21 17" xfId="2398"/>
    <cellStyle name="Normal 21 2" xfId="1294"/>
    <cellStyle name="Normal 21 2 2" xfId="1295"/>
    <cellStyle name="Normal 21 2 3" xfId="1296"/>
    <cellStyle name="Normal 21 3" xfId="1297"/>
    <cellStyle name="Normal 21 3 2" xfId="1298"/>
    <cellStyle name="Normal 21 3 3" xfId="1299"/>
    <cellStyle name="Normal 21 4" xfId="1300"/>
    <cellStyle name="Normal 21 4 2" xfId="1301"/>
    <cellStyle name="Normal 21 4 3" xfId="1302"/>
    <cellStyle name="Normal 21 5" xfId="1303"/>
    <cellStyle name="Normal 21 5 2" xfId="1304"/>
    <cellStyle name="Normal 21 5 3" xfId="1305"/>
    <cellStyle name="Normal 21 6" xfId="1306"/>
    <cellStyle name="Normal 21 6 2" xfId="1307"/>
    <cellStyle name="Normal 21 6 3" xfId="1308"/>
    <cellStyle name="Normal 21 7" xfId="1309"/>
    <cellStyle name="Normal 21 7 2" xfId="1310"/>
    <cellStyle name="Normal 21 7 3" xfId="1311"/>
    <cellStyle name="Normal 21 8" xfId="1312"/>
    <cellStyle name="Normal 21 8 2" xfId="1313"/>
    <cellStyle name="Normal 21 8 3" xfId="1314"/>
    <cellStyle name="Normal 21 9" xfId="1315"/>
    <cellStyle name="Normal 21 9 2" xfId="1316"/>
    <cellStyle name="Normal 21 9 3" xfId="1317"/>
    <cellStyle name="Normal 22" xfId="1318"/>
    <cellStyle name="Normal 22 10" xfId="1319"/>
    <cellStyle name="Normal 22 10 2" xfId="1320"/>
    <cellStyle name="Normal 22 10 3" xfId="1321"/>
    <cellStyle name="Normal 22 11" xfId="1322"/>
    <cellStyle name="Normal 22 11 2" xfId="1323"/>
    <cellStyle name="Normal 22 11 3" xfId="1324"/>
    <cellStyle name="Normal 22 12" xfId="1325"/>
    <cellStyle name="Normal 22 12 2" xfId="1326"/>
    <cellStyle name="Normal 22 12 3" xfId="1327"/>
    <cellStyle name="Normal 22 13" xfId="1328"/>
    <cellStyle name="Normal 22 13 2" xfId="1329"/>
    <cellStyle name="Normal 22 13 3" xfId="1330"/>
    <cellStyle name="Normal 22 14" xfId="1331"/>
    <cellStyle name="Normal 22 14 2" xfId="1332"/>
    <cellStyle name="Normal 22 14 3" xfId="1333"/>
    <cellStyle name="Normal 22 15" xfId="1334"/>
    <cellStyle name="Normal 22 15 2" xfId="1335"/>
    <cellStyle name="Normal 22 15 3" xfId="1336"/>
    <cellStyle name="Normal 22 16" xfId="1337"/>
    <cellStyle name="Normal 22 16 2" xfId="1338"/>
    <cellStyle name="Normal 22 16 3" xfId="1339"/>
    <cellStyle name="Normal 22 17" xfId="1340"/>
    <cellStyle name="Normal 22 18" xfId="1341"/>
    <cellStyle name="Normal 22 19" xfId="1342"/>
    <cellStyle name="Normal 22 2" xfId="1343"/>
    <cellStyle name="Normal 22 2 2" xfId="1344"/>
    <cellStyle name="Normal 22 2 3" xfId="1345"/>
    <cellStyle name="Normal 22 20" xfId="2399"/>
    <cellStyle name="Normal 22 3" xfId="1346"/>
    <cellStyle name="Normal 22 3 2" xfId="1347"/>
    <cellStyle name="Normal 22 3 3" xfId="1348"/>
    <cellStyle name="Normal 22 4" xfId="1349"/>
    <cellStyle name="Normal 22 4 2" xfId="1350"/>
    <cellStyle name="Normal 22 4 3" xfId="1351"/>
    <cellStyle name="Normal 22 5" xfId="1352"/>
    <cellStyle name="Normal 22 5 2" xfId="1353"/>
    <cellStyle name="Normal 22 5 3" xfId="1354"/>
    <cellStyle name="Normal 22 6" xfId="1355"/>
    <cellStyle name="Normal 22 6 2" xfId="1356"/>
    <cellStyle name="Normal 22 6 3" xfId="1357"/>
    <cellStyle name="Normal 22 7" xfId="1358"/>
    <cellStyle name="Normal 22 7 2" xfId="1359"/>
    <cellStyle name="Normal 22 7 3" xfId="1360"/>
    <cellStyle name="Normal 22 8" xfId="1361"/>
    <cellStyle name="Normal 22 8 2" xfId="1362"/>
    <cellStyle name="Normal 22 8 3" xfId="1363"/>
    <cellStyle name="Normal 22 9" xfId="1364"/>
    <cellStyle name="Normal 22 9 2" xfId="1365"/>
    <cellStyle name="Normal 22 9 3" xfId="1366"/>
    <cellStyle name="Normal 23" xfId="1367"/>
    <cellStyle name="Normal 23 10" xfId="1368"/>
    <cellStyle name="Normal 23 10 2" xfId="1369"/>
    <cellStyle name="Normal 23 10 3" xfId="1370"/>
    <cellStyle name="Normal 23 11" xfId="1371"/>
    <cellStyle name="Normal 23 11 2" xfId="1372"/>
    <cellStyle name="Normal 23 11 3" xfId="1373"/>
    <cellStyle name="Normal 23 12" xfId="1374"/>
    <cellStyle name="Normal 23 12 2" xfId="1375"/>
    <cellStyle name="Normal 23 12 3" xfId="1376"/>
    <cellStyle name="Normal 23 13" xfId="1377"/>
    <cellStyle name="Normal 23 13 2" xfId="1378"/>
    <cellStyle name="Normal 23 13 3" xfId="1379"/>
    <cellStyle name="Normal 23 14" xfId="1380"/>
    <cellStyle name="Normal 23 14 2" xfId="1381"/>
    <cellStyle name="Normal 23 14 3" xfId="1382"/>
    <cellStyle name="Normal 23 15" xfId="1383"/>
    <cellStyle name="Normal 23 15 2" xfId="1384"/>
    <cellStyle name="Normal 23 15 3" xfId="1385"/>
    <cellStyle name="Normal 23 16" xfId="1386"/>
    <cellStyle name="Normal 23 16 2" xfId="1387"/>
    <cellStyle name="Normal 23 16 3" xfId="1388"/>
    <cellStyle name="Normal 23 17" xfId="1389"/>
    <cellStyle name="Normal 23 18" xfId="1390"/>
    <cellStyle name="Normal 23 19" xfId="1391"/>
    <cellStyle name="Normal 23 2" xfId="1392"/>
    <cellStyle name="Normal 23 2 2" xfId="1393"/>
    <cellStyle name="Normal 23 2 3" xfId="1394"/>
    <cellStyle name="Normal 23 3" xfId="1395"/>
    <cellStyle name="Normal 23 3 2" xfId="1396"/>
    <cellStyle name="Normal 23 3 3" xfId="1397"/>
    <cellStyle name="Normal 23 4" xfId="1398"/>
    <cellStyle name="Normal 23 4 2" xfId="1399"/>
    <cellStyle name="Normal 23 4 3" xfId="1400"/>
    <cellStyle name="Normal 23 5" xfId="1401"/>
    <cellStyle name="Normal 23 5 2" xfId="1402"/>
    <cellStyle name="Normal 23 5 3" xfId="1403"/>
    <cellStyle name="Normal 23 6" xfId="1404"/>
    <cellStyle name="Normal 23 6 2" xfId="1405"/>
    <cellStyle name="Normal 23 6 3" xfId="1406"/>
    <cellStyle name="Normal 23 7" xfId="1407"/>
    <cellStyle name="Normal 23 7 2" xfId="1408"/>
    <cellStyle name="Normal 23 7 3" xfId="1409"/>
    <cellStyle name="Normal 23 8" xfId="1410"/>
    <cellStyle name="Normal 23 8 2" xfId="1411"/>
    <cellStyle name="Normal 23 8 3" xfId="1412"/>
    <cellStyle name="Normal 23 9" xfId="1413"/>
    <cellStyle name="Normal 23 9 2" xfId="1414"/>
    <cellStyle name="Normal 23 9 3" xfId="1415"/>
    <cellStyle name="Normal 24" xfId="1416"/>
    <cellStyle name="Normal 24 10" xfId="1417"/>
    <cellStyle name="Normal 24 10 2" xfId="1418"/>
    <cellStyle name="Normal 24 10 3" xfId="1419"/>
    <cellStyle name="Normal 24 11" xfId="1420"/>
    <cellStyle name="Normal 24 11 2" xfId="1421"/>
    <cellStyle name="Normal 24 11 3" xfId="1422"/>
    <cellStyle name="Normal 24 12" xfId="1423"/>
    <cellStyle name="Normal 24 12 2" xfId="1424"/>
    <cellStyle name="Normal 24 12 3" xfId="1425"/>
    <cellStyle name="Normal 24 13" xfId="1426"/>
    <cellStyle name="Normal 24 13 2" xfId="1427"/>
    <cellStyle name="Normal 24 13 3" xfId="1428"/>
    <cellStyle name="Normal 24 14" xfId="1429"/>
    <cellStyle name="Normal 24 14 2" xfId="1430"/>
    <cellStyle name="Normal 24 14 3" xfId="1431"/>
    <cellStyle name="Normal 24 15" xfId="1432"/>
    <cellStyle name="Normal 24 15 2" xfId="1433"/>
    <cellStyle name="Normal 24 15 3" xfId="1434"/>
    <cellStyle name="Normal 24 16" xfId="1435"/>
    <cellStyle name="Normal 24 16 2" xfId="1436"/>
    <cellStyle name="Normal 24 16 3" xfId="1437"/>
    <cellStyle name="Normal 24 2" xfId="1438"/>
    <cellStyle name="Normal 24 2 2" xfId="1439"/>
    <cellStyle name="Normal 24 2 3" xfId="1440"/>
    <cellStyle name="Normal 24 3" xfId="1441"/>
    <cellStyle name="Normal 24 3 2" xfId="1442"/>
    <cellStyle name="Normal 24 3 3" xfId="1443"/>
    <cellStyle name="Normal 24 4" xfId="1444"/>
    <cellStyle name="Normal 24 4 2" xfId="1445"/>
    <cellStyle name="Normal 24 4 3" xfId="1446"/>
    <cellStyle name="Normal 24 5" xfId="1447"/>
    <cellStyle name="Normal 24 5 2" xfId="1448"/>
    <cellStyle name="Normal 24 5 3" xfId="1449"/>
    <cellStyle name="Normal 24 6" xfId="1450"/>
    <cellStyle name="Normal 24 6 2" xfId="1451"/>
    <cellStyle name="Normal 24 6 3" xfId="1452"/>
    <cellStyle name="Normal 24 7" xfId="1453"/>
    <cellStyle name="Normal 24 7 2" xfId="1454"/>
    <cellStyle name="Normal 24 7 3" xfId="1455"/>
    <cellStyle name="Normal 24 8" xfId="1456"/>
    <cellStyle name="Normal 24 8 2" xfId="1457"/>
    <cellStyle name="Normal 24 8 3" xfId="1458"/>
    <cellStyle name="Normal 24 9" xfId="1459"/>
    <cellStyle name="Normal 24 9 2" xfId="1460"/>
    <cellStyle name="Normal 24 9 3" xfId="1461"/>
    <cellStyle name="Normal 25" xfId="1462"/>
    <cellStyle name="Normal 26" xfId="1463"/>
    <cellStyle name="Normal 26 10" xfId="1464"/>
    <cellStyle name="Normal 26 10 2" xfId="1465"/>
    <cellStyle name="Normal 26 10 3" xfId="1466"/>
    <cellStyle name="Normal 26 11" xfId="1467"/>
    <cellStyle name="Normal 26 11 2" xfId="1468"/>
    <cellStyle name="Normal 26 11 3" xfId="1469"/>
    <cellStyle name="Normal 26 12" xfId="1470"/>
    <cellStyle name="Normal 26 12 2" xfId="1471"/>
    <cellStyle name="Normal 26 12 3" xfId="1472"/>
    <cellStyle name="Normal 26 13" xfId="1473"/>
    <cellStyle name="Normal 26 13 2" xfId="1474"/>
    <cellStyle name="Normal 26 13 3" xfId="1475"/>
    <cellStyle name="Normal 26 14" xfId="1476"/>
    <cellStyle name="Normal 26 14 2" xfId="1477"/>
    <cellStyle name="Normal 26 14 3" xfId="1478"/>
    <cellStyle name="Normal 26 15" xfId="1479"/>
    <cellStyle name="Normal 26 15 2" xfId="1480"/>
    <cellStyle name="Normal 26 15 3" xfId="1481"/>
    <cellStyle name="Normal 26 16" xfId="1482"/>
    <cellStyle name="Normal 26 16 2" xfId="1483"/>
    <cellStyle name="Normal 26 16 3" xfId="1484"/>
    <cellStyle name="Normal 26 17" xfId="1485"/>
    <cellStyle name="Normal 26 18" xfId="1486"/>
    <cellStyle name="Normal 26 2" xfId="1487"/>
    <cellStyle name="Normal 26 2 2" xfId="1488"/>
    <cellStyle name="Normal 26 2 3" xfId="1489"/>
    <cellStyle name="Normal 26 3" xfId="1490"/>
    <cellStyle name="Normal 26 3 2" xfId="1491"/>
    <cellStyle name="Normal 26 3 3" xfId="1492"/>
    <cellStyle name="Normal 26 4" xfId="1493"/>
    <cellStyle name="Normal 26 4 2" xfId="1494"/>
    <cellStyle name="Normal 26 4 3" xfId="1495"/>
    <cellStyle name="Normal 26 5" xfId="1496"/>
    <cellStyle name="Normal 26 5 2" xfId="1497"/>
    <cellStyle name="Normal 26 5 3" xfId="1498"/>
    <cellStyle name="Normal 26 6" xfId="1499"/>
    <cellStyle name="Normal 26 6 2" xfId="1500"/>
    <cellStyle name="Normal 26 6 3" xfId="1501"/>
    <cellStyle name="Normal 26 7" xfId="1502"/>
    <cellStyle name="Normal 26 7 2" xfId="1503"/>
    <cellStyle name="Normal 26 7 3" xfId="1504"/>
    <cellStyle name="Normal 26 8" xfId="1505"/>
    <cellStyle name="Normal 26 8 2" xfId="1506"/>
    <cellStyle name="Normal 26 8 3" xfId="1507"/>
    <cellStyle name="Normal 26 9" xfId="1508"/>
    <cellStyle name="Normal 26 9 2" xfId="1509"/>
    <cellStyle name="Normal 26 9 3" xfId="1510"/>
    <cellStyle name="Normal 27" xfId="1511"/>
    <cellStyle name="Normal 27 10" xfId="1512"/>
    <cellStyle name="Normal 27 10 2" xfId="1513"/>
    <cellStyle name="Normal 27 10 3" xfId="1514"/>
    <cellStyle name="Normal 27 11" xfId="1515"/>
    <cellStyle name="Normal 27 11 2" xfId="1516"/>
    <cellStyle name="Normal 27 11 3" xfId="1517"/>
    <cellStyle name="Normal 27 12" xfId="1518"/>
    <cellStyle name="Normal 27 12 2" xfId="1519"/>
    <cellStyle name="Normal 27 12 3" xfId="1520"/>
    <cellStyle name="Normal 27 13" xfId="1521"/>
    <cellStyle name="Normal 27 13 2" xfId="1522"/>
    <cellStyle name="Normal 27 13 3" xfId="1523"/>
    <cellStyle name="Normal 27 14" xfId="1524"/>
    <cellStyle name="Normal 27 14 2" xfId="1525"/>
    <cellStyle name="Normal 27 14 3" xfId="1526"/>
    <cellStyle name="Normal 27 15" xfId="1527"/>
    <cellStyle name="Normal 27 15 2" xfId="1528"/>
    <cellStyle name="Normal 27 15 3" xfId="1529"/>
    <cellStyle name="Normal 27 16" xfId="1530"/>
    <cellStyle name="Normal 27 16 2" xfId="1531"/>
    <cellStyle name="Normal 27 16 3" xfId="1532"/>
    <cellStyle name="Normal 27 17" xfId="1533"/>
    <cellStyle name="Normal 27 18" xfId="1534"/>
    <cellStyle name="Normal 27 2" xfId="1535"/>
    <cellStyle name="Normal 27 2 2" xfId="1536"/>
    <cellStyle name="Normal 27 2 3" xfId="1537"/>
    <cellStyle name="Normal 27 3" xfId="1538"/>
    <cellStyle name="Normal 27 3 2" xfId="1539"/>
    <cellStyle name="Normal 27 3 3" xfId="1540"/>
    <cellStyle name="Normal 27 4" xfId="1541"/>
    <cellStyle name="Normal 27 4 2" xfId="1542"/>
    <cellStyle name="Normal 27 4 3" xfId="1543"/>
    <cellStyle name="Normal 27 5" xfId="1544"/>
    <cellStyle name="Normal 27 5 2" xfId="1545"/>
    <cellStyle name="Normal 27 5 3" xfId="1546"/>
    <cellStyle name="Normal 27 6" xfId="1547"/>
    <cellStyle name="Normal 27 6 2" xfId="1548"/>
    <cellStyle name="Normal 27 6 3" xfId="1549"/>
    <cellStyle name="Normal 27 7" xfId="1550"/>
    <cellStyle name="Normal 27 7 2" xfId="1551"/>
    <cellStyle name="Normal 27 7 3" xfId="1552"/>
    <cellStyle name="Normal 27 8" xfId="1553"/>
    <cellStyle name="Normal 27 8 2" xfId="1554"/>
    <cellStyle name="Normal 27 8 3" xfId="1555"/>
    <cellStyle name="Normal 27 9" xfId="1556"/>
    <cellStyle name="Normal 27 9 2" xfId="1557"/>
    <cellStyle name="Normal 27 9 3" xfId="1558"/>
    <cellStyle name="Normal 28" xfId="2479"/>
    <cellStyle name="Normal 28 10" xfId="1559"/>
    <cellStyle name="Normal 28 10 2" xfId="1560"/>
    <cellStyle name="Normal 28 10 3" xfId="1561"/>
    <cellStyle name="Normal 28 11" xfId="1562"/>
    <cellStyle name="Normal 28 11 2" xfId="1563"/>
    <cellStyle name="Normal 28 11 3" xfId="1564"/>
    <cellStyle name="Normal 28 12" xfId="1565"/>
    <cellStyle name="Normal 28 12 2" xfId="1566"/>
    <cellStyle name="Normal 28 12 3" xfId="1567"/>
    <cellStyle name="Normal 28 13" xfId="1568"/>
    <cellStyle name="Normal 28 13 2" xfId="1569"/>
    <cellStyle name="Normal 28 13 3" xfId="1570"/>
    <cellStyle name="Normal 28 14" xfId="1571"/>
    <cellStyle name="Normal 28 14 2" xfId="1572"/>
    <cellStyle name="Normal 28 14 3" xfId="1573"/>
    <cellStyle name="Normal 28 15" xfId="1574"/>
    <cellStyle name="Normal 28 15 2" xfId="1575"/>
    <cellStyle name="Normal 28 15 3" xfId="1576"/>
    <cellStyle name="Normal 28 16" xfId="1577"/>
    <cellStyle name="Normal 28 16 2" xfId="1578"/>
    <cellStyle name="Normal 28 16 3" xfId="1579"/>
    <cellStyle name="Normal 28 2" xfId="1580"/>
    <cellStyle name="Normal 28 2 2" xfId="1581"/>
    <cellStyle name="Normal 28 2 3" xfId="1582"/>
    <cellStyle name="Normal 28 3" xfId="1583"/>
    <cellStyle name="Normal 28 3 2" xfId="1584"/>
    <cellStyle name="Normal 28 3 3" xfId="1585"/>
    <cellStyle name="Normal 28 4" xfId="1586"/>
    <cellStyle name="Normal 28 4 2" xfId="1587"/>
    <cellStyle name="Normal 28 4 3" xfId="1588"/>
    <cellStyle name="Normal 28 5" xfId="1589"/>
    <cellStyle name="Normal 28 5 2" xfId="1590"/>
    <cellStyle name="Normal 28 5 3" xfId="1591"/>
    <cellStyle name="Normal 28 6" xfId="1592"/>
    <cellStyle name="Normal 28 6 2" xfId="1593"/>
    <cellStyle name="Normal 28 6 3" xfId="1594"/>
    <cellStyle name="Normal 28 7" xfId="1595"/>
    <cellStyle name="Normal 28 7 2" xfId="1596"/>
    <cellStyle name="Normal 28 7 3" xfId="1597"/>
    <cellStyle name="Normal 28 8" xfId="1598"/>
    <cellStyle name="Normal 28 8 2" xfId="1599"/>
    <cellStyle name="Normal 28 8 3" xfId="1600"/>
    <cellStyle name="Normal 28 9" xfId="1601"/>
    <cellStyle name="Normal 28 9 2" xfId="1602"/>
    <cellStyle name="Normal 28 9 3" xfId="1603"/>
    <cellStyle name="Normal 29" xfId="1604"/>
    <cellStyle name="Normal 29 10" xfId="1605"/>
    <cellStyle name="Normal 29 11" xfId="1606"/>
    <cellStyle name="Normal 29 12" xfId="1607"/>
    <cellStyle name="Normal 29 13" xfId="1608"/>
    <cellStyle name="Normal 29 14" xfId="1609"/>
    <cellStyle name="Normal 29 15" xfId="1610"/>
    <cellStyle name="Normal 29 16" xfId="1611"/>
    <cellStyle name="Normal 29 2" xfId="1612"/>
    <cellStyle name="Normal 29 3" xfId="1613"/>
    <cellStyle name="Normal 29 4" xfId="1614"/>
    <cellStyle name="Normal 29 5" xfId="1615"/>
    <cellStyle name="Normal 29 6" xfId="1616"/>
    <cellStyle name="Normal 29 7" xfId="1617"/>
    <cellStyle name="Normal 29 8" xfId="1618"/>
    <cellStyle name="Normal 29 9" xfId="1619"/>
    <cellStyle name="Normal 3" xfId="17"/>
    <cellStyle name="Normal 3 10" xfId="317"/>
    <cellStyle name="Normal 3 11" xfId="318"/>
    <cellStyle name="Normal 3 12" xfId="319"/>
    <cellStyle name="Normal 3 13" xfId="320"/>
    <cellStyle name="Normal 3 14" xfId="321"/>
    <cellStyle name="Normal 3 15" xfId="322"/>
    <cellStyle name="Normal 3 16" xfId="323"/>
    <cellStyle name="Normal 3 16 2" xfId="324"/>
    <cellStyle name="Normal 3 16 2 2" xfId="325"/>
    <cellStyle name="Normal 3 16 3" xfId="326"/>
    <cellStyle name="Normal 3 16 4" xfId="327"/>
    <cellStyle name="Normal 3 17" xfId="328"/>
    <cellStyle name="Normal 3 18" xfId="329"/>
    <cellStyle name="Normal 3 18 2" xfId="330"/>
    <cellStyle name="Normal 3 19" xfId="331"/>
    <cellStyle name="Normal 3 19 2" xfId="332"/>
    <cellStyle name="Normal 3 2" xfId="18"/>
    <cellStyle name="Normal 3 2 10" xfId="1620"/>
    <cellStyle name="Normal 3 2 11" xfId="1621"/>
    <cellStyle name="Normal 3 2 12" xfId="1622"/>
    <cellStyle name="Normal 3 2 13" xfId="1623"/>
    <cellStyle name="Normal 3 2 14" xfId="1624"/>
    <cellStyle name="Normal 3 2 15" xfId="1625"/>
    <cellStyle name="Normal 3 2 16" xfId="1626"/>
    <cellStyle name="Normal 3 2 17" xfId="1627"/>
    <cellStyle name="Normal 3 2 18" xfId="1628"/>
    <cellStyle name="Normal 3 2 19" xfId="1629"/>
    <cellStyle name="Normal 3 2 2" xfId="333"/>
    <cellStyle name="Normal 3 2 2 2" xfId="2400"/>
    <cellStyle name="Normal 3 2 20" xfId="1630"/>
    <cellStyle name="Normal 3 2 21" xfId="1631"/>
    <cellStyle name="Normal 3 2 22" xfId="1632"/>
    <cellStyle name="Normal 3 2 3" xfId="1633"/>
    <cellStyle name="Normal 3 2 4" xfId="1634"/>
    <cellStyle name="Normal 3 2 5" xfId="1635"/>
    <cellStyle name="Normal 3 2 6" xfId="1636"/>
    <cellStyle name="Normal 3 2 7" xfId="1637"/>
    <cellStyle name="Normal 3 2 8" xfId="1638"/>
    <cellStyle name="Normal 3 2 9" xfId="1639"/>
    <cellStyle name="Normal 3 20" xfId="1640"/>
    <cellStyle name="Normal 3 21" xfId="1641"/>
    <cellStyle name="Normal 3 22" xfId="1642"/>
    <cellStyle name="Normal 3 23" xfId="1643"/>
    <cellStyle name="Normal 3 3" xfId="19"/>
    <cellStyle name="Normal 3 3 2" xfId="2401"/>
    <cellStyle name="Normal 3 4" xfId="334"/>
    <cellStyle name="Normal 3 5" xfId="335"/>
    <cellStyle name="Normal 3 6" xfId="336"/>
    <cellStyle name="Normal 3 7" xfId="337"/>
    <cellStyle name="Normal 3 8" xfId="338"/>
    <cellStyle name="Normal 3 9" xfId="339"/>
    <cellStyle name="Normal 3 9 2" xfId="2402"/>
    <cellStyle name="Normal 30" xfId="2480"/>
    <cellStyle name="Normal 30 10" xfId="1644"/>
    <cellStyle name="Normal 30 11" xfId="1645"/>
    <cellStyle name="Normal 30 12" xfId="1646"/>
    <cellStyle name="Normal 30 13" xfId="1647"/>
    <cellStyle name="Normal 30 14" xfId="1648"/>
    <cellStyle name="Normal 30 15" xfId="1649"/>
    <cellStyle name="Normal 30 16" xfId="1650"/>
    <cellStyle name="Normal 30 2" xfId="1651"/>
    <cellStyle name="Normal 30 3" xfId="1652"/>
    <cellStyle name="Normal 30 4" xfId="1653"/>
    <cellStyle name="Normal 30 5" xfId="1654"/>
    <cellStyle name="Normal 30 6" xfId="1655"/>
    <cellStyle name="Normal 30 7" xfId="1656"/>
    <cellStyle name="Normal 30 8" xfId="1657"/>
    <cellStyle name="Normal 30 9" xfId="1658"/>
    <cellStyle name="Normal 31 10" xfId="1659"/>
    <cellStyle name="Normal 31 11" xfId="1660"/>
    <cellStyle name="Normal 31 12" xfId="1661"/>
    <cellStyle name="Normal 31 13" xfId="1662"/>
    <cellStyle name="Normal 31 14" xfId="1663"/>
    <cellStyle name="Normal 31 15" xfId="1664"/>
    <cellStyle name="Normal 31 16" xfId="1665"/>
    <cellStyle name="Normal 31 2" xfId="1666"/>
    <cellStyle name="Normal 31 3" xfId="1667"/>
    <cellStyle name="Normal 31 4" xfId="1668"/>
    <cellStyle name="Normal 31 5" xfId="1669"/>
    <cellStyle name="Normal 31 6" xfId="1670"/>
    <cellStyle name="Normal 31 7" xfId="1671"/>
    <cellStyle name="Normal 31 8" xfId="1672"/>
    <cellStyle name="Normal 31 9" xfId="1673"/>
    <cellStyle name="Normal 32 10" xfId="1674"/>
    <cellStyle name="Normal 32 11" xfId="1675"/>
    <cellStyle name="Normal 32 12" xfId="1676"/>
    <cellStyle name="Normal 32 13" xfId="1677"/>
    <cellStyle name="Normal 32 14" xfId="1678"/>
    <cellStyle name="Normal 32 15" xfId="1679"/>
    <cellStyle name="Normal 32 16" xfId="1680"/>
    <cellStyle name="Normal 32 2" xfId="1681"/>
    <cellStyle name="Normal 32 3" xfId="1682"/>
    <cellStyle name="Normal 32 4" xfId="1683"/>
    <cellStyle name="Normal 32 5" xfId="1684"/>
    <cellStyle name="Normal 32 6" xfId="1685"/>
    <cellStyle name="Normal 32 7" xfId="1686"/>
    <cellStyle name="Normal 32 8" xfId="1687"/>
    <cellStyle name="Normal 32 9" xfId="1688"/>
    <cellStyle name="Normal 33 10" xfId="1689"/>
    <cellStyle name="Normal 33 11" xfId="1690"/>
    <cellStyle name="Normal 33 12" xfId="1691"/>
    <cellStyle name="Normal 33 13" xfId="1692"/>
    <cellStyle name="Normal 33 14" xfId="1693"/>
    <cellStyle name="Normal 33 15" xfId="1694"/>
    <cellStyle name="Normal 33 16" xfId="1695"/>
    <cellStyle name="Normal 33 2" xfId="1696"/>
    <cellStyle name="Normal 33 3" xfId="1697"/>
    <cellStyle name="Normal 33 4" xfId="1698"/>
    <cellStyle name="Normal 33 5" xfId="1699"/>
    <cellStyle name="Normal 33 6" xfId="1700"/>
    <cellStyle name="Normal 33 7" xfId="1701"/>
    <cellStyle name="Normal 33 8" xfId="1702"/>
    <cellStyle name="Normal 33 9" xfId="1703"/>
    <cellStyle name="Normal 34 10" xfId="1704"/>
    <cellStyle name="Normal 34 10 2" xfId="1705"/>
    <cellStyle name="Normal 34 10 3" xfId="1706"/>
    <cellStyle name="Normal 34 11" xfId="1707"/>
    <cellStyle name="Normal 34 11 2" xfId="1708"/>
    <cellStyle name="Normal 34 11 3" xfId="1709"/>
    <cellStyle name="Normal 34 12" xfId="1710"/>
    <cellStyle name="Normal 34 12 2" xfId="1711"/>
    <cellStyle name="Normal 34 12 3" xfId="1712"/>
    <cellStyle name="Normal 34 13" xfId="1713"/>
    <cellStyle name="Normal 34 13 2" xfId="1714"/>
    <cellStyle name="Normal 34 13 3" xfId="1715"/>
    <cellStyle name="Normal 34 14" xfId="1716"/>
    <cellStyle name="Normal 34 14 2" xfId="1717"/>
    <cellStyle name="Normal 34 14 3" xfId="1718"/>
    <cellStyle name="Normal 34 15" xfId="1719"/>
    <cellStyle name="Normal 34 15 2" xfId="1720"/>
    <cellStyle name="Normal 34 15 3" xfId="1721"/>
    <cellStyle name="Normal 34 16" xfId="1722"/>
    <cellStyle name="Normal 34 16 2" xfId="1723"/>
    <cellStyle name="Normal 34 16 3" xfId="1724"/>
    <cellStyle name="Normal 34 2" xfId="1725"/>
    <cellStyle name="Normal 34 2 2" xfId="1726"/>
    <cellStyle name="Normal 34 2 3" xfId="1727"/>
    <cellStyle name="Normal 34 3" xfId="1728"/>
    <cellStyle name="Normal 34 3 2" xfId="1729"/>
    <cellStyle name="Normal 34 3 3" xfId="1730"/>
    <cellStyle name="Normal 34 4" xfId="1731"/>
    <cellStyle name="Normal 34 4 2" xfId="1732"/>
    <cellStyle name="Normal 34 4 3" xfId="1733"/>
    <cellStyle name="Normal 34 5" xfId="1734"/>
    <cellStyle name="Normal 34 5 2" xfId="1735"/>
    <cellStyle name="Normal 34 5 3" xfId="1736"/>
    <cellStyle name="Normal 34 6" xfId="1737"/>
    <cellStyle name="Normal 34 6 2" xfId="1738"/>
    <cellStyle name="Normal 34 6 3" xfId="1739"/>
    <cellStyle name="Normal 34 7" xfId="1740"/>
    <cellStyle name="Normal 34 7 2" xfId="1741"/>
    <cellStyle name="Normal 34 7 3" xfId="1742"/>
    <cellStyle name="Normal 34 8" xfId="1743"/>
    <cellStyle name="Normal 34 8 2" xfId="1744"/>
    <cellStyle name="Normal 34 8 3" xfId="1745"/>
    <cellStyle name="Normal 34 9" xfId="1746"/>
    <cellStyle name="Normal 34 9 2" xfId="1747"/>
    <cellStyle name="Normal 34 9 3" xfId="1748"/>
    <cellStyle name="Normal 35" xfId="1749"/>
    <cellStyle name="Normal 35 10" xfId="1750"/>
    <cellStyle name="Normal 35 10 2" xfId="1751"/>
    <cellStyle name="Normal 35 10 3" xfId="1752"/>
    <cellStyle name="Normal 35 11" xfId="1753"/>
    <cellStyle name="Normal 35 11 2" xfId="1754"/>
    <cellStyle name="Normal 35 11 3" xfId="1755"/>
    <cellStyle name="Normal 35 12" xfId="1756"/>
    <cellStyle name="Normal 35 12 2" xfId="1757"/>
    <cellStyle name="Normal 35 12 3" xfId="1758"/>
    <cellStyle name="Normal 35 13" xfId="1759"/>
    <cellStyle name="Normal 35 13 2" xfId="1760"/>
    <cellStyle name="Normal 35 13 3" xfId="1761"/>
    <cellStyle name="Normal 35 14" xfId="1762"/>
    <cellStyle name="Normal 35 14 2" xfId="1763"/>
    <cellStyle name="Normal 35 14 3" xfId="1764"/>
    <cellStyle name="Normal 35 15" xfId="1765"/>
    <cellStyle name="Normal 35 15 2" xfId="1766"/>
    <cellStyle name="Normal 35 15 3" xfId="1767"/>
    <cellStyle name="Normal 35 16" xfId="1768"/>
    <cellStyle name="Normal 35 16 2" xfId="1769"/>
    <cellStyle name="Normal 35 16 3" xfId="1770"/>
    <cellStyle name="Normal 35 17" xfId="1771"/>
    <cellStyle name="Normal 35 18" xfId="1772"/>
    <cellStyle name="Normal 35 19" xfId="1773"/>
    <cellStyle name="Normal 35 2" xfId="1774"/>
    <cellStyle name="Normal 35 2 2" xfId="1775"/>
    <cellStyle name="Normal 35 2 3" xfId="1776"/>
    <cellStyle name="Normal 35 20" xfId="1777"/>
    <cellStyle name="Normal 35 21" xfId="1778"/>
    <cellStyle name="Normal 35 22" xfId="1779"/>
    <cellStyle name="Normal 35 23" xfId="1780"/>
    <cellStyle name="Normal 35 24" xfId="1781"/>
    <cellStyle name="Normal 35 3" xfId="1782"/>
    <cellStyle name="Normal 35 3 2" xfId="1783"/>
    <cellStyle name="Normal 35 3 3" xfId="1784"/>
    <cellStyle name="Normal 35 4" xfId="1785"/>
    <cellStyle name="Normal 35 4 2" xfId="1786"/>
    <cellStyle name="Normal 35 4 3" xfId="1787"/>
    <cellStyle name="Normal 35 5" xfId="1788"/>
    <cellStyle name="Normal 35 5 2" xfId="1789"/>
    <cellStyle name="Normal 35 5 3" xfId="1790"/>
    <cellStyle name="Normal 35 6" xfId="1791"/>
    <cellStyle name="Normal 35 6 2" xfId="1792"/>
    <cellStyle name="Normal 35 6 3" xfId="1793"/>
    <cellStyle name="Normal 35 7" xfId="1794"/>
    <cellStyle name="Normal 35 7 2" xfId="1795"/>
    <cellStyle name="Normal 35 7 3" xfId="1796"/>
    <cellStyle name="Normal 35 8" xfId="1797"/>
    <cellStyle name="Normal 35 8 2" xfId="1798"/>
    <cellStyle name="Normal 35 8 3" xfId="1799"/>
    <cellStyle name="Normal 35 9" xfId="1800"/>
    <cellStyle name="Normal 35 9 2" xfId="1801"/>
    <cellStyle name="Normal 35 9 3" xfId="1802"/>
    <cellStyle name="Normal 36 10" xfId="1803"/>
    <cellStyle name="Normal 36 11" xfId="1804"/>
    <cellStyle name="Normal 36 12" xfId="1805"/>
    <cellStyle name="Normal 36 13" xfId="1806"/>
    <cellStyle name="Normal 36 14" xfId="1807"/>
    <cellStyle name="Normal 36 15" xfId="1808"/>
    <cellStyle name="Normal 36 16" xfId="1809"/>
    <cellStyle name="Normal 36 2" xfId="1810"/>
    <cellStyle name="Normal 36 3" xfId="1811"/>
    <cellStyle name="Normal 36 4" xfId="1812"/>
    <cellStyle name="Normal 36 5" xfId="1813"/>
    <cellStyle name="Normal 36 6" xfId="1814"/>
    <cellStyle name="Normal 36 7" xfId="1815"/>
    <cellStyle name="Normal 36 8" xfId="1816"/>
    <cellStyle name="Normal 36 9" xfId="1817"/>
    <cellStyle name="Normal 37" xfId="1818"/>
    <cellStyle name="Normal 37 2" xfId="1819"/>
    <cellStyle name="Normal 38" xfId="1820"/>
    <cellStyle name="Normal 38 2" xfId="1821"/>
    <cellStyle name="Normal 39" xfId="1822"/>
    <cellStyle name="Normal 39 2" xfId="1823"/>
    <cellStyle name="Normal 39 3" xfId="1824"/>
    <cellStyle name="Normal 4" xfId="20"/>
    <cellStyle name="Normal 4 10" xfId="1825"/>
    <cellStyle name="Normal 4 10 2" xfId="1826"/>
    <cellStyle name="Normal 4 10 3" xfId="1827"/>
    <cellStyle name="Normal 4 11" xfId="1828"/>
    <cellStyle name="Normal 4 11 2" xfId="1829"/>
    <cellStyle name="Normal 4 11 3" xfId="1830"/>
    <cellStyle name="Normal 4 12" xfId="1831"/>
    <cellStyle name="Normal 4 12 2" xfId="1832"/>
    <cellStyle name="Normal 4 12 3" xfId="1833"/>
    <cellStyle name="Normal 4 13" xfId="1834"/>
    <cellStyle name="Normal 4 13 2" xfId="1835"/>
    <cellStyle name="Normal 4 13 3" xfId="1836"/>
    <cellStyle name="Normal 4 14" xfId="1837"/>
    <cellStyle name="Normal 4 14 2" xfId="1838"/>
    <cellStyle name="Normal 4 14 3" xfId="1839"/>
    <cellStyle name="Normal 4 15" xfId="1840"/>
    <cellStyle name="Normal 4 15 2" xfId="1841"/>
    <cellStyle name="Normal 4 15 3" xfId="1842"/>
    <cellStyle name="Normal 4 16" xfId="1843"/>
    <cellStyle name="Normal 4 16 2" xfId="1844"/>
    <cellStyle name="Normal 4 16 3" xfId="1845"/>
    <cellStyle name="Normal 4 17" xfId="1846"/>
    <cellStyle name="Normal 4 17 2" xfId="1847"/>
    <cellStyle name="Normal 4 17 3" xfId="1848"/>
    <cellStyle name="Normal 4 18" xfId="1849"/>
    <cellStyle name="Normal 4 18 2" xfId="1850"/>
    <cellStyle name="Normal 4 18 3" xfId="1851"/>
    <cellStyle name="Normal 4 19" xfId="1852"/>
    <cellStyle name="Normal 4 19 2" xfId="1853"/>
    <cellStyle name="Normal 4 19 3" xfId="1854"/>
    <cellStyle name="Normal 4 2" xfId="21"/>
    <cellStyle name="Normal 4 2 10" xfId="2403"/>
    <cellStyle name="Normal 4 2 11" xfId="2404"/>
    <cellStyle name="Normal 4 2 12" xfId="2405"/>
    <cellStyle name="Normal 4 2 13" xfId="2406"/>
    <cellStyle name="Normal 4 2 14" xfId="2407"/>
    <cellStyle name="Normal 4 2 15" xfId="2408"/>
    <cellStyle name="Normal 4 2 16" xfId="2409"/>
    <cellStyle name="Normal 4 2 17" xfId="2410"/>
    <cellStyle name="Normal 4 2 18" xfId="2411"/>
    <cellStyle name="Normal 4 2 19" xfId="2412"/>
    <cellStyle name="Normal 4 2 2" xfId="340"/>
    <cellStyle name="Normal 4 2 2 2" xfId="341"/>
    <cellStyle name="Normal 4 2 2 3" xfId="1855"/>
    <cellStyle name="Normal 4 2 2 4" xfId="2413"/>
    <cellStyle name="Normal 4 2 20" xfId="2414"/>
    <cellStyle name="Normal 4 2 3" xfId="342"/>
    <cellStyle name="Normal 4 2 3 2" xfId="1856"/>
    <cellStyle name="Normal 4 2 4" xfId="343"/>
    <cellStyle name="Normal 4 2 4 2" xfId="344"/>
    <cellStyle name="Normal 4 2 4 3" xfId="2415"/>
    <cellStyle name="Normal 4 2 5" xfId="345"/>
    <cellStyle name="Normal 4 2 5 2" xfId="346"/>
    <cellStyle name="Normal 4 2 5 3" xfId="2416"/>
    <cellStyle name="Normal 4 2 6" xfId="347"/>
    <cellStyle name="Normal 4 2 6 2" xfId="2417"/>
    <cellStyle name="Normal 4 2 7" xfId="348"/>
    <cellStyle name="Normal 4 2 7 2" xfId="2418"/>
    <cellStyle name="Normal 4 2 8" xfId="1857"/>
    <cellStyle name="Normal 4 2 8 2" xfId="2419"/>
    <cellStyle name="Normal 4 2 9" xfId="1858"/>
    <cellStyle name="Normal 4 2 9 2" xfId="2420"/>
    <cellStyle name="Normal 4 20" xfId="1859"/>
    <cellStyle name="Normal 4 20 2" xfId="1860"/>
    <cellStyle name="Normal 4 20 3" xfId="1861"/>
    <cellStyle name="Normal 4 21" xfId="1862"/>
    <cellStyle name="Normal 4 21 2" xfId="1863"/>
    <cellStyle name="Normal 4 21 3" xfId="1864"/>
    <cellStyle name="Normal 4 22" xfId="1865"/>
    <cellStyle name="Normal 4 22 2" xfId="1866"/>
    <cellStyle name="Normal 4 22 3" xfId="1867"/>
    <cellStyle name="Normal 4 23" xfId="1868"/>
    <cellStyle name="Normal 4 23 2" xfId="1869"/>
    <cellStyle name="Normal 4 23 3" xfId="1870"/>
    <cellStyle name="Normal 4 24" xfId="1871"/>
    <cellStyle name="Normal 4 24 2" xfId="1872"/>
    <cellStyle name="Normal 4 24 3" xfId="1873"/>
    <cellStyle name="Normal 4 25" xfId="1874"/>
    <cellStyle name="Normal 4 25 2" xfId="1875"/>
    <cellStyle name="Normal 4 25 3" xfId="1876"/>
    <cellStyle name="Normal 4 25 4" xfId="2421"/>
    <cellStyle name="Normal 4 26" xfId="1877"/>
    <cellStyle name="Normal 4 26 2" xfId="2422"/>
    <cellStyle name="Normal 4 27" xfId="1878"/>
    <cellStyle name="Normal 4 28" xfId="1879"/>
    <cellStyle name="Normal 4 29" xfId="1880"/>
    <cellStyle name="Normal 4 3" xfId="22"/>
    <cellStyle name="Normal 4 3 2" xfId="349"/>
    <cellStyle name="Normal 4 3 2 2" xfId="350"/>
    <cellStyle name="Normal 4 3 3" xfId="351"/>
    <cellStyle name="Normal 4 3 3 2" xfId="352"/>
    <cellStyle name="Normal 4 3 4" xfId="353"/>
    <cellStyle name="Normal 4 3 5" xfId="354"/>
    <cellStyle name="Normal 4 3 6" xfId="355"/>
    <cellStyle name="Normal 4 3 7" xfId="2423"/>
    <cellStyle name="Normal 4 30" xfId="1881"/>
    <cellStyle name="Normal 4 31" xfId="1882"/>
    <cellStyle name="Normal 4 32" xfId="1883"/>
    <cellStyle name="Normal 4 33" xfId="1884"/>
    <cellStyle name="Normal 4 34" xfId="1885"/>
    <cellStyle name="Normal 4 35" xfId="1886"/>
    <cellStyle name="Normal 4 36" xfId="1887"/>
    <cellStyle name="Normal 4 37" xfId="1888"/>
    <cellStyle name="Normal 4 38" xfId="1889"/>
    <cellStyle name="Normal 4 39" xfId="1890"/>
    <cellStyle name="Normal 4 4" xfId="356"/>
    <cellStyle name="Normal 4 4 2" xfId="357"/>
    <cellStyle name="Normal 4 4 2 2" xfId="2424"/>
    <cellStyle name="Normal 4 4 3" xfId="1891"/>
    <cellStyle name="Normal 4 40" xfId="1892"/>
    <cellStyle name="Normal 4 41" xfId="1893"/>
    <cellStyle name="Normal 4 41 2" xfId="1894"/>
    <cellStyle name="Normal 4 41 3" xfId="1895"/>
    <cellStyle name="Normal 4 42" xfId="1896"/>
    <cellStyle name="Normal 4 42 2" xfId="1897"/>
    <cellStyle name="Normal 4 42 3" xfId="1898"/>
    <cellStyle name="Normal 4 43" xfId="1899"/>
    <cellStyle name="Normal 4 44" xfId="1900"/>
    <cellStyle name="Normal 4 45" xfId="1901"/>
    <cellStyle name="Normal 4 46" xfId="1902"/>
    <cellStyle name="Normal 4 5" xfId="358"/>
    <cellStyle name="Normal 4 5 2" xfId="1903"/>
    <cellStyle name="Normal 4 5 3" xfId="1904"/>
    <cellStyle name="Normal 4 5 4" xfId="2425"/>
    <cellStyle name="Normal 4 6" xfId="1905"/>
    <cellStyle name="Normal 4 6 2" xfId="1906"/>
    <cellStyle name="Normal 4 6 3" xfId="1907"/>
    <cellStyle name="Normal 4 7" xfId="1908"/>
    <cellStyle name="Normal 4 7 2" xfId="1909"/>
    <cellStyle name="Normal 4 7 3" xfId="1910"/>
    <cellStyle name="Normal 4 8" xfId="1911"/>
    <cellStyle name="Normal 4 8 2" xfId="1912"/>
    <cellStyle name="Normal 4 8 3" xfId="1913"/>
    <cellStyle name="Normal 4 8 4" xfId="2426"/>
    <cellStyle name="Normal 4 9" xfId="1914"/>
    <cellStyle name="Normal 4 9 2" xfId="1915"/>
    <cellStyle name="Normal 4 9 3" xfId="1916"/>
    <cellStyle name="Normal 4 9 4" xfId="2427"/>
    <cellStyle name="Normal 40" xfId="1917"/>
    <cellStyle name="Normal 40 2" xfId="1918"/>
    <cellStyle name="Normal 40 3" xfId="1919"/>
    <cellStyle name="Normal 41" xfId="1920"/>
    <cellStyle name="Normal 41 2" xfId="1921"/>
    <cellStyle name="Normal 41 3" xfId="1922"/>
    <cellStyle name="Normal 42" xfId="1923"/>
    <cellStyle name="Normal 42 2" xfId="1924"/>
    <cellStyle name="Normal 42 3" xfId="1925"/>
    <cellStyle name="Normal 5" xfId="23"/>
    <cellStyle name="Normal 5 10" xfId="1926"/>
    <cellStyle name="Normal 5 10 2" xfId="1927"/>
    <cellStyle name="Normal 5 10 3" xfId="1928"/>
    <cellStyle name="Normal 5 10 4" xfId="1929"/>
    <cellStyle name="Normal 5 11" xfId="1930"/>
    <cellStyle name="Normal 5 11 2" xfId="1931"/>
    <cellStyle name="Normal 5 11 3" xfId="1932"/>
    <cellStyle name="Normal 5 12" xfId="1933"/>
    <cellStyle name="Normal 5 12 2" xfId="1934"/>
    <cellStyle name="Normal 5 12 3" xfId="1935"/>
    <cellStyle name="Normal 5 13" xfId="1936"/>
    <cellStyle name="Normal 5 13 2" xfId="1937"/>
    <cellStyle name="Normal 5 13 3" xfId="1938"/>
    <cellStyle name="Normal 5 14" xfId="1939"/>
    <cellStyle name="Normal 5 14 2" xfId="1940"/>
    <cellStyle name="Normal 5 14 3" xfId="1941"/>
    <cellStyle name="Normal 5 15" xfId="1942"/>
    <cellStyle name="Normal 5 15 2" xfId="1943"/>
    <cellStyle name="Normal 5 15 3" xfId="1944"/>
    <cellStyle name="Normal 5 16" xfId="1945"/>
    <cellStyle name="Normal 5 16 2" xfId="1946"/>
    <cellStyle name="Normal 5 16 3" xfId="1947"/>
    <cellStyle name="Normal 5 17" xfId="1948"/>
    <cellStyle name="Normal 5 17 2" xfId="1949"/>
    <cellStyle name="Normal 5 17 3" xfId="1950"/>
    <cellStyle name="Normal 5 18" xfId="1951"/>
    <cellStyle name="Normal 5 18 2" xfId="1952"/>
    <cellStyle name="Normal 5 18 3" xfId="1953"/>
    <cellStyle name="Normal 5 19" xfId="1954"/>
    <cellStyle name="Normal 5 19 2" xfId="1955"/>
    <cellStyle name="Normal 5 19 3" xfId="1956"/>
    <cellStyle name="Normal 5 2" xfId="359"/>
    <cellStyle name="Normal 5 2 2" xfId="360"/>
    <cellStyle name="Normal 5 2 2 2" xfId="1957"/>
    <cellStyle name="Normal 5 2 2 3" xfId="1958"/>
    <cellStyle name="Normal 5 2 3" xfId="361"/>
    <cellStyle name="Normal 5 2 4" xfId="1959"/>
    <cellStyle name="Normal 5 2 5" xfId="2481"/>
    <cellStyle name="Normal 5 20" xfId="1960"/>
    <cellStyle name="Normal 5 20 2" xfId="1961"/>
    <cellStyle name="Normal 5 20 3" xfId="1962"/>
    <cellStyle name="Normal 5 21" xfId="1963"/>
    <cellStyle name="Normal 5 21 2" xfId="1964"/>
    <cellStyle name="Normal 5 21 3" xfId="1965"/>
    <cellStyle name="Normal 5 22" xfId="1966"/>
    <cellStyle name="Normal 5 23" xfId="1967"/>
    <cellStyle name="Normal 5 24" xfId="1968"/>
    <cellStyle name="Normal 5 25" xfId="1969"/>
    <cellStyle name="Normal 5 25 2" xfId="1970"/>
    <cellStyle name="Normal 5 25 3" xfId="1971"/>
    <cellStyle name="Normal 5 26" xfId="1972"/>
    <cellStyle name="Normal 5 26 2" xfId="1973"/>
    <cellStyle name="Normal 5 26 3" xfId="1974"/>
    <cellStyle name="Normal 5 27" xfId="1975"/>
    <cellStyle name="Normal 5 27 2" xfId="1976"/>
    <cellStyle name="Normal 5 27 3" xfId="1977"/>
    <cellStyle name="Normal 5 28" xfId="1978"/>
    <cellStyle name="Normal 5 28 2" xfId="1979"/>
    <cellStyle name="Normal 5 28 3" xfId="1980"/>
    <cellStyle name="Normal 5 29" xfId="1981"/>
    <cellStyle name="Normal 5 29 2" xfId="1982"/>
    <cellStyle name="Normal 5 29 3" xfId="1983"/>
    <cellStyle name="Normal 5 3" xfId="362"/>
    <cellStyle name="Normal 5 3 2" xfId="363"/>
    <cellStyle name="Normal 5 3 3" xfId="1984"/>
    <cellStyle name="Normal 5 30" xfId="1985"/>
    <cellStyle name="Normal 5 30 2" xfId="1986"/>
    <cellStyle name="Normal 5 30 3" xfId="1987"/>
    <cellStyle name="Normal 5 31" xfId="1988"/>
    <cellStyle name="Normal 5 31 2" xfId="1989"/>
    <cellStyle name="Normal 5 31 3" xfId="1990"/>
    <cellStyle name="Normal 5 32" xfId="1991"/>
    <cellStyle name="Normal 5 32 2" xfId="1992"/>
    <cellStyle name="Normal 5 32 3" xfId="1993"/>
    <cellStyle name="Normal 5 33" xfId="1994"/>
    <cellStyle name="Normal 5 34" xfId="1995"/>
    <cellStyle name="Normal 5 35" xfId="1996"/>
    <cellStyle name="Normal 5 36" xfId="1997"/>
    <cellStyle name="Normal 5 37" xfId="1998"/>
    <cellStyle name="Normal 5 38" xfId="1999"/>
    <cellStyle name="Normal 5 39" xfId="2000"/>
    <cellStyle name="Normal 5 39 2" xfId="2001"/>
    <cellStyle name="Normal 5 39 3" xfId="2002"/>
    <cellStyle name="Normal 5 4" xfId="364"/>
    <cellStyle name="Normal 5 4 2" xfId="365"/>
    <cellStyle name="Normal 5 4 3" xfId="2003"/>
    <cellStyle name="Normal 5 4 4" xfId="2004"/>
    <cellStyle name="Normal 5 4 5" xfId="2005"/>
    <cellStyle name="Normal 5 40" xfId="2006"/>
    <cellStyle name="Normal 5 40 2" xfId="2007"/>
    <cellStyle name="Normal 5 40 3" xfId="2008"/>
    <cellStyle name="Normal 5 41" xfId="2009"/>
    <cellStyle name="Normal 5 41 2" xfId="2010"/>
    <cellStyle name="Normal 5 41 3" xfId="2011"/>
    <cellStyle name="Normal 5 42" xfId="2012"/>
    <cellStyle name="Normal 5 42 2" xfId="2013"/>
    <cellStyle name="Normal 5 42 3" xfId="2014"/>
    <cellStyle name="Normal 5 43" xfId="2015"/>
    <cellStyle name="Normal 5 43 2" xfId="2016"/>
    <cellStyle name="Normal 5 43 3" xfId="2017"/>
    <cellStyle name="Normal 5 44" xfId="2018"/>
    <cellStyle name="Normal 5 44 2" xfId="2019"/>
    <cellStyle name="Normal 5 44 3" xfId="2020"/>
    <cellStyle name="Normal 5 45" xfId="2021"/>
    <cellStyle name="Normal 5 45 2" xfId="2022"/>
    <cellStyle name="Normal 5 45 3" xfId="2023"/>
    <cellStyle name="Normal 5 46" xfId="2024"/>
    <cellStyle name="Normal 5 46 2" xfId="2025"/>
    <cellStyle name="Normal 5 46 3" xfId="2026"/>
    <cellStyle name="Normal 5 47" xfId="2027"/>
    <cellStyle name="Normal 5 47 2" xfId="2028"/>
    <cellStyle name="Normal 5 47 3" xfId="2029"/>
    <cellStyle name="Normal 5 48" xfId="2030"/>
    <cellStyle name="Normal 5 48 2" xfId="2031"/>
    <cellStyle name="Normal 5 48 3" xfId="2032"/>
    <cellStyle name="Normal 5 49" xfId="2033"/>
    <cellStyle name="Normal 5 49 2" xfId="2034"/>
    <cellStyle name="Normal 5 49 3" xfId="2035"/>
    <cellStyle name="Normal 5 5" xfId="366"/>
    <cellStyle name="Normal 5 5 2" xfId="2036"/>
    <cellStyle name="Normal 5 5 3" xfId="2037"/>
    <cellStyle name="Normal 5 5 4" xfId="2038"/>
    <cellStyle name="Normal 5 5 5" xfId="2039"/>
    <cellStyle name="Normal 5 50" xfId="2040"/>
    <cellStyle name="Normal 5 50 2" xfId="2041"/>
    <cellStyle name="Normal 5 50 3" xfId="2042"/>
    <cellStyle name="Normal 5 51" xfId="2043"/>
    <cellStyle name="Normal 5 52" xfId="2044"/>
    <cellStyle name="Normal 5 53" xfId="2045"/>
    <cellStyle name="Normal 5 54" xfId="2046"/>
    <cellStyle name="Normal 5 55" xfId="2047"/>
    <cellStyle name="Normal 5 56" xfId="2482"/>
    <cellStyle name="Normal 5 6" xfId="2048"/>
    <cellStyle name="Normal 5 6 2" xfId="2049"/>
    <cellStyle name="Normal 5 6 3" xfId="2050"/>
    <cellStyle name="Normal 5 6 4" xfId="2051"/>
    <cellStyle name="Normal 5 7" xfId="2052"/>
    <cellStyle name="Normal 5 7 2" xfId="2053"/>
    <cellStyle name="Normal 5 7 3" xfId="2054"/>
    <cellStyle name="Normal 5 7 4" xfId="2055"/>
    <cellStyle name="Normal 5 8" xfId="2056"/>
    <cellStyle name="Normal 5 8 2" xfId="2057"/>
    <cellStyle name="Normal 5 8 3" xfId="2058"/>
    <cellStyle name="Normal 5 8 4" xfId="2059"/>
    <cellStyle name="Normal 5 9" xfId="2060"/>
    <cellStyle name="Normal 5 9 2" xfId="2061"/>
    <cellStyle name="Normal 5 9 3" xfId="2062"/>
    <cellStyle name="Normal 5 9 4" xfId="2063"/>
    <cellStyle name="Normal 6" xfId="24"/>
    <cellStyle name="Normal 6 10" xfId="2064"/>
    <cellStyle name="Normal 6 10 2" xfId="2065"/>
    <cellStyle name="Normal 6 10 3" xfId="2066"/>
    <cellStyle name="Normal 6 10 4" xfId="2067"/>
    <cellStyle name="Normal 6 11" xfId="2068"/>
    <cellStyle name="Normal 6 11 2" xfId="2069"/>
    <cellStyle name="Normal 6 11 3" xfId="2070"/>
    <cellStyle name="Normal 6 11 4" xfId="2071"/>
    <cellStyle name="Normal 6 12" xfId="2072"/>
    <cellStyle name="Normal 6 12 2" xfId="2073"/>
    <cellStyle name="Normal 6 12 3" xfId="2074"/>
    <cellStyle name="Normal 6 13" xfId="2075"/>
    <cellStyle name="Normal 6 13 2" xfId="2076"/>
    <cellStyle name="Normal 6 13 3" xfId="2077"/>
    <cellStyle name="Normal 6 14" xfId="2078"/>
    <cellStyle name="Normal 6 14 2" xfId="2079"/>
    <cellStyle name="Normal 6 14 3" xfId="2080"/>
    <cellStyle name="Normal 6 15" xfId="2081"/>
    <cellStyle name="Normal 6 15 2" xfId="2082"/>
    <cellStyle name="Normal 6 15 3" xfId="2083"/>
    <cellStyle name="Normal 6 16" xfId="2084"/>
    <cellStyle name="Normal 6 16 2" xfId="2085"/>
    <cellStyle name="Normal 6 16 3" xfId="2086"/>
    <cellStyle name="Normal 6 17" xfId="2087"/>
    <cellStyle name="Normal 6 17 2" xfId="2088"/>
    <cellStyle name="Normal 6 17 3" xfId="2089"/>
    <cellStyle name="Normal 6 18" xfId="2090"/>
    <cellStyle name="Normal 6 18 2" xfId="2091"/>
    <cellStyle name="Normal 6 18 3" xfId="2092"/>
    <cellStyle name="Normal 6 19" xfId="2093"/>
    <cellStyle name="Normal 6 19 2" xfId="2094"/>
    <cellStyle name="Normal 6 19 3" xfId="2095"/>
    <cellStyle name="Normal 6 2" xfId="367"/>
    <cellStyle name="Normal 6 2 10" xfId="2096"/>
    <cellStyle name="Normal 6 2 11" xfId="2097"/>
    <cellStyle name="Normal 6 2 12" xfId="2098"/>
    <cellStyle name="Normal 6 2 13" xfId="2099"/>
    <cellStyle name="Normal 6 2 14" xfId="2100"/>
    <cellStyle name="Normal 6 2 15" xfId="2101"/>
    <cellStyle name="Normal 6 2 16" xfId="2102"/>
    <cellStyle name="Normal 6 2 17" xfId="2103"/>
    <cellStyle name="Normal 6 2 18" xfId="2428"/>
    <cellStyle name="Normal 6 2 2" xfId="368"/>
    <cellStyle name="Normal 6 2 2 2" xfId="2429"/>
    <cellStyle name="Normal 6 2 3" xfId="369"/>
    <cellStyle name="Normal 6 2 4" xfId="2104"/>
    <cellStyle name="Normal 6 2 5" xfId="2105"/>
    <cellStyle name="Normal 6 2 6" xfId="2106"/>
    <cellStyle name="Normal 6 2 7" xfId="2107"/>
    <cellStyle name="Normal 6 2 8" xfId="2108"/>
    <cellStyle name="Normal 6 2 9" xfId="2109"/>
    <cellStyle name="Normal 6 20" xfId="2110"/>
    <cellStyle name="Normal 6 20 2" xfId="2111"/>
    <cellStyle name="Normal 6 20 3" xfId="2112"/>
    <cellStyle name="Normal 6 21" xfId="2113"/>
    <cellStyle name="Normal 6 21 2" xfId="2114"/>
    <cellStyle name="Normal 6 21 3" xfId="2115"/>
    <cellStyle name="Normal 6 22" xfId="2116"/>
    <cellStyle name="Normal 6 22 2" xfId="2117"/>
    <cellStyle name="Normal 6 22 3" xfId="2118"/>
    <cellStyle name="Normal 6 23" xfId="2119"/>
    <cellStyle name="Normal 6 24" xfId="2120"/>
    <cellStyle name="Normal 6 25" xfId="2121"/>
    <cellStyle name="Normal 6 26" xfId="2122"/>
    <cellStyle name="Normal 6 27" xfId="2123"/>
    <cellStyle name="Normal 6 28" xfId="2124"/>
    <cellStyle name="Normal 6 29" xfId="2125"/>
    <cellStyle name="Normal 6 3" xfId="370"/>
    <cellStyle name="Normal 6 3 10" xfId="2126"/>
    <cellStyle name="Normal 6 3 11" xfId="2127"/>
    <cellStyle name="Normal 6 3 12" xfId="2128"/>
    <cellStyle name="Normal 6 3 13" xfId="2129"/>
    <cellStyle name="Normal 6 3 14" xfId="2130"/>
    <cellStyle name="Normal 6 3 15" xfId="2131"/>
    <cellStyle name="Normal 6 3 16" xfId="2132"/>
    <cellStyle name="Normal 6 3 17" xfId="2133"/>
    <cellStyle name="Normal 6 3 2" xfId="371"/>
    <cellStyle name="Normal 6 3 3" xfId="2134"/>
    <cellStyle name="Normal 6 3 4" xfId="2135"/>
    <cellStyle name="Normal 6 3 5" xfId="2136"/>
    <cellStyle name="Normal 6 3 6" xfId="2137"/>
    <cellStyle name="Normal 6 3 7" xfId="2138"/>
    <cellStyle name="Normal 6 3 8" xfId="2139"/>
    <cellStyle name="Normal 6 3 9" xfId="2140"/>
    <cellStyle name="Normal 6 30" xfId="2141"/>
    <cellStyle name="Normal 6 31" xfId="2483"/>
    <cellStyle name="Normal 6 4" xfId="372"/>
    <cellStyle name="Normal 6 4 10" xfId="2142"/>
    <cellStyle name="Normal 6 4 11" xfId="2143"/>
    <cellStyle name="Normal 6 4 12" xfId="2144"/>
    <cellStyle name="Normal 6 4 13" xfId="2145"/>
    <cellStyle name="Normal 6 4 14" xfId="2146"/>
    <cellStyle name="Normal 6 4 15" xfId="2147"/>
    <cellStyle name="Normal 6 4 16" xfId="2148"/>
    <cellStyle name="Normal 6 4 17" xfId="2149"/>
    <cellStyle name="Normal 6 4 2" xfId="373"/>
    <cellStyle name="Normal 6 4 3" xfId="2150"/>
    <cellStyle name="Normal 6 4 4" xfId="2151"/>
    <cellStyle name="Normal 6 4 5" xfId="2152"/>
    <cellStyle name="Normal 6 4 6" xfId="2153"/>
    <cellStyle name="Normal 6 4 7" xfId="2154"/>
    <cellStyle name="Normal 6 4 8" xfId="2155"/>
    <cellStyle name="Normal 6 4 9" xfId="2156"/>
    <cellStyle name="Normal 6 5" xfId="374"/>
    <cellStyle name="Normal 6 5 10" xfId="2157"/>
    <cellStyle name="Normal 6 5 11" xfId="2158"/>
    <cellStyle name="Normal 6 5 12" xfId="2159"/>
    <cellStyle name="Normal 6 5 13" xfId="2160"/>
    <cellStyle name="Normal 6 5 14" xfId="2161"/>
    <cellStyle name="Normal 6 5 15" xfId="2162"/>
    <cellStyle name="Normal 6 5 16" xfId="2163"/>
    <cellStyle name="Normal 6 5 17" xfId="2164"/>
    <cellStyle name="Normal 6 5 2" xfId="375"/>
    <cellStyle name="Normal 6 5 3" xfId="2165"/>
    <cellStyle name="Normal 6 5 4" xfId="2166"/>
    <cellStyle name="Normal 6 5 5" xfId="2167"/>
    <cellStyle name="Normal 6 5 6" xfId="2168"/>
    <cellStyle name="Normal 6 5 7" xfId="2169"/>
    <cellStyle name="Normal 6 5 8" xfId="2170"/>
    <cellStyle name="Normal 6 5 9" xfId="2171"/>
    <cellStyle name="Normal 6 6" xfId="376"/>
    <cellStyle name="Normal 6 6 10" xfId="2172"/>
    <cellStyle name="Normal 6 6 11" xfId="2173"/>
    <cellStyle name="Normal 6 6 12" xfId="2174"/>
    <cellStyle name="Normal 6 6 13" xfId="2175"/>
    <cellStyle name="Normal 6 6 14" xfId="2176"/>
    <cellStyle name="Normal 6 6 15" xfId="2177"/>
    <cellStyle name="Normal 6 6 16" xfId="2178"/>
    <cellStyle name="Normal 6 6 17" xfId="2179"/>
    <cellStyle name="Normal 6 6 2" xfId="377"/>
    <cellStyle name="Normal 6 6 3" xfId="2180"/>
    <cellStyle name="Normal 6 6 4" xfId="2181"/>
    <cellStyle name="Normal 6 6 5" xfId="2182"/>
    <cellStyle name="Normal 6 6 6" xfId="2183"/>
    <cellStyle name="Normal 6 6 7" xfId="2184"/>
    <cellStyle name="Normal 6 6 8" xfId="2185"/>
    <cellStyle name="Normal 6 6 9" xfId="2186"/>
    <cellStyle name="Normal 6 7" xfId="378"/>
    <cellStyle name="Normal 6 7 10" xfId="2187"/>
    <cellStyle name="Normal 6 7 11" xfId="2188"/>
    <cellStyle name="Normal 6 7 12" xfId="2189"/>
    <cellStyle name="Normal 6 7 13" xfId="2190"/>
    <cellStyle name="Normal 6 7 14" xfId="2191"/>
    <cellStyle name="Normal 6 7 15" xfId="2192"/>
    <cellStyle name="Normal 6 7 16" xfId="2193"/>
    <cellStyle name="Normal 6 7 17" xfId="2194"/>
    <cellStyle name="Normal 6 7 2" xfId="2195"/>
    <cellStyle name="Normal 6 7 3" xfId="2196"/>
    <cellStyle name="Normal 6 7 4" xfId="2197"/>
    <cellStyle name="Normal 6 7 5" xfId="2198"/>
    <cellStyle name="Normal 6 7 6" xfId="2199"/>
    <cellStyle name="Normal 6 7 7" xfId="2200"/>
    <cellStyle name="Normal 6 7 8" xfId="2201"/>
    <cellStyle name="Normal 6 7 9" xfId="2202"/>
    <cellStyle name="Normal 6 8" xfId="379"/>
    <cellStyle name="Normal 6 8 2" xfId="2203"/>
    <cellStyle name="Normal 6 8 3" xfId="2204"/>
    <cellStyle name="Normal 6 8 4" xfId="2205"/>
    <cellStyle name="Normal 6 9" xfId="2206"/>
    <cellStyle name="Normal 6 9 2" xfId="2207"/>
    <cellStyle name="Normal 6 9 3" xfId="2208"/>
    <cellStyle name="Normal 6 9 4" xfId="2209"/>
    <cellStyle name="Normal 7" xfId="25"/>
    <cellStyle name="Normal 7 10" xfId="2210"/>
    <cellStyle name="Normal 7 10 2" xfId="2211"/>
    <cellStyle name="Normal 7 10 3" xfId="2212"/>
    <cellStyle name="Normal 7 11" xfId="2213"/>
    <cellStyle name="Normal 7 11 2" xfId="2214"/>
    <cellStyle name="Normal 7 11 3" xfId="2215"/>
    <cellStyle name="Normal 7 12" xfId="2216"/>
    <cellStyle name="Normal 7 12 2" xfId="2217"/>
    <cellStyle name="Normal 7 12 3" xfId="2218"/>
    <cellStyle name="Normal 7 13" xfId="2219"/>
    <cellStyle name="Normal 7 13 2" xfId="2220"/>
    <cellStyle name="Normal 7 13 3" xfId="2221"/>
    <cellStyle name="Normal 7 14" xfId="2222"/>
    <cellStyle name="Normal 7 14 2" xfId="2223"/>
    <cellStyle name="Normal 7 14 3" xfId="2224"/>
    <cellStyle name="Normal 7 15" xfId="2225"/>
    <cellStyle name="Normal 7 15 2" xfId="2226"/>
    <cellStyle name="Normal 7 15 3" xfId="2227"/>
    <cellStyle name="Normal 7 16" xfId="2228"/>
    <cellStyle name="Normal 7 16 2" xfId="2229"/>
    <cellStyle name="Normal 7 16 3" xfId="2230"/>
    <cellStyle name="Normal 7 17" xfId="2231"/>
    <cellStyle name="Normal 7 18" xfId="2232"/>
    <cellStyle name="Normal 7 19" xfId="2233"/>
    <cellStyle name="Normal 7 2" xfId="380"/>
    <cellStyle name="Normal 7 2 2" xfId="2234"/>
    <cellStyle name="Normal 7 2 3" xfId="2235"/>
    <cellStyle name="Normal 7 2 3 2" xfId="2430"/>
    <cellStyle name="Normal 7 20" xfId="2236"/>
    <cellStyle name="Normal 7 21" xfId="2237"/>
    <cellStyle name="Normal 7 22" xfId="2238"/>
    <cellStyle name="Normal 7 23" xfId="2239"/>
    <cellStyle name="Normal 7 24" xfId="2484"/>
    <cellStyle name="Normal 7 3" xfId="381"/>
    <cellStyle name="Normal 7 3 2" xfId="382"/>
    <cellStyle name="Normal 7 3 3" xfId="2240"/>
    <cellStyle name="Normal 7 3 4" xfId="2431"/>
    <cellStyle name="Normal 7 4" xfId="383"/>
    <cellStyle name="Normal 7 4 2" xfId="384"/>
    <cellStyle name="Normal 7 4 3" xfId="2241"/>
    <cellStyle name="Normal 7 4 4" xfId="2432"/>
    <cellStyle name="Normal 7 5" xfId="385"/>
    <cellStyle name="Normal 7 5 2" xfId="386"/>
    <cellStyle name="Normal 7 5 3" xfId="2242"/>
    <cellStyle name="Normal 7 5 4" xfId="2433"/>
    <cellStyle name="Normal 7 6" xfId="387"/>
    <cellStyle name="Normal 7 6 2" xfId="388"/>
    <cellStyle name="Normal 7 6 3" xfId="2243"/>
    <cellStyle name="Normal 7 6 4" xfId="2434"/>
    <cellStyle name="Normal 7 7" xfId="389"/>
    <cellStyle name="Normal 7 7 2" xfId="2244"/>
    <cellStyle name="Normal 7 7 3" xfId="2245"/>
    <cellStyle name="Normal 7 8" xfId="390"/>
    <cellStyle name="Normal 7 8 2" xfId="2246"/>
    <cellStyle name="Normal 7 8 3" xfId="2247"/>
    <cellStyle name="Normal 7 9" xfId="391"/>
    <cellStyle name="Normal 7 9 2" xfId="2248"/>
    <cellStyle name="Normal 7 9 3" xfId="2249"/>
    <cellStyle name="Normal 8" xfId="26"/>
    <cellStyle name="Normal 8 2" xfId="2250"/>
    <cellStyle name="Normal 8 2 2" xfId="2435"/>
    <cellStyle name="Normal 8 3" xfId="2251"/>
    <cellStyle name="Normal 8 3 2" xfId="2436"/>
    <cellStyle name="Normal 8 4" xfId="2252"/>
    <cellStyle name="Normal 8 5" xfId="2485"/>
    <cellStyle name="Normal 9" xfId="27"/>
    <cellStyle name="Normal 9 10" xfId="2253"/>
    <cellStyle name="Normal 9 10 2" xfId="2254"/>
    <cellStyle name="Normal 9 10 3" xfId="2255"/>
    <cellStyle name="Normal 9 11" xfId="2256"/>
    <cellStyle name="Normal 9 11 2" xfId="2257"/>
    <cellStyle name="Normal 9 11 3" xfId="2258"/>
    <cellStyle name="Normal 9 12" xfId="2259"/>
    <cellStyle name="Normal 9 12 2" xfId="2260"/>
    <cellStyle name="Normal 9 12 3" xfId="2261"/>
    <cellStyle name="Normal 9 13" xfId="2262"/>
    <cellStyle name="Normal 9 13 2" xfId="2263"/>
    <cellStyle name="Normal 9 13 3" xfId="2264"/>
    <cellStyle name="Normal 9 14" xfId="2265"/>
    <cellStyle name="Normal 9 14 2" xfId="2266"/>
    <cellStyle name="Normal 9 14 3" xfId="2267"/>
    <cellStyle name="Normal 9 15" xfId="2268"/>
    <cellStyle name="Normal 9 15 2" xfId="2269"/>
    <cellStyle name="Normal 9 15 3" xfId="2270"/>
    <cellStyle name="Normal 9 16" xfId="2271"/>
    <cellStyle name="Normal 9 16 2" xfId="2272"/>
    <cellStyle name="Normal 9 16 3" xfId="2273"/>
    <cellStyle name="Normal 9 17" xfId="2274"/>
    <cellStyle name="Normal 9 18" xfId="2275"/>
    <cellStyle name="Normal 9 19" xfId="2276"/>
    <cellStyle name="Normal 9 2" xfId="2277"/>
    <cellStyle name="Normal 9 2 2" xfId="2278"/>
    <cellStyle name="Normal 9 2 3" xfId="2279"/>
    <cellStyle name="Normal 9 3" xfId="2280"/>
    <cellStyle name="Normal 9 3 2" xfId="2281"/>
    <cellStyle name="Normal 9 3 3" xfId="2282"/>
    <cellStyle name="Normal 9 4" xfId="2283"/>
    <cellStyle name="Normal 9 4 2" xfId="2284"/>
    <cellStyle name="Normal 9 4 3" xfId="2285"/>
    <cellStyle name="Normal 9 5" xfId="2286"/>
    <cellStyle name="Normal 9 5 2" xfId="2287"/>
    <cellStyle name="Normal 9 5 3" xfId="2288"/>
    <cellStyle name="Normal 9 6" xfId="2289"/>
    <cellStyle name="Normal 9 6 2" xfId="2290"/>
    <cellStyle name="Normal 9 6 3" xfId="2291"/>
    <cellStyle name="Normal 9 7" xfId="2292"/>
    <cellStyle name="Normal 9 7 2" xfId="2293"/>
    <cellStyle name="Normal 9 7 3" xfId="2294"/>
    <cellStyle name="Normal 9 8" xfId="2295"/>
    <cellStyle name="Normal 9 8 2" xfId="2296"/>
    <cellStyle name="Normal 9 8 3" xfId="2297"/>
    <cellStyle name="Normal 9 9" xfId="2298"/>
    <cellStyle name="Normal 9 9 2" xfId="2299"/>
    <cellStyle name="Normal 9 9 3" xfId="2300"/>
    <cellStyle name="Note 2" xfId="2301"/>
    <cellStyle name="Note 2 10" xfId="2302"/>
    <cellStyle name="Note 2 11" xfId="2303"/>
    <cellStyle name="Note 2 12" xfId="2304"/>
    <cellStyle name="Note 2 13" xfId="2305"/>
    <cellStyle name="Note 2 14" xfId="2306"/>
    <cellStyle name="Note 2 15" xfId="2307"/>
    <cellStyle name="Note 2 16" xfId="2308"/>
    <cellStyle name="Note 2 17" xfId="2309"/>
    <cellStyle name="Note 2 18" xfId="2310"/>
    <cellStyle name="Note 2 19" xfId="2311"/>
    <cellStyle name="Note 2 2" xfId="2312"/>
    <cellStyle name="Note 2 20" xfId="2313"/>
    <cellStyle name="Note 2 3" xfId="2314"/>
    <cellStyle name="Note 2 4" xfId="2315"/>
    <cellStyle name="Note 2 5" xfId="2316"/>
    <cellStyle name="Note 2 6" xfId="2317"/>
    <cellStyle name="Note 2 7" xfId="2318"/>
    <cellStyle name="Note 2 8" xfId="2319"/>
    <cellStyle name="Note 2 9" xfId="2320"/>
    <cellStyle name="Note 3" xfId="2321"/>
    <cellStyle name="Note 3 2" xfId="2322"/>
    <cellStyle name="Note 4" xfId="2323"/>
    <cellStyle name="Output 2" xfId="2324"/>
    <cellStyle name="Output 2 2" xfId="2325"/>
    <cellStyle name="Output 2 3" xfId="2326"/>
    <cellStyle name="Output 2 4" xfId="2327"/>
    <cellStyle name="Output 2 5" xfId="2328"/>
    <cellStyle name="Output 2 6" xfId="2329"/>
    <cellStyle name="Output 2 7" xfId="2330"/>
    <cellStyle name="Percent 2" xfId="28"/>
    <cellStyle name="Percent 2 10" xfId="2331"/>
    <cellStyle name="Percent 2 11" xfId="2332"/>
    <cellStyle name="Percent 2 12" xfId="2333"/>
    <cellStyle name="Percent 2 13" xfId="2334"/>
    <cellStyle name="Percent 2 14" xfId="2335"/>
    <cellStyle name="Percent 2 15" xfId="2336"/>
    <cellStyle name="Percent 2 16" xfId="2337"/>
    <cellStyle name="Percent 2 17" xfId="2338"/>
    <cellStyle name="Percent 2 18" xfId="2339"/>
    <cellStyle name="Percent 2 19" xfId="2340"/>
    <cellStyle name="Percent 2 2" xfId="2341"/>
    <cellStyle name="Percent 2 20" xfId="2342"/>
    <cellStyle name="Percent 2 21" xfId="2343"/>
    <cellStyle name="Percent 2 22" xfId="2344"/>
    <cellStyle name="Percent 2 23" xfId="2345"/>
    <cellStyle name="Percent 2 3" xfId="2346"/>
    <cellStyle name="Percent 2 4" xfId="2347"/>
    <cellStyle name="Percent 2 5" xfId="2348"/>
    <cellStyle name="Percent 2 6" xfId="2349"/>
    <cellStyle name="Percent 2 7" xfId="2350"/>
    <cellStyle name="Percent 2 8" xfId="2351"/>
    <cellStyle name="Percent 2 9" xfId="2352"/>
    <cellStyle name="Percent 3" xfId="29"/>
    <cellStyle name="Percent 3 2" xfId="392"/>
    <cellStyle name="Percent 4" xfId="393"/>
    <cellStyle name="Percent 5" xfId="394"/>
    <cellStyle name="Percent 5 2" xfId="395"/>
    <cellStyle name="Percent 6" xfId="396"/>
    <cellStyle name="Publication_style" xfId="2437"/>
    <cellStyle name="Refdb standard" xfId="2438"/>
    <cellStyle name="Refdb standard 2" xfId="2439"/>
    <cellStyle name="Row_CategoryHeadings" xfId="2440"/>
    <cellStyle name="Source" xfId="2441"/>
    <cellStyle name="Source 2" xfId="2442"/>
    <cellStyle name="Table Cells" xfId="2443"/>
    <cellStyle name="Table Cells 2" xfId="2461"/>
    <cellStyle name="Table Column Headings" xfId="2444"/>
    <cellStyle name="Table Number" xfId="2445"/>
    <cellStyle name="Table Row Headings" xfId="2446"/>
    <cellStyle name="Table Title" xfId="2447"/>
    <cellStyle name="Table_Name" xfId="2448"/>
    <cellStyle name="þ_x001d_ð'&amp;Oý—&amp;Hý_x000b__x0008_—_x000f_h_x0010__x0007__x0001__x0001_" xfId="2449"/>
    <cellStyle name="Title 2" xfId="2353"/>
    <cellStyle name="Title 2 2" xfId="2450"/>
    <cellStyle name="Total 2" xfId="2354"/>
    <cellStyle name="Total 2 2" xfId="2355"/>
    <cellStyle name="Total 2 3" xfId="2356"/>
    <cellStyle name="Total 2 4" xfId="2357"/>
    <cellStyle name="Total 2 5" xfId="2358"/>
    <cellStyle name="Total 2 6" xfId="2359"/>
    <cellStyle name="Total 2 7" xfId="2360"/>
    <cellStyle name="ts97" xfId="2451"/>
    <cellStyle name="u" xfId="2452"/>
    <cellStyle name="Undefined" xfId="2453"/>
    <cellStyle name="Warning Text 2" xfId="2361"/>
    <cellStyle name="Warnings" xfId="2454"/>
    <cellStyle name="Warnings 2" xfId="2455"/>
    <cellStyle name="Warnings 3" xfId="2456"/>
    <cellStyle name="Warnings 3 2" xfId="2457"/>
    <cellStyle name="Warnings 4" xfId="2458"/>
  </cellStyles>
  <dxfs count="0"/>
  <tableStyles count="0" defaultTableStyle="TableStyleMedium9" defaultPivotStyle="PivotStyleLight16"/>
  <colors>
    <mruColors>
      <color rgb="FF000080"/>
      <color rgb="FF3182BD"/>
      <color rgb="FF9933FF"/>
      <color rgb="FF6BAEE7"/>
      <color rgb="FFFF0000"/>
      <color rgb="FF7F7F7F"/>
      <color rgb="FFBFBFBF"/>
      <color rgb="FF7EB5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98605225280629"/>
          <c:y val="0.29175107271906081"/>
          <c:w val="0.85597654283027869"/>
          <c:h val="0.61373023938573024"/>
        </c:manualLayout>
      </c:layout>
      <c:barChart>
        <c:barDir val="col"/>
        <c:grouping val="clustered"/>
        <c:varyColors val="0"/>
        <c:ser>
          <c:idx val="3"/>
          <c:order val="2"/>
          <c:spPr>
            <a:noFill/>
            <a:ln>
              <a:noFill/>
            </a:ln>
          </c:spPr>
          <c:invertIfNegative val="0"/>
          <c:dLbls>
            <c:numFmt formatCode="#,##0.0" sourceLinked="0"/>
            <c:spPr>
              <a:noFill/>
              <a:ln>
                <a:noFill/>
              </a:ln>
              <a:effectLst/>
            </c:spPr>
            <c:txPr>
              <a:bodyPr/>
              <a:lstStyle/>
              <a:p>
                <a:pPr>
                  <a:defRPr sz="800">
                    <a:solidFill>
                      <a:srgbClr val="000080"/>
                    </a:solidFill>
                    <a:latin typeface="Verdana" pitchFamily="34" charset="0"/>
                    <a:ea typeface="Verdana" pitchFamily="34" charset="0"/>
                    <a:cs typeface="Verdana"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'Trend controls'!$Z$10:$Z$17</c:f>
              <c:strCache>
                <c:ptCount val="8"/>
                <c:pt idx="0">
                  <c:v>2006-08</c:v>
                </c:pt>
                <c:pt idx="1">
                  <c:v>2007-09</c:v>
                </c:pt>
                <c:pt idx="2">
                  <c:v>2008-10</c:v>
                </c:pt>
                <c:pt idx="3">
                  <c:v>2009-11</c:v>
                </c:pt>
                <c:pt idx="4">
                  <c:v>2010-12</c:v>
                </c:pt>
                <c:pt idx="5">
                  <c:v>2011-13</c:v>
                </c:pt>
                <c:pt idx="6">
                  <c:v>2012-14</c:v>
                </c:pt>
                <c:pt idx="7">
                  <c:v>2013-15</c:v>
                </c:pt>
              </c:strCache>
            </c:strRef>
          </c:cat>
          <c:val>
            <c:numRef>
              <c:f>'Trend controls'!$R$18:$R$25</c:f>
              <c:numCache>
                <c:formatCode>0.00</c:formatCode>
                <c:ptCount val="8"/>
                <c:pt idx="0">
                  <c:v>2.0979979599713836</c:v>
                </c:pt>
                <c:pt idx="1">
                  <c:v>2.1037732206243374</c:v>
                </c:pt>
                <c:pt idx="2">
                  <c:v>2.1332831196887221</c:v>
                </c:pt>
                <c:pt idx="3">
                  <c:v>2.167563720166346</c:v>
                </c:pt>
                <c:pt idx="4">
                  <c:v>2.2186588655666526</c:v>
                </c:pt>
                <c:pt idx="5">
                  <c:v>2.2727787349180413</c:v>
                </c:pt>
                <c:pt idx="6">
                  <c:v>2.3077632868806748</c:v>
                </c:pt>
                <c:pt idx="7">
                  <c:v>2.3386526376542531</c:v>
                </c:pt>
              </c:numCache>
            </c:numRef>
          </c:val>
          <c:extLst>
            <c:ext xmlns:c16="http://schemas.microsoft.com/office/drawing/2014/chart" uri="{C3380CC4-5D6E-409C-BE32-E72D297353CC}">
              <c16:uniqueId val="{00000000-5F3A-4234-A436-D50774D90A6A}"/>
            </c:ext>
          </c:extLst>
        </c:ser>
        <c:dLbls>
          <c:showLegendKey val="0"/>
          <c:showVal val="1"/>
          <c:showCatName val="0"/>
          <c:showSerName val="0"/>
          <c:showPercent val="0"/>
          <c:showBubbleSize val="0"/>
        </c:dLbls>
        <c:gapWidth val="150"/>
        <c:axId val="638436576"/>
        <c:axId val="638436968"/>
      </c:barChart>
      <c:lineChart>
        <c:grouping val="standard"/>
        <c:varyColors val="0"/>
        <c:ser>
          <c:idx val="0"/>
          <c:order val="0"/>
          <c:tx>
            <c:v>Least deprived</c:v>
          </c:tx>
          <c:spPr>
            <a:ln w="25400">
              <a:solidFill>
                <a:srgbClr val="6BAEE7"/>
              </a:solidFill>
            </a:ln>
          </c:spPr>
          <c:marker>
            <c:symbol val="none"/>
          </c:marker>
          <c:dLbls>
            <c:delete val="1"/>
          </c:dLbls>
          <c:cat>
            <c:strRef>
              <c:f>'Trend controls'!$Z$10:$Z$17</c:f>
              <c:strCache>
                <c:ptCount val="8"/>
                <c:pt idx="0">
                  <c:v>2006-08</c:v>
                </c:pt>
                <c:pt idx="1">
                  <c:v>2007-09</c:v>
                </c:pt>
                <c:pt idx="2">
                  <c:v>2008-10</c:v>
                </c:pt>
                <c:pt idx="3">
                  <c:v>2009-11</c:v>
                </c:pt>
                <c:pt idx="4">
                  <c:v>2010-12</c:v>
                </c:pt>
                <c:pt idx="5">
                  <c:v>2011-13</c:v>
                </c:pt>
                <c:pt idx="6">
                  <c:v>2012-14</c:v>
                </c:pt>
                <c:pt idx="7">
                  <c:v>2013-15</c:v>
                </c:pt>
              </c:strCache>
            </c:strRef>
          </c:cat>
          <c:val>
            <c:numRef>
              <c:f>'Trend controls'!$K$18:$K$25</c:f>
              <c:numCache>
                <c:formatCode>0</c:formatCode>
                <c:ptCount val="8"/>
                <c:pt idx="0">
                  <c:v>228.34670262211</c:v>
                </c:pt>
                <c:pt idx="1">
                  <c:v>222.336086488733</c:v>
                </c:pt>
                <c:pt idx="2">
                  <c:v>212.48069580987899</c:v>
                </c:pt>
                <c:pt idx="3">
                  <c:v>205.63820938607699</c:v>
                </c:pt>
                <c:pt idx="4">
                  <c:v>198.91645909758799</c:v>
                </c:pt>
                <c:pt idx="5">
                  <c:v>196.483635227257</c:v>
                </c:pt>
                <c:pt idx="6">
                  <c:v>190.998597290394</c:v>
                </c:pt>
                <c:pt idx="7">
                  <c:v>192.1859592621</c:v>
                </c:pt>
              </c:numCache>
            </c:numRef>
          </c:val>
          <c:smooth val="0"/>
          <c:extLst>
            <c:ext xmlns:c16="http://schemas.microsoft.com/office/drawing/2014/chart" uri="{C3380CC4-5D6E-409C-BE32-E72D297353CC}">
              <c16:uniqueId val="{00000001-5F3A-4234-A436-D50774D90A6A}"/>
            </c:ext>
          </c:extLst>
        </c:ser>
        <c:ser>
          <c:idx val="1"/>
          <c:order val="1"/>
          <c:tx>
            <c:v>Most deprived</c:v>
          </c:tx>
          <c:spPr>
            <a:ln w="28575">
              <a:solidFill>
                <a:srgbClr val="3182BD"/>
              </a:solidFill>
            </a:ln>
          </c:spPr>
          <c:marker>
            <c:symbol val="none"/>
          </c:marker>
          <c:dLbls>
            <c:delete val="1"/>
          </c:dLbls>
          <c:errBars>
            <c:errDir val="y"/>
            <c:errBarType val="both"/>
            <c:errValType val="cust"/>
            <c:noEndCap val="0"/>
            <c:plus>
              <c:numRef>
                <c:f>'Trend controls'!$N$50:$N$57</c:f>
                <c:numCache>
                  <c:formatCode>General</c:formatCode>
                  <c:ptCount val="8"/>
                  <c:pt idx="0">
                    <c:v>15.201177057465101</c:v>
                  </c:pt>
                  <c:pt idx="1">
                    <c:v>15.027583778277601</c:v>
                  </c:pt>
                  <c:pt idx="2">
                    <c:v>14.759988949920499</c:v>
                  </c:pt>
                  <c:pt idx="3">
                    <c:v>14.6008186867634</c:v>
                  </c:pt>
                  <c:pt idx="4">
                    <c:v>14.472691620093901</c:v>
                  </c:pt>
                  <c:pt idx="5">
                    <c:v>14.5126481201268</c:v>
                  </c:pt>
                  <c:pt idx="6">
                    <c:v>14.345683087447201</c:v>
                  </c:pt>
                  <c:pt idx="7">
                    <c:v>14.4341079627547</c:v>
                  </c:pt>
                </c:numCache>
              </c:numRef>
            </c:plus>
            <c:minus>
              <c:numRef>
                <c:f>'Trend controls'!$O$50:$O$57</c:f>
                <c:numCache>
                  <c:formatCode>General</c:formatCode>
                  <c:ptCount val="8"/>
                  <c:pt idx="0">
                    <c:v>14.849542457578</c:v>
                  </c:pt>
                  <c:pt idx="1">
                    <c:v>14.6757892370841</c:v>
                  </c:pt>
                  <c:pt idx="2">
                    <c:v>14.4097955860989</c:v>
                  </c:pt>
                  <c:pt idx="3">
                    <c:v>14.2521057563737</c:v>
                  </c:pt>
                  <c:pt idx="4">
                    <c:v>14.1263501990472</c:v>
                  </c:pt>
                  <c:pt idx="5">
                    <c:v>14.1681892582051</c:v>
                  </c:pt>
                  <c:pt idx="6">
                    <c:v>14.004558331209401</c:v>
                  </c:pt>
                  <c:pt idx="7">
                    <c:v>14.0953755362229</c:v>
                  </c:pt>
                </c:numCache>
              </c:numRef>
            </c:minus>
          </c:errBars>
          <c:cat>
            <c:strRef>
              <c:f>'Trend controls'!$Z$10:$Z$17</c:f>
              <c:strCache>
                <c:ptCount val="8"/>
                <c:pt idx="0">
                  <c:v>2006-08</c:v>
                </c:pt>
                <c:pt idx="1">
                  <c:v>2007-09</c:v>
                </c:pt>
                <c:pt idx="2">
                  <c:v>2008-10</c:v>
                </c:pt>
                <c:pt idx="3">
                  <c:v>2009-11</c:v>
                </c:pt>
                <c:pt idx="4">
                  <c:v>2010-12</c:v>
                </c:pt>
                <c:pt idx="5">
                  <c:v>2011-13</c:v>
                </c:pt>
                <c:pt idx="6">
                  <c:v>2012-14</c:v>
                </c:pt>
                <c:pt idx="7">
                  <c:v>2013-15</c:v>
                </c:pt>
              </c:strCache>
            </c:strRef>
          </c:cat>
          <c:val>
            <c:numRef>
              <c:f>'Trend controls'!$K$50:$K$57</c:f>
              <c:numCache>
                <c:formatCode>0</c:formatCode>
                <c:ptCount val="8"/>
                <c:pt idx="0">
                  <c:v>479.070916267379</c:v>
                </c:pt>
                <c:pt idx="1">
                  <c:v>467.74470473341302</c:v>
                </c:pt>
                <c:pt idx="2">
                  <c:v>453.28148163092902</c:v>
                </c:pt>
                <c:pt idx="3">
                  <c:v>445.73392214523102</c:v>
                </c:pt>
                <c:pt idx="4">
                  <c:v>441.32776548398999</c:v>
                </c:pt>
                <c:pt idx="5">
                  <c:v>446.56382790390302</c:v>
                </c:pt>
                <c:pt idx="6">
                  <c:v>440.77955067247802</c:v>
                </c:pt>
                <c:pt idx="7">
                  <c:v>449.456200548423</c:v>
                </c:pt>
              </c:numCache>
            </c:numRef>
          </c:val>
          <c:smooth val="0"/>
          <c:extLst>
            <c:ext xmlns:c16="http://schemas.microsoft.com/office/drawing/2014/chart" uri="{C3380CC4-5D6E-409C-BE32-E72D297353CC}">
              <c16:uniqueId val="{00000002-5F3A-4234-A436-D50774D90A6A}"/>
            </c:ext>
          </c:extLst>
        </c:ser>
        <c:ser>
          <c:idx val="2"/>
          <c:order val="3"/>
          <c:tx>
            <c:v>Wales</c:v>
          </c:tx>
          <c:spPr>
            <a:ln w="25400">
              <a:solidFill>
                <a:srgbClr val="FF0000"/>
              </a:solidFill>
              <a:prstDash val="solid"/>
            </a:ln>
          </c:spPr>
          <c:marker>
            <c:symbol val="none"/>
          </c:marker>
          <c:dLbls>
            <c:delete val="1"/>
          </c:dLbls>
          <c:cat>
            <c:strRef>
              <c:f>'Trend controls'!$Z$10:$Z$17</c:f>
              <c:strCache>
                <c:ptCount val="8"/>
                <c:pt idx="0">
                  <c:v>2006-08</c:v>
                </c:pt>
                <c:pt idx="1">
                  <c:v>2007-09</c:v>
                </c:pt>
                <c:pt idx="2">
                  <c:v>2008-10</c:v>
                </c:pt>
                <c:pt idx="3">
                  <c:v>2009-11</c:v>
                </c:pt>
                <c:pt idx="4">
                  <c:v>2010-12</c:v>
                </c:pt>
                <c:pt idx="5">
                  <c:v>2011-13</c:v>
                </c:pt>
                <c:pt idx="6">
                  <c:v>2012-14</c:v>
                </c:pt>
                <c:pt idx="7">
                  <c:v>2013-15</c:v>
                </c:pt>
              </c:strCache>
            </c:strRef>
          </c:cat>
          <c:val>
            <c:numRef>
              <c:f>'Trend controls'!$K$10:$K$17</c:f>
              <c:numCache>
                <c:formatCode>0.000</c:formatCode>
                <c:ptCount val="8"/>
                <c:pt idx="0">
                  <c:v>329.17443212645497</c:v>
                </c:pt>
                <c:pt idx="1">
                  <c:v>321.16846228445502</c:v>
                </c:pt>
                <c:pt idx="2">
                  <c:v>310.23907642760099</c:v>
                </c:pt>
                <c:pt idx="3">
                  <c:v>300.91324833456702</c:v>
                </c:pt>
                <c:pt idx="4">
                  <c:v>294.68352815363602</c:v>
                </c:pt>
                <c:pt idx="5">
                  <c:v>293.659282164236</c:v>
                </c:pt>
                <c:pt idx="6">
                  <c:v>288.04820632455801</c:v>
                </c:pt>
                <c:pt idx="7">
                  <c:v>290.436166566564</c:v>
                </c:pt>
              </c:numCache>
            </c:numRef>
          </c:val>
          <c:smooth val="0"/>
          <c:extLst>
            <c:ext xmlns:c16="http://schemas.microsoft.com/office/drawing/2014/chart" uri="{C3380CC4-5D6E-409C-BE32-E72D297353CC}">
              <c16:uniqueId val="{00000003-5F3A-4234-A436-D50774D90A6A}"/>
            </c:ext>
          </c:extLst>
        </c:ser>
        <c:dLbls>
          <c:showLegendKey val="0"/>
          <c:showVal val="1"/>
          <c:showCatName val="0"/>
          <c:showSerName val="0"/>
          <c:showPercent val="0"/>
          <c:showBubbleSize val="0"/>
        </c:dLbls>
        <c:marker val="1"/>
        <c:smooth val="0"/>
        <c:axId val="638436576"/>
        <c:axId val="638436968"/>
      </c:lineChart>
      <c:catAx>
        <c:axId val="638436576"/>
        <c:scaling>
          <c:orientation val="minMax"/>
        </c:scaling>
        <c:delete val="0"/>
        <c:axPos val="b"/>
        <c:numFmt formatCode="General" sourceLinked="0"/>
        <c:majorTickMark val="none"/>
        <c:minorTickMark val="none"/>
        <c:tickLblPos val="nextTo"/>
        <c:spPr>
          <a:ln>
            <a:solidFill>
              <a:srgbClr val="7F7F7F"/>
            </a:solidFill>
          </a:ln>
        </c:spPr>
        <c:txPr>
          <a:bodyPr/>
          <a:lstStyle/>
          <a:p>
            <a:pPr>
              <a:defRPr sz="900">
                <a:latin typeface="Verdana" pitchFamily="34" charset="0"/>
                <a:ea typeface="Verdana" pitchFamily="34" charset="0"/>
                <a:cs typeface="Verdana" pitchFamily="34" charset="0"/>
              </a:defRPr>
            </a:pPr>
            <a:endParaRPr lang="en-US"/>
          </a:p>
        </c:txPr>
        <c:crossAx val="638436968"/>
        <c:crosses val="autoZero"/>
        <c:auto val="1"/>
        <c:lblAlgn val="ctr"/>
        <c:lblOffset val="100"/>
        <c:noMultiLvlLbl val="0"/>
      </c:catAx>
      <c:valAx>
        <c:axId val="638436968"/>
        <c:scaling>
          <c:orientation val="minMax"/>
        </c:scaling>
        <c:delete val="0"/>
        <c:axPos val="l"/>
        <c:majorGridlines>
          <c:spPr>
            <a:ln>
              <a:solidFill>
                <a:srgbClr val="BFBFBF"/>
              </a:solidFill>
            </a:ln>
          </c:spPr>
        </c:majorGridlines>
        <c:title>
          <c:tx>
            <c:rich>
              <a:bodyPr rot="-5400000" vert="horz"/>
              <a:lstStyle/>
              <a:p>
                <a:pPr>
                  <a:defRPr sz="900" b="0">
                    <a:latin typeface="Verdana" pitchFamily="34" charset="0"/>
                    <a:ea typeface="Verdana" pitchFamily="34" charset="0"/>
                    <a:cs typeface="Verdana" pitchFamily="34" charset="0"/>
                  </a:defRPr>
                </a:pPr>
                <a:r>
                  <a:rPr lang="en-GB" sz="900" b="0">
                    <a:latin typeface="Verdana" pitchFamily="34" charset="0"/>
                    <a:ea typeface="Verdana" pitchFamily="34" charset="0"/>
                    <a:cs typeface="Verdana" pitchFamily="34" charset="0"/>
                  </a:rPr>
                  <a:t>EASR</a:t>
                </a:r>
                <a:r>
                  <a:rPr lang="en-GB" sz="900" b="0" baseline="0">
                    <a:latin typeface="Verdana" pitchFamily="34" charset="0"/>
                    <a:ea typeface="Verdana" pitchFamily="34" charset="0"/>
                    <a:cs typeface="Verdana" pitchFamily="34" charset="0"/>
                  </a:rPr>
                  <a:t> per 100,000</a:t>
                </a:r>
              </a:p>
            </c:rich>
          </c:tx>
          <c:layout>
            <c:manualLayout>
              <c:xMode val="edge"/>
              <c:yMode val="edge"/>
              <c:x val="8.091171439390971E-3"/>
              <c:y val="0.36788808615418261"/>
            </c:manualLayout>
          </c:layout>
          <c:overlay val="0"/>
        </c:title>
        <c:numFmt formatCode="#,##0" sourceLinked="0"/>
        <c:majorTickMark val="none"/>
        <c:minorTickMark val="none"/>
        <c:tickLblPos val="nextTo"/>
        <c:spPr>
          <a:ln>
            <a:solidFill>
              <a:srgbClr val="7F7F7F"/>
            </a:solidFill>
          </a:ln>
        </c:spPr>
        <c:txPr>
          <a:bodyPr/>
          <a:lstStyle/>
          <a:p>
            <a:pPr>
              <a:defRPr sz="900">
                <a:latin typeface="Verdana" pitchFamily="34" charset="0"/>
                <a:ea typeface="Verdana" pitchFamily="34" charset="0"/>
                <a:cs typeface="Verdana" pitchFamily="34" charset="0"/>
              </a:defRPr>
            </a:pPr>
            <a:endParaRPr lang="en-US"/>
          </a:p>
        </c:txPr>
        <c:crossAx val="638436576"/>
        <c:crosses val="autoZero"/>
        <c:crossBetween val="between"/>
      </c:valAx>
    </c:plotArea>
    <c:legend>
      <c:legendPos val="t"/>
      <c:legendEntry>
        <c:idx val="0"/>
        <c:delete val="1"/>
      </c:legendEntry>
      <c:layout>
        <c:manualLayout>
          <c:xMode val="edge"/>
          <c:yMode val="edge"/>
          <c:x val="4.7364062499999998E-2"/>
          <c:y val="0.17514822921904438"/>
          <c:w val="0.6186868999549886"/>
          <c:h val="8.9371778142522396E-2"/>
        </c:manualLayout>
      </c:layout>
      <c:overlay val="0"/>
      <c:txPr>
        <a:bodyPr/>
        <a:lstStyle/>
        <a:p>
          <a:pPr>
            <a:defRPr sz="900">
              <a:latin typeface="Verdana" pitchFamily="34" charset="0"/>
              <a:ea typeface="Verdana" pitchFamily="34" charset="0"/>
              <a:cs typeface="Verdana" pitchFamily="34" charset="0"/>
            </a:defRPr>
          </a:pPr>
          <a:endParaRPr lang="en-US"/>
        </a:p>
      </c:txPr>
    </c:legend>
    <c:plotVisOnly val="1"/>
    <c:dispBlanksAs val="gap"/>
    <c:showDLblsOverMax val="0"/>
  </c:chart>
  <c:spPr>
    <a:ln>
      <a:noFill/>
    </a:ln>
  </c:spPr>
  <c:printSettings>
    <c:headerFooter/>
    <c:pageMargins b="0.75000000000000322" l="0.70000000000000062" r="0.70000000000000062" t="0.75000000000000322"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08584729377964"/>
          <c:y val="0.34874224403957871"/>
          <c:w val="0.77914152706220363"/>
          <c:h val="0.65125775596042124"/>
        </c:manualLayout>
      </c:layout>
      <c:barChart>
        <c:barDir val="bar"/>
        <c:grouping val="clustered"/>
        <c:varyColors val="0"/>
        <c:ser>
          <c:idx val="0"/>
          <c:order val="0"/>
          <c:tx>
            <c:v>Deprivation fifths</c:v>
          </c:tx>
          <c:spPr>
            <a:solidFill>
              <a:srgbClr val="3182BD"/>
            </a:solidFill>
          </c:spPr>
          <c:invertIfNegative val="0"/>
          <c:dLbls>
            <c:numFmt formatCode="#,##0" sourceLinked="0"/>
            <c:spPr>
              <a:noFill/>
            </c:spPr>
            <c:txPr>
              <a:bodyPr/>
              <a:lstStyle/>
              <a:p>
                <a:pPr>
                  <a:defRPr sz="800" b="1">
                    <a:solidFill>
                      <a:schemeClr val="bg1"/>
                    </a:solidFill>
                    <a:latin typeface="Verdana" pitchFamily="34" charset="0"/>
                    <a:ea typeface="Verdana" pitchFamily="34" charset="0"/>
                    <a:cs typeface="Verdana"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rrBars>
            <c:errBarType val="both"/>
            <c:errValType val="cust"/>
            <c:noEndCap val="0"/>
            <c:plus>
              <c:numRef>
                <c:f>'Comparison controls'!$R$10:$R$15</c:f>
                <c:numCache>
                  <c:formatCode>General</c:formatCode>
                  <c:ptCount val="6"/>
                  <c:pt idx="0">
                    <c:v>10.0270822202642</c:v>
                  </c:pt>
                  <c:pt idx="1">
                    <c:v>17.806803114536599</c:v>
                  </c:pt>
                  <c:pt idx="2">
                    <c:v>19.860366113354999</c:v>
                  </c:pt>
                  <c:pt idx="3">
                    <c:v>21.694275177856799</c:v>
                  </c:pt>
                  <c:pt idx="4">
                    <c:v>24.907952818196001</c:v>
                  </c:pt>
                  <c:pt idx="5">
                    <c:v>30.412458853005798</c:v>
                  </c:pt>
                </c:numCache>
              </c:numRef>
            </c:plus>
            <c:minus>
              <c:numRef>
                <c:f>'Comparison controls'!$S$10:$S$15</c:f>
                <c:numCache>
                  <c:formatCode>General</c:formatCode>
                  <c:ptCount val="6"/>
                  <c:pt idx="0">
                    <c:v>9.9746775086477992</c:v>
                  </c:pt>
                  <c:pt idx="1">
                    <c:v>17.566454079529301</c:v>
                  </c:pt>
                  <c:pt idx="2">
                    <c:v>19.621039437270799</c:v>
                  </c:pt>
                  <c:pt idx="3">
                    <c:v>21.445552377685502</c:v>
                  </c:pt>
                  <c:pt idx="4">
                    <c:v>24.633683662952301</c:v>
                  </c:pt>
                  <c:pt idx="5">
                    <c:v>30.0843228533531</c:v>
                  </c:pt>
                </c:numCache>
              </c:numRef>
            </c:minus>
          </c:errBars>
          <c:cat>
            <c:strRef>
              <c:f>Comparison!$F$25:$F$29</c:f>
              <c:strCache>
                <c:ptCount val="5"/>
                <c:pt idx="0">
                  <c:v>Most deprived</c:v>
                </c:pt>
                <c:pt idx="1">
                  <c:v>Next most deprived</c:v>
                </c:pt>
                <c:pt idx="2">
                  <c:v>Middle</c:v>
                </c:pt>
                <c:pt idx="3">
                  <c:v>Next least deprived</c:v>
                </c:pt>
                <c:pt idx="4">
                  <c:v>Least deprived</c:v>
                </c:pt>
              </c:strCache>
            </c:strRef>
          </c:cat>
          <c:val>
            <c:numRef>
              <c:f>Comparison!$H$25:$H$29</c:f>
              <c:numCache>
                <c:formatCode>#,##0</c:formatCode>
                <c:ptCount val="5"/>
                <c:pt idx="0">
                  <c:v>2089.6727978629901</c:v>
                </c:pt>
                <c:pt idx="1">
                  <c:v>1679.1244238997599</c:v>
                </c:pt>
                <c:pt idx="2">
                  <c:v>1402.51286944719</c:v>
                </c:pt>
                <c:pt idx="3">
                  <c:v>1219.50026879759</c:v>
                </c:pt>
                <c:pt idx="4">
                  <c:v>974.13717052505206</c:v>
                </c:pt>
              </c:numCache>
            </c:numRef>
          </c:val>
          <c:extLst>
            <c:ext xmlns:c16="http://schemas.microsoft.com/office/drawing/2014/chart" uri="{C3380CC4-5D6E-409C-BE32-E72D297353CC}">
              <c16:uniqueId val="{00000000-4EAD-41C5-912D-09538CB0DBAE}"/>
            </c:ext>
          </c:extLst>
        </c:ser>
        <c:dLbls>
          <c:showLegendKey val="0"/>
          <c:showVal val="1"/>
          <c:showCatName val="0"/>
          <c:showSerName val="0"/>
          <c:showPercent val="0"/>
          <c:showBubbleSize val="0"/>
        </c:dLbls>
        <c:gapWidth val="20"/>
        <c:axId val="638438536"/>
        <c:axId val="748916064"/>
      </c:barChart>
      <c:scatterChart>
        <c:scatterStyle val="lineMarker"/>
        <c:varyColors val="0"/>
        <c:ser>
          <c:idx val="1"/>
          <c:order val="1"/>
          <c:tx>
            <c:strRef>
              <c:f>'Comparison controls'!$AA$9</c:f>
              <c:strCache>
                <c:ptCount val="1"/>
                <c:pt idx="0">
                  <c:v>Wales EASR</c:v>
                </c:pt>
              </c:strCache>
            </c:strRef>
          </c:tx>
          <c:spPr>
            <a:ln w="25400">
              <a:solidFill>
                <a:srgbClr val="FF0000"/>
              </a:solidFill>
            </a:ln>
          </c:spPr>
          <c:marker>
            <c:symbol val="none"/>
          </c:marker>
          <c:trendline>
            <c:trendlineType val="linear"/>
            <c:dispRSqr val="0"/>
            <c:dispEq val="0"/>
          </c:trendline>
          <c:xVal>
            <c:numRef>
              <c:f>'Comparison controls'!$AA$11:$AA$15</c:f>
              <c:numCache>
                <c:formatCode>0</c:formatCode>
                <c:ptCount val="5"/>
                <c:pt idx="0">
                  <c:v>1432.79571739523</c:v>
                </c:pt>
                <c:pt idx="1">
                  <c:v>1432.79571739523</c:v>
                </c:pt>
                <c:pt idx="2">
                  <c:v>1432.79571739523</c:v>
                </c:pt>
                <c:pt idx="3">
                  <c:v>1432.79571739523</c:v>
                </c:pt>
                <c:pt idx="4">
                  <c:v>1432.79571739523</c:v>
                </c:pt>
              </c:numCache>
            </c:numRef>
          </c:xVal>
          <c:yVal>
            <c:numRef>
              <c:f>'Comparison controls'!$AB$11:$AB$15</c:f>
              <c:numCache>
                <c:formatCode>General</c:formatCode>
                <c:ptCount val="5"/>
                <c:pt idx="0">
                  <c:v>0</c:v>
                </c:pt>
                <c:pt idx="1">
                  <c:v>1</c:v>
                </c:pt>
                <c:pt idx="2">
                  <c:v>2</c:v>
                </c:pt>
                <c:pt idx="3">
                  <c:v>3</c:v>
                </c:pt>
                <c:pt idx="4">
                  <c:v>80</c:v>
                </c:pt>
              </c:numCache>
            </c:numRef>
          </c:yVal>
          <c:smooth val="0"/>
          <c:extLst>
            <c:ext xmlns:c16="http://schemas.microsoft.com/office/drawing/2014/chart" uri="{C3380CC4-5D6E-409C-BE32-E72D297353CC}">
              <c16:uniqueId val="{00000001-4EAD-41C5-912D-09538CB0DBAE}"/>
            </c:ext>
          </c:extLst>
        </c:ser>
        <c:dLbls>
          <c:showLegendKey val="0"/>
          <c:showVal val="0"/>
          <c:showCatName val="0"/>
          <c:showSerName val="0"/>
          <c:showPercent val="0"/>
          <c:showBubbleSize val="0"/>
        </c:dLbls>
        <c:axId val="748913712"/>
        <c:axId val="748914888"/>
      </c:scatterChart>
      <c:catAx>
        <c:axId val="638438536"/>
        <c:scaling>
          <c:orientation val="maxMin"/>
        </c:scaling>
        <c:delete val="0"/>
        <c:axPos val="l"/>
        <c:numFmt formatCode="General" sourceLinked="1"/>
        <c:majorTickMark val="none"/>
        <c:minorTickMark val="none"/>
        <c:tickLblPos val="nextTo"/>
        <c:spPr>
          <a:ln>
            <a:solidFill>
              <a:srgbClr val="7F7F7F"/>
            </a:solidFill>
          </a:ln>
        </c:spPr>
        <c:txPr>
          <a:bodyPr/>
          <a:lstStyle/>
          <a:p>
            <a:pPr>
              <a:defRPr sz="900">
                <a:latin typeface="Verdana" pitchFamily="34" charset="0"/>
                <a:ea typeface="Verdana" pitchFamily="34" charset="0"/>
                <a:cs typeface="Verdana" pitchFamily="34" charset="0"/>
              </a:defRPr>
            </a:pPr>
            <a:endParaRPr lang="en-US"/>
          </a:p>
        </c:txPr>
        <c:crossAx val="748916064"/>
        <c:crosses val="autoZero"/>
        <c:auto val="1"/>
        <c:lblAlgn val="ctr"/>
        <c:lblOffset val="100"/>
        <c:noMultiLvlLbl val="0"/>
      </c:catAx>
      <c:valAx>
        <c:axId val="748916064"/>
        <c:scaling>
          <c:orientation val="minMax"/>
        </c:scaling>
        <c:delete val="1"/>
        <c:axPos val="t"/>
        <c:numFmt formatCode="#,##0" sourceLinked="1"/>
        <c:majorTickMark val="none"/>
        <c:minorTickMark val="none"/>
        <c:tickLblPos val="none"/>
        <c:crossAx val="638438536"/>
        <c:crosses val="autoZero"/>
        <c:crossBetween val="between"/>
      </c:valAx>
      <c:valAx>
        <c:axId val="748914888"/>
        <c:scaling>
          <c:orientation val="minMax"/>
          <c:max val="35"/>
          <c:min val="0"/>
        </c:scaling>
        <c:delete val="1"/>
        <c:axPos val="r"/>
        <c:numFmt formatCode="General" sourceLinked="1"/>
        <c:majorTickMark val="out"/>
        <c:minorTickMark val="none"/>
        <c:tickLblPos val="none"/>
        <c:crossAx val="748913712"/>
        <c:crosses val="max"/>
        <c:crossBetween val="midCat"/>
      </c:valAx>
      <c:valAx>
        <c:axId val="748913712"/>
        <c:scaling>
          <c:orientation val="minMax"/>
        </c:scaling>
        <c:delete val="1"/>
        <c:axPos val="b"/>
        <c:numFmt formatCode="0" sourceLinked="1"/>
        <c:majorTickMark val="out"/>
        <c:minorTickMark val="none"/>
        <c:tickLblPos val="none"/>
        <c:crossAx val="748914888"/>
        <c:crosses val="autoZero"/>
        <c:crossBetween val="midCat"/>
      </c:valAx>
    </c:plotArea>
    <c:plotVisOnly val="1"/>
    <c:dispBlanksAs val="gap"/>
    <c:showDLblsOverMax val="0"/>
  </c:chart>
  <c:spPr>
    <a:noFill/>
    <a:ln>
      <a:noFill/>
    </a:ln>
  </c:spPr>
  <c:printSettings>
    <c:headerFooter/>
    <c:pageMargins b="0.75000000000000322" l="0.70000000000000062" r="0.70000000000000062" t="0.75000000000000322" header="0.30000000000000032" footer="0.30000000000000032"/>
    <c:pageSetup/>
  </c:printSettings>
  <c:userShapes r:id="rId1"/>
</c:chartSpace>
</file>

<file path=xl/ctrlProps/ctrlProp1.xml><?xml version="1.0" encoding="utf-8"?>
<formControlPr xmlns="http://schemas.microsoft.com/office/spreadsheetml/2009/9/main" objectType="List" dx="16" fmlaLink="'Trend controls'!$D$3" fmlaRange="'Trend controls'!$A$45:$A$47" noThreeD="1" sel="1" val="0"/>
</file>

<file path=xl/ctrlProps/ctrlProp2.xml><?xml version="1.0" encoding="utf-8"?>
<formControlPr xmlns="http://schemas.microsoft.com/office/spreadsheetml/2009/9/main" objectType="List" dx="16" fmlaLink="'Trend controls'!$C$3" fmlaRange="'Trend controls'!$A$42:$A$43" noThreeD="1" sel="2" val="0"/>
</file>

<file path=xl/ctrlProps/ctrlProp3.xml><?xml version="1.0" encoding="utf-8"?>
<formControlPr xmlns="http://schemas.microsoft.com/office/spreadsheetml/2009/9/main" objectType="List" dx="16" fmlaLink="'Comparison controls'!$C$3" fmlaRange="'Comparison controls'!$A$18:$A$20" noThreeD="1" sel="1" val="0"/>
</file>

<file path=xl/ctrlProps/ctrlProp4.xml><?xml version="1.0" encoding="utf-8"?>
<formControlPr xmlns="http://schemas.microsoft.com/office/spreadsheetml/2009/9/main" objectType="List" dx="16" fmlaLink="'Comparison controls'!$B$3" fmlaRange="'Comparison controls'!$A$10:$A$11" noThreeD="1" sel="1" val="0"/>
</file>

<file path=xl/drawings/_rels/drawing1.xml.rels><?xml version="1.0" encoding="UTF-8" standalone="yes"?>
<Relationships xmlns="http://schemas.openxmlformats.org/package/2006/relationships"><Relationship Id="rId8" Type="http://schemas.openxmlformats.org/officeDocument/2006/relationships/hyperlink" Target="#InterpretGuide!A1"/><Relationship Id="rId3" Type="http://schemas.openxmlformats.org/officeDocument/2006/relationships/image" Target="../media/image3.emf"/><Relationship Id="rId7" Type="http://schemas.openxmlformats.org/officeDocument/2006/relationships/hyperlink" Target="#TechGuide!A1"/><Relationship Id="rId2" Type="http://schemas.openxmlformats.org/officeDocument/2006/relationships/image" Target="../media/image2.jpeg"/><Relationship Id="rId1" Type="http://schemas.openxmlformats.org/officeDocument/2006/relationships/image" Target="../media/image1.emf"/><Relationship Id="rId6" Type="http://schemas.openxmlformats.org/officeDocument/2006/relationships/hyperlink" Target="#Comparison!A1"/><Relationship Id="rId5" Type="http://schemas.openxmlformats.org/officeDocument/2006/relationships/hyperlink" Target="#Trend!A1"/><Relationship Id="rId10" Type="http://schemas.openxmlformats.org/officeDocument/2006/relationships/image" Target="../media/image4.jpeg"/><Relationship Id="rId4" Type="http://schemas.openxmlformats.org/officeDocument/2006/relationships/hyperlink" Target="#Intro!A1"/><Relationship Id="rId9" Type="http://schemas.openxmlformats.org/officeDocument/2006/relationships/hyperlink" Target="#CopyingInstruct!A1"/></Relationships>
</file>

<file path=xl/drawings/_rels/drawing2.xml.rels><?xml version="1.0" encoding="UTF-8" standalone="yes"?>
<Relationships xmlns="http://schemas.openxmlformats.org/package/2006/relationships"><Relationship Id="rId8" Type="http://schemas.openxmlformats.org/officeDocument/2006/relationships/hyperlink" Target="#TechGuide!A1"/><Relationship Id="rId3" Type="http://schemas.openxmlformats.org/officeDocument/2006/relationships/image" Target="../media/image2.jpeg"/><Relationship Id="rId7" Type="http://schemas.openxmlformats.org/officeDocument/2006/relationships/hyperlink" Target="#Comparison!A1"/><Relationship Id="rId2" Type="http://schemas.openxmlformats.org/officeDocument/2006/relationships/image" Target="../media/image1.emf"/><Relationship Id="rId1" Type="http://schemas.openxmlformats.org/officeDocument/2006/relationships/chart" Target="../charts/chart1.xml"/><Relationship Id="rId6" Type="http://schemas.openxmlformats.org/officeDocument/2006/relationships/hyperlink" Target="#Trend!A1"/><Relationship Id="rId5" Type="http://schemas.openxmlformats.org/officeDocument/2006/relationships/hyperlink" Target="#Intro!A1"/><Relationship Id="rId10" Type="http://schemas.openxmlformats.org/officeDocument/2006/relationships/hyperlink" Target="#CopyingInstruct!A1"/><Relationship Id="rId4" Type="http://schemas.openxmlformats.org/officeDocument/2006/relationships/image" Target="../media/image5.emf"/><Relationship Id="rId9" Type="http://schemas.openxmlformats.org/officeDocument/2006/relationships/hyperlink" Target="#InterpretGuide!A1"/></Relationships>
</file>

<file path=xl/drawings/_rels/drawing4.xml.rels><?xml version="1.0" encoding="UTF-8" standalone="yes"?>
<Relationships xmlns="http://schemas.openxmlformats.org/package/2006/relationships"><Relationship Id="rId8" Type="http://schemas.openxmlformats.org/officeDocument/2006/relationships/hyperlink" Target="#TechGuide!A1"/><Relationship Id="rId3" Type="http://schemas.openxmlformats.org/officeDocument/2006/relationships/image" Target="../media/image6.emf"/><Relationship Id="rId7" Type="http://schemas.openxmlformats.org/officeDocument/2006/relationships/hyperlink" Target="#Comparison!A1"/><Relationship Id="rId2" Type="http://schemas.openxmlformats.org/officeDocument/2006/relationships/image" Target="../media/image2.jpeg"/><Relationship Id="rId1" Type="http://schemas.openxmlformats.org/officeDocument/2006/relationships/image" Target="../media/image1.emf"/><Relationship Id="rId6" Type="http://schemas.openxmlformats.org/officeDocument/2006/relationships/hyperlink" Target="#Trend!A1"/><Relationship Id="rId5" Type="http://schemas.openxmlformats.org/officeDocument/2006/relationships/hyperlink" Target="#Intro!A1"/><Relationship Id="rId10" Type="http://schemas.openxmlformats.org/officeDocument/2006/relationships/hyperlink" Target="#CopyingInstruct!A1"/><Relationship Id="rId4" Type="http://schemas.openxmlformats.org/officeDocument/2006/relationships/chart" Target="../charts/chart2.xml"/><Relationship Id="rId9" Type="http://schemas.openxmlformats.org/officeDocument/2006/relationships/hyperlink" Target="#InterpretGuide!A1"/></Relationships>
</file>

<file path=xl/drawings/_rels/drawing6.xml.rels><?xml version="1.0" encoding="UTF-8" standalone="yes"?>
<Relationships xmlns="http://schemas.openxmlformats.org/package/2006/relationships"><Relationship Id="rId8" Type="http://schemas.openxmlformats.org/officeDocument/2006/relationships/hyperlink" Target="#Comparison!A1"/><Relationship Id="rId3" Type="http://schemas.openxmlformats.org/officeDocument/2006/relationships/image" Target="../media/image7.emf"/><Relationship Id="rId7" Type="http://schemas.openxmlformats.org/officeDocument/2006/relationships/hyperlink" Target="#Trend!A1"/><Relationship Id="rId2" Type="http://schemas.openxmlformats.org/officeDocument/2006/relationships/image" Target="../media/image2.jpeg"/><Relationship Id="rId1" Type="http://schemas.openxmlformats.org/officeDocument/2006/relationships/image" Target="../media/image1.emf"/><Relationship Id="rId6" Type="http://schemas.openxmlformats.org/officeDocument/2006/relationships/hyperlink" Target="#Intro!A1"/><Relationship Id="rId5" Type="http://schemas.openxmlformats.org/officeDocument/2006/relationships/hyperlink" Target="#TechGuide!A1"/><Relationship Id="rId10" Type="http://schemas.openxmlformats.org/officeDocument/2006/relationships/hyperlink" Target="#CopyingInstruct!A1"/><Relationship Id="rId4" Type="http://schemas.openxmlformats.org/officeDocument/2006/relationships/hyperlink" Target="#TechGuide!A56"/><Relationship Id="rId9" Type="http://schemas.openxmlformats.org/officeDocument/2006/relationships/hyperlink" Target="#InterpretGuide!A1"/></Relationships>
</file>

<file path=xl/drawings/_rels/drawing7.xml.rels><?xml version="1.0" encoding="UTF-8" standalone="yes"?>
<Relationships xmlns="http://schemas.openxmlformats.org/package/2006/relationships"><Relationship Id="rId8" Type="http://schemas.openxmlformats.org/officeDocument/2006/relationships/hyperlink" Target="#Trend!A1"/><Relationship Id="rId13" Type="http://schemas.openxmlformats.org/officeDocument/2006/relationships/image" Target="../media/image12.emf"/><Relationship Id="rId3" Type="http://schemas.openxmlformats.org/officeDocument/2006/relationships/image" Target="../media/image10.emf"/><Relationship Id="rId7" Type="http://schemas.openxmlformats.org/officeDocument/2006/relationships/hyperlink" Target="#Intro!A1"/><Relationship Id="rId12" Type="http://schemas.openxmlformats.org/officeDocument/2006/relationships/hyperlink" Target="#CopyingInstruct!A1"/><Relationship Id="rId2" Type="http://schemas.openxmlformats.org/officeDocument/2006/relationships/image" Target="../media/image9.emf"/><Relationship Id="rId1" Type="http://schemas.openxmlformats.org/officeDocument/2006/relationships/image" Target="../media/image8.emf"/><Relationship Id="rId6" Type="http://schemas.openxmlformats.org/officeDocument/2006/relationships/image" Target="../media/image11.emf"/><Relationship Id="rId11" Type="http://schemas.openxmlformats.org/officeDocument/2006/relationships/hyperlink" Target="#InterpretGuide!A1"/><Relationship Id="rId5" Type="http://schemas.openxmlformats.org/officeDocument/2006/relationships/image" Target="../media/image2.jpeg"/><Relationship Id="rId10" Type="http://schemas.openxmlformats.org/officeDocument/2006/relationships/hyperlink" Target="#TechGuide!A1"/><Relationship Id="rId4" Type="http://schemas.openxmlformats.org/officeDocument/2006/relationships/image" Target="../media/image1.emf"/><Relationship Id="rId9" Type="http://schemas.openxmlformats.org/officeDocument/2006/relationships/hyperlink" Target="#Comparison!A1"/></Relationships>
</file>

<file path=xl/drawings/_rels/drawing8.xml.rels><?xml version="1.0" encoding="UTF-8" standalone="yes"?>
<Relationships xmlns="http://schemas.openxmlformats.org/package/2006/relationships"><Relationship Id="rId8" Type="http://schemas.openxmlformats.org/officeDocument/2006/relationships/hyperlink" Target="#Intro!A1"/><Relationship Id="rId13" Type="http://schemas.openxmlformats.org/officeDocument/2006/relationships/hyperlink" Target="#CopyingInstruct!A1"/><Relationship Id="rId3" Type="http://schemas.openxmlformats.org/officeDocument/2006/relationships/image" Target="../media/image15.png"/><Relationship Id="rId7" Type="http://schemas.openxmlformats.org/officeDocument/2006/relationships/image" Target="../media/image17.emf"/><Relationship Id="rId12" Type="http://schemas.openxmlformats.org/officeDocument/2006/relationships/hyperlink" Target="#InterpretGuide!A1"/><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2.jpeg"/><Relationship Id="rId11" Type="http://schemas.openxmlformats.org/officeDocument/2006/relationships/hyperlink" Target="#TechGuide!A1"/><Relationship Id="rId5" Type="http://schemas.openxmlformats.org/officeDocument/2006/relationships/image" Target="../media/image1.emf"/><Relationship Id="rId10" Type="http://schemas.openxmlformats.org/officeDocument/2006/relationships/hyperlink" Target="#Comparison!A1"/><Relationship Id="rId4" Type="http://schemas.openxmlformats.org/officeDocument/2006/relationships/image" Target="../media/image16.png"/><Relationship Id="rId9" Type="http://schemas.openxmlformats.org/officeDocument/2006/relationships/hyperlink" Target="#Trend!A1"/></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24</xdr:col>
      <xdr:colOff>19200</xdr:colOff>
      <xdr:row>7</xdr:row>
      <xdr:rowOff>28575</xdr:rowOff>
    </xdr:to>
    <xdr:grpSp>
      <xdr:nvGrpSpPr>
        <xdr:cNvPr id="36" name="Group 35"/>
        <xdr:cNvGrpSpPr/>
      </xdr:nvGrpSpPr>
      <xdr:grpSpPr>
        <a:xfrm>
          <a:off x="0" y="0"/>
          <a:ext cx="14497200" cy="1362075"/>
          <a:chOff x="0" y="0"/>
          <a:chExt cx="14497050" cy="1362075"/>
        </a:xfrm>
      </xdr:grpSpPr>
      <xdr:pic>
        <xdr:nvPicPr>
          <xdr:cNvPr id="7173"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4497050" cy="981075"/>
          </a:xfrm>
          <a:prstGeom prst="rect">
            <a:avLst/>
          </a:prstGeom>
          <a:noFill/>
        </xdr:spPr>
      </xdr:pic>
      <xdr:pic>
        <xdr:nvPicPr>
          <xdr:cNvPr id="14" name="Picture 13" descr="20160322_InteractiveBanner_BP.jpg"/>
          <xdr:cNvPicPr>
            <a:picLocks/>
          </xdr:cNvPicPr>
        </xdr:nvPicPr>
        <xdr:blipFill>
          <a:blip xmlns:r="http://schemas.openxmlformats.org/officeDocument/2006/relationships" r:embed="rId2" cstate="print"/>
          <a:srcRect t="4423" r="77769" b="9583"/>
          <a:stretch>
            <a:fillRect/>
          </a:stretch>
        </xdr:blipFill>
        <xdr:spPr>
          <a:xfrm>
            <a:off x="0" y="0"/>
            <a:ext cx="3232741" cy="841321"/>
          </a:xfrm>
          <a:prstGeom prst="rect">
            <a:avLst/>
          </a:prstGeom>
        </xdr:spPr>
      </xdr:pic>
      <xdr:pic>
        <xdr:nvPicPr>
          <xdr:cNvPr id="7170"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0" y="952500"/>
            <a:ext cx="14497050" cy="409575"/>
          </a:xfrm>
          <a:prstGeom prst="rect">
            <a:avLst/>
          </a:prstGeom>
          <a:noFill/>
        </xdr:spPr>
      </xdr:pic>
    </xdr:grpSp>
    <xdr:clientData/>
  </xdr:twoCellAnchor>
  <xdr:twoCellAnchor editAs="absolute">
    <xdr:from>
      <xdr:col>1</xdr:col>
      <xdr:colOff>28575</xdr:colOff>
      <xdr:row>5</xdr:row>
      <xdr:rowOff>76200</xdr:rowOff>
    </xdr:from>
    <xdr:to>
      <xdr:col>18</xdr:col>
      <xdr:colOff>282000</xdr:colOff>
      <xdr:row>7</xdr:row>
      <xdr:rowOff>12000</xdr:rowOff>
    </xdr:to>
    <xdr:grpSp>
      <xdr:nvGrpSpPr>
        <xdr:cNvPr id="27" name="Group 26"/>
        <xdr:cNvGrpSpPr/>
      </xdr:nvGrpSpPr>
      <xdr:grpSpPr>
        <a:xfrm>
          <a:off x="285750" y="1028700"/>
          <a:ext cx="10816650" cy="316800"/>
          <a:chOff x="285750" y="1028700"/>
          <a:chExt cx="10816650" cy="316800"/>
        </a:xfrm>
      </xdr:grpSpPr>
      <xdr:sp macro="" textlink="">
        <xdr:nvSpPr>
          <xdr:cNvPr id="15" name="Rectangle 14">
            <a:hlinkClick xmlns:r="http://schemas.openxmlformats.org/officeDocument/2006/relationships" r:id="rId4" tooltip="Introduction"/>
          </xdr:cNvPr>
          <xdr:cNvSpPr/>
        </xdr:nvSpPr>
        <xdr:spPr>
          <a:xfrm>
            <a:off x="285750"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2" name="Rectangle 21">
            <a:hlinkClick xmlns:r="http://schemas.openxmlformats.org/officeDocument/2006/relationships" r:id="rId5" tooltip="Trend chart and table"/>
          </xdr:cNvPr>
          <xdr:cNvSpPr/>
        </xdr:nvSpPr>
        <xdr:spPr>
          <a:xfrm>
            <a:off x="1381125"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3" name="Rectangle 22">
            <a:hlinkClick xmlns:r="http://schemas.openxmlformats.org/officeDocument/2006/relationships" r:id="rId6" tooltip="Deprivation comparison"/>
          </xdr:cNvPr>
          <xdr:cNvSpPr/>
        </xdr:nvSpPr>
        <xdr:spPr>
          <a:xfrm>
            <a:off x="2466975"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4" name="Rectangle 23">
            <a:hlinkClick xmlns:r="http://schemas.openxmlformats.org/officeDocument/2006/relationships" r:id="rId7" tooltip="Technical guide"/>
          </xdr:cNvPr>
          <xdr:cNvSpPr/>
        </xdr:nvSpPr>
        <xdr:spPr>
          <a:xfrm>
            <a:off x="7886700"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5" name="Rectangle 24">
            <a:hlinkClick xmlns:r="http://schemas.openxmlformats.org/officeDocument/2006/relationships" r:id="rId8" tooltip="Interpretation guide"/>
          </xdr:cNvPr>
          <xdr:cNvSpPr/>
        </xdr:nvSpPr>
        <xdr:spPr>
          <a:xfrm>
            <a:off x="8972550"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6" name="Rectangle 25">
            <a:hlinkClick xmlns:r="http://schemas.openxmlformats.org/officeDocument/2006/relationships" r:id="rId9" tooltip="How to copy charts &amp; tables"/>
          </xdr:cNvPr>
          <xdr:cNvSpPr/>
        </xdr:nvSpPr>
        <xdr:spPr>
          <a:xfrm>
            <a:off x="10058400"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editAs="absolute">
    <xdr:from>
      <xdr:col>14</xdr:col>
      <xdr:colOff>95250</xdr:colOff>
      <xdr:row>7</xdr:row>
      <xdr:rowOff>142875</xdr:rowOff>
    </xdr:from>
    <xdr:to>
      <xdr:col>19</xdr:col>
      <xdr:colOff>520727</xdr:colOff>
      <xdr:row>16</xdr:row>
      <xdr:rowOff>219075</xdr:rowOff>
    </xdr:to>
    <xdr:pic>
      <xdr:nvPicPr>
        <xdr:cNvPr id="13" name="Picture 12" descr="HandsBreakingACigarette_iStock_000014362587Large.jpg"/>
        <xdr:cNvPicPr>
          <a:picLocks noChangeAspect="1"/>
        </xdr:cNvPicPr>
      </xdr:nvPicPr>
      <xdr:blipFill>
        <a:blip xmlns:r="http://schemas.openxmlformats.org/officeDocument/2006/relationships" r:embed="rId10" cstate="print"/>
        <a:stretch>
          <a:fillRect/>
        </a:stretch>
      </xdr:blipFill>
      <xdr:spPr>
        <a:xfrm>
          <a:off x="8477250" y="1476375"/>
          <a:ext cx="3473477" cy="220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2</xdr:col>
      <xdr:colOff>872440</xdr:colOff>
      <xdr:row>23</xdr:row>
      <xdr:rowOff>108929</xdr:rowOff>
    </xdr:from>
    <xdr:to>
      <xdr:col>3</xdr:col>
      <xdr:colOff>148801</xdr:colOff>
      <xdr:row>23</xdr:row>
      <xdr:rowOff>108929</xdr:rowOff>
    </xdr:to>
    <xdr:cxnSp macro="">
      <xdr:nvCxnSpPr>
        <xdr:cNvPr id="2" name="Straight Connector 1"/>
        <xdr:cNvCxnSpPr/>
      </xdr:nvCxnSpPr>
      <xdr:spPr>
        <a:xfrm>
          <a:off x="4127749" y="3918929"/>
          <a:ext cx="266400" cy="0"/>
        </a:xfrm>
        <a:prstGeom prst="line">
          <a:avLst/>
        </a:prstGeom>
        <a:ln w="22225">
          <a:solidFill>
            <a:srgbClr val="7030A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76200</xdr:colOff>
      <xdr:row>7</xdr:row>
      <xdr:rowOff>28576</xdr:rowOff>
    </xdr:from>
    <xdr:to>
      <xdr:col>2</xdr:col>
      <xdr:colOff>361951</xdr:colOff>
      <xdr:row>9</xdr:row>
      <xdr:rowOff>66676</xdr:rowOff>
    </xdr:to>
    <xdr:sp macro="" textlink="">
      <xdr:nvSpPr>
        <xdr:cNvPr id="25" name="TextBox 24"/>
        <xdr:cNvSpPr txBox="1"/>
      </xdr:nvSpPr>
      <xdr:spPr>
        <a:xfrm>
          <a:off x="76200" y="1362076"/>
          <a:ext cx="1504951"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000" b="1">
              <a:solidFill>
                <a:srgbClr val="000080"/>
              </a:solidFill>
              <a:latin typeface="Verdana" pitchFamily="34" charset="0"/>
            </a:rPr>
            <a:t>Choose parameters:</a:t>
          </a:r>
        </a:p>
      </xdr:txBody>
    </xdr:sp>
    <xdr:clientData/>
  </xdr:twoCellAnchor>
  <xdr:twoCellAnchor>
    <xdr:from>
      <xdr:col>5</xdr:col>
      <xdr:colOff>19050</xdr:colOff>
      <xdr:row>7</xdr:row>
      <xdr:rowOff>152400</xdr:rowOff>
    </xdr:from>
    <xdr:to>
      <xdr:col>16</xdr:col>
      <xdr:colOff>6900</xdr:colOff>
      <xdr:row>27</xdr:row>
      <xdr:rowOff>75301</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0</xdr:row>
      <xdr:rowOff>0</xdr:rowOff>
    </xdr:from>
    <xdr:to>
      <xdr:col>24</xdr:col>
      <xdr:colOff>523875</xdr:colOff>
      <xdr:row>7</xdr:row>
      <xdr:rowOff>28575</xdr:rowOff>
    </xdr:to>
    <xdr:grpSp>
      <xdr:nvGrpSpPr>
        <xdr:cNvPr id="27" name="Group 26"/>
        <xdr:cNvGrpSpPr/>
      </xdr:nvGrpSpPr>
      <xdr:grpSpPr>
        <a:xfrm>
          <a:off x="0" y="0"/>
          <a:ext cx="14497050" cy="1362075"/>
          <a:chOff x="0" y="0"/>
          <a:chExt cx="14497050" cy="1362075"/>
        </a:xfrm>
      </xdr:grpSpPr>
      <xdr:pic>
        <xdr:nvPicPr>
          <xdr:cNvPr id="4106"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14497050" cy="981075"/>
          </a:xfrm>
          <a:prstGeom prst="rect">
            <a:avLst/>
          </a:prstGeom>
          <a:noFill/>
        </xdr:spPr>
      </xdr:pic>
      <xdr:pic>
        <xdr:nvPicPr>
          <xdr:cNvPr id="16" name="Picture 15" descr="20160322_InteractiveBanner_BP.jpg"/>
          <xdr:cNvPicPr>
            <a:picLocks/>
          </xdr:cNvPicPr>
        </xdr:nvPicPr>
        <xdr:blipFill>
          <a:blip xmlns:r="http://schemas.openxmlformats.org/officeDocument/2006/relationships" r:embed="rId3" cstate="print"/>
          <a:srcRect t="4423" r="77769" b="9583"/>
          <a:stretch>
            <a:fillRect/>
          </a:stretch>
        </xdr:blipFill>
        <xdr:spPr>
          <a:xfrm>
            <a:off x="0" y="0"/>
            <a:ext cx="3232741" cy="841321"/>
          </a:xfrm>
          <a:prstGeom prst="rect">
            <a:avLst/>
          </a:prstGeom>
        </xdr:spPr>
      </xdr:pic>
      <xdr:pic>
        <xdr:nvPicPr>
          <xdr:cNvPr id="4105" name="Picture 9"/>
          <xdr:cNvPicPr>
            <a:picLocks noChangeAspect="1" noChangeArrowheads="1"/>
          </xdr:cNvPicPr>
        </xdr:nvPicPr>
        <xdr:blipFill>
          <a:blip xmlns:r="http://schemas.openxmlformats.org/officeDocument/2006/relationships" r:embed="rId4" cstate="print"/>
          <a:srcRect/>
          <a:stretch>
            <a:fillRect/>
          </a:stretch>
        </xdr:blipFill>
        <xdr:spPr bwMode="auto">
          <a:xfrm>
            <a:off x="0" y="952500"/>
            <a:ext cx="14497050" cy="409575"/>
          </a:xfrm>
          <a:prstGeom prst="rect">
            <a:avLst/>
          </a:prstGeom>
          <a:noFill/>
        </xdr:spPr>
      </xdr:pic>
    </xdr:grpSp>
    <xdr:clientData/>
  </xdr:twoCellAnchor>
  <xdr:twoCellAnchor editAs="absolute">
    <xdr:from>
      <xdr:col>0</xdr:col>
      <xdr:colOff>285750</xdr:colOff>
      <xdr:row>5</xdr:row>
      <xdr:rowOff>76200</xdr:rowOff>
    </xdr:from>
    <xdr:to>
      <xdr:col>19</xdr:col>
      <xdr:colOff>167700</xdr:colOff>
      <xdr:row>7</xdr:row>
      <xdr:rowOff>12000</xdr:rowOff>
    </xdr:to>
    <xdr:grpSp>
      <xdr:nvGrpSpPr>
        <xdr:cNvPr id="31" name="Group 30"/>
        <xdr:cNvGrpSpPr/>
      </xdr:nvGrpSpPr>
      <xdr:grpSpPr>
        <a:xfrm>
          <a:off x="285750" y="1028700"/>
          <a:ext cx="10807125" cy="316800"/>
          <a:chOff x="285750" y="1028700"/>
          <a:chExt cx="10807125" cy="316800"/>
        </a:xfrm>
      </xdr:grpSpPr>
      <xdr:sp macro="" textlink="">
        <xdr:nvSpPr>
          <xdr:cNvPr id="17" name="Rectangle 16">
            <a:hlinkClick xmlns:r="http://schemas.openxmlformats.org/officeDocument/2006/relationships" r:id="rId5" tooltip="Introduction"/>
          </xdr:cNvPr>
          <xdr:cNvSpPr/>
        </xdr:nvSpPr>
        <xdr:spPr>
          <a:xfrm>
            <a:off x="285750"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4" name="Rectangle 23">
            <a:hlinkClick xmlns:r="http://schemas.openxmlformats.org/officeDocument/2006/relationships" r:id="rId6" tooltip="Trend chart and table"/>
          </xdr:cNvPr>
          <xdr:cNvSpPr/>
        </xdr:nvSpPr>
        <xdr:spPr>
          <a:xfrm>
            <a:off x="1371600"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6" name="Rectangle 25">
            <a:hlinkClick xmlns:r="http://schemas.openxmlformats.org/officeDocument/2006/relationships" r:id="rId7" tooltip="Deprivation comparison"/>
          </xdr:cNvPr>
          <xdr:cNvSpPr/>
        </xdr:nvSpPr>
        <xdr:spPr>
          <a:xfrm>
            <a:off x="2457450"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8" name="Rectangle 27">
            <a:hlinkClick xmlns:r="http://schemas.openxmlformats.org/officeDocument/2006/relationships" r:id="rId8" tooltip="Technical guide"/>
          </xdr:cNvPr>
          <xdr:cNvSpPr/>
        </xdr:nvSpPr>
        <xdr:spPr>
          <a:xfrm>
            <a:off x="7877175"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9" name="Rectangle 28">
            <a:hlinkClick xmlns:r="http://schemas.openxmlformats.org/officeDocument/2006/relationships" r:id="rId9" tooltip="Interpretation guide"/>
          </xdr:cNvPr>
          <xdr:cNvSpPr/>
        </xdr:nvSpPr>
        <xdr:spPr>
          <a:xfrm>
            <a:off x="8963025"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0" name="Rectangle 29">
            <a:hlinkClick xmlns:r="http://schemas.openxmlformats.org/officeDocument/2006/relationships" r:id="rId10" tooltip="How to copy charts &amp; tables"/>
          </xdr:cNvPr>
          <xdr:cNvSpPr/>
        </xdr:nvSpPr>
        <xdr:spPr>
          <a:xfrm>
            <a:off x="10048875"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mc:AlternateContent xmlns:mc="http://schemas.openxmlformats.org/markup-compatibility/2006">
    <mc:Choice xmlns:a14="http://schemas.microsoft.com/office/drawing/2010/main" Requires="a14">
      <xdr:twoCellAnchor>
        <xdr:from>
          <xdr:col>0</xdr:col>
          <xdr:colOff>171450</xdr:colOff>
          <xdr:row>9</xdr:row>
          <xdr:rowOff>76200</xdr:rowOff>
        </xdr:from>
        <xdr:to>
          <xdr:col>4</xdr:col>
          <xdr:colOff>47625</xdr:colOff>
          <xdr:row>11</xdr:row>
          <xdr:rowOff>104775</xdr:rowOff>
        </xdr:to>
        <xdr:sp macro="" textlink="">
          <xdr:nvSpPr>
            <xdr:cNvPr id="4102" name="List Box 6" hidden="1">
              <a:extLst>
                <a:ext uri="{63B3BB69-23CF-44E3-9099-C40C66FF867C}">
                  <a14:compatExt spid="_x0000_s41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171450</xdr:colOff>
          <xdr:row>12</xdr:row>
          <xdr:rowOff>47625</xdr:rowOff>
        </xdr:from>
        <xdr:to>
          <xdr:col>4</xdr:col>
          <xdr:colOff>47625</xdr:colOff>
          <xdr:row>13</xdr:row>
          <xdr:rowOff>142875</xdr:rowOff>
        </xdr:to>
        <xdr:sp macro="" textlink="">
          <xdr:nvSpPr>
            <xdr:cNvPr id="4103" name="List Box 7" hidden="1">
              <a:extLst>
                <a:ext uri="{63B3BB69-23CF-44E3-9099-C40C66FF867C}">
                  <a14:compatExt spid="_x0000_s41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c:userShapes xmlns:c="http://schemas.openxmlformats.org/drawingml/2006/chart">
  <cdr:relSizeAnchor xmlns:cdr="http://schemas.openxmlformats.org/drawingml/2006/chartDrawing">
    <cdr:from>
      <cdr:x>0</cdr:x>
      <cdr:y>0</cdr:y>
    </cdr:from>
    <cdr:to>
      <cdr:x>1</cdr:x>
      <cdr:y>0.16841</cdr:y>
    </cdr:to>
    <cdr:sp macro="" textlink="'Trend controls'!$F$65">
      <cdr:nvSpPr>
        <cdr:cNvPr id="2" name="TextBox 1"/>
        <cdr:cNvSpPr txBox="1"/>
      </cdr:nvSpPr>
      <cdr:spPr>
        <a:xfrm xmlns:a="http://schemas.openxmlformats.org/drawingml/2006/main">
          <a:off x="28575" y="0"/>
          <a:ext cx="5220225" cy="628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E5299E4-98F3-4A4B-90C6-C68E82829D9B}" type="TxLink">
            <a:rPr lang="en-US" sz="900" b="1" i="0" u="none" strike="noStrike">
              <a:solidFill>
                <a:srgbClr val="000000"/>
              </a:solidFill>
              <a:latin typeface="Verdana" pitchFamily="34" charset="0"/>
              <a:ea typeface="Verdana" pitchFamily="34" charset="0"/>
              <a:cs typeface="Verdana" pitchFamily="34" charset="0"/>
            </a:rPr>
            <a:pPr/>
            <a:t>Smoking-attributable mortality, all persons aged 35+, European age-standardised rate (EASR) per 100,000, Wales by deprivation fifth (WIMD 2014), 2006-08 to 2013-15</a:t>
          </a:fld>
          <a:endParaRPr lang="en-GB" sz="900" b="1">
            <a:latin typeface="Verdana" pitchFamily="34" charset="0"/>
            <a:ea typeface="Verdana" pitchFamily="34" charset="0"/>
            <a:cs typeface="Verdana" pitchFamily="34" charset="0"/>
          </a:endParaRPr>
        </a:p>
      </cdr:txBody>
    </cdr:sp>
  </cdr:relSizeAnchor>
  <cdr:relSizeAnchor xmlns:cdr="http://schemas.openxmlformats.org/drawingml/2006/chartDrawing">
    <cdr:from>
      <cdr:x>0</cdr:x>
      <cdr:y>0.08634</cdr:y>
    </cdr:from>
    <cdr:to>
      <cdr:x>1</cdr:x>
      <cdr:y>0.15821</cdr:y>
    </cdr:to>
    <cdr:sp macro="" textlink="'Trend controls'!$F$68">
      <cdr:nvSpPr>
        <cdr:cNvPr id="3" name="TextBox 2"/>
        <cdr:cNvSpPr txBox="1"/>
      </cdr:nvSpPr>
      <cdr:spPr>
        <a:xfrm xmlns:a="http://schemas.openxmlformats.org/drawingml/2006/main">
          <a:off x="0" y="322294"/>
          <a:ext cx="6198150" cy="268284"/>
        </a:xfrm>
        <a:prstGeom xmlns:a="http://schemas.openxmlformats.org/drawingml/2006/main" prst="rect">
          <a:avLst/>
        </a:prstGeom>
      </cdr:spPr>
      <cdr:txBody>
        <a:bodyPr xmlns:a="http://schemas.openxmlformats.org/drawingml/2006/main" vertOverflow="clip" wrap="square" lIns="108000" rIns="0" rtlCol="0"/>
        <a:lstStyle xmlns:a="http://schemas.openxmlformats.org/drawingml/2006/main"/>
        <a:p xmlns:a="http://schemas.openxmlformats.org/drawingml/2006/main">
          <a:fld id="{35489E84-0285-48FD-A15A-94546F61636D}" type="TxLink">
            <a:rPr lang="en-US" sz="800" b="0" i="0" u="none" strike="noStrike">
              <a:solidFill>
                <a:srgbClr val="000000"/>
              </a:solidFill>
              <a:latin typeface="Verdana" pitchFamily="34" charset="0"/>
              <a:ea typeface="Verdana" pitchFamily="34" charset="0"/>
              <a:cs typeface="Verdana" pitchFamily="34" charset="0"/>
            </a:rPr>
            <a:pPr/>
            <a:t>Produced by Public Health Wales Observatory, using PHM &amp; MYE (ONS) and WIMD 2014 &amp; WHS (WG)</a:t>
          </a:fld>
          <a:endParaRPr lang="en-GB" sz="800">
            <a:latin typeface="Verdana" pitchFamily="34" charset="0"/>
            <a:ea typeface="Verdana" pitchFamily="34" charset="0"/>
            <a:cs typeface="Verdana" pitchFamily="34" charset="0"/>
          </a:endParaRPr>
        </a:p>
      </cdr:txBody>
    </cdr:sp>
  </cdr:relSizeAnchor>
  <cdr:relSizeAnchor xmlns:cdr="http://schemas.openxmlformats.org/drawingml/2006/chartDrawing">
    <cdr:from>
      <cdr:x>0.66112</cdr:x>
      <cdr:y>0.16961</cdr:y>
    </cdr:from>
    <cdr:to>
      <cdr:x>0.97341</cdr:x>
      <cdr:y>0.25573</cdr:y>
    </cdr:to>
    <cdr:grpSp>
      <cdr:nvGrpSpPr>
        <cdr:cNvPr id="4" name="Group 3"/>
        <cdr:cNvGrpSpPr/>
      </cdr:nvGrpSpPr>
      <cdr:grpSpPr>
        <a:xfrm xmlns:a="http://schemas.openxmlformats.org/drawingml/2006/main">
          <a:off x="4097721" y="633137"/>
          <a:ext cx="1935620" cy="321478"/>
          <a:chOff x="8755" y="-38240"/>
          <a:chExt cx="1490222" cy="301854"/>
        </a:xfrm>
      </cdr:grpSpPr>
      <cdr:sp macro="" textlink="">
        <cdr:nvSpPr>
          <cdr:cNvPr id="5" name="TextBox 17"/>
          <cdr:cNvSpPr txBox="1"/>
        </cdr:nvSpPr>
        <cdr:spPr>
          <a:xfrm xmlns:a="http://schemas.openxmlformats.org/drawingml/2006/main">
            <a:off x="151436" y="33482"/>
            <a:ext cx="1347541" cy="2301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GB" sz="900">
                <a:latin typeface="Verdana" pitchFamily="34" charset="0"/>
                <a:ea typeface="Verdana" pitchFamily="34" charset="0"/>
                <a:cs typeface="Verdana" pitchFamily="34" charset="0"/>
              </a:rPr>
              <a:t>95% confidence</a:t>
            </a:r>
            <a:r>
              <a:rPr lang="en-GB" sz="900" baseline="0">
                <a:latin typeface="Verdana" pitchFamily="34" charset="0"/>
                <a:ea typeface="Verdana" pitchFamily="34" charset="0"/>
                <a:cs typeface="Verdana" pitchFamily="34" charset="0"/>
              </a:rPr>
              <a:t> interval</a:t>
            </a:r>
            <a:endParaRPr lang="en-GB" sz="900">
              <a:latin typeface="Verdana" pitchFamily="34" charset="0"/>
              <a:ea typeface="Verdana" pitchFamily="34" charset="0"/>
              <a:cs typeface="Verdana" pitchFamily="34" charset="0"/>
            </a:endParaRPr>
          </a:p>
        </cdr:txBody>
      </cdr:sp>
      <cdr:sp macro="" textlink="">
        <cdr:nvSpPr>
          <cdr:cNvPr id="6" name="TextBox 16"/>
          <cdr:cNvSpPr txBox="1"/>
        </cdr:nvSpPr>
        <cdr:spPr>
          <a:xfrm xmlns:a="http://schemas.openxmlformats.org/drawingml/2006/main">
            <a:off x="8755" y="-38240"/>
            <a:ext cx="245727" cy="29604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GB" sz="2000">
                <a:latin typeface="Courier New" pitchFamily="49" charset="0"/>
                <a:cs typeface="Courier New" pitchFamily="49" charset="0"/>
              </a:rPr>
              <a:t>I</a:t>
            </a:r>
          </a:p>
        </cdr:txBody>
      </cdr:sp>
    </cdr:grpSp>
  </cdr:relSizeAnchor>
  <cdr:relSizeAnchor xmlns:cdr="http://schemas.openxmlformats.org/drawingml/2006/chartDrawing">
    <cdr:from>
      <cdr:x>0.16585</cdr:x>
      <cdr:y>0.80376</cdr:y>
    </cdr:from>
    <cdr:to>
      <cdr:x>0.66779</cdr:x>
      <cdr:y>0.84802</cdr:y>
    </cdr:to>
    <cdr:sp macro="" textlink="">
      <cdr:nvSpPr>
        <cdr:cNvPr id="7" name="Text Box 6"/>
        <cdr:cNvSpPr txBox="1">
          <a:spLocks xmlns:a="http://schemas.openxmlformats.org/drawingml/2006/main" noChangeArrowheads="1"/>
        </cdr:cNvSpPr>
      </cdr:nvSpPr>
      <cdr:spPr bwMode="auto">
        <a:xfrm xmlns:a="http://schemas.openxmlformats.org/drawingml/2006/main">
          <a:off x="955297" y="3000357"/>
          <a:ext cx="2891175" cy="165218"/>
        </a:xfrm>
        <a:prstGeom xmlns:a="http://schemas.openxmlformats.org/drawingml/2006/main" prst="rect">
          <a:avLst/>
        </a:prstGeom>
        <a:solidFill xmlns:a="http://schemas.openxmlformats.org/drawingml/2006/main">
          <a:schemeClr val="bg1"/>
        </a:solidFill>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n-GB" sz="800" b="0" i="0" u="none" strike="noStrike" baseline="0">
              <a:solidFill>
                <a:srgbClr val="000080"/>
              </a:solidFill>
              <a:latin typeface="Verdana"/>
            </a:rPr>
            <a:t>Rate ratio - most deprived divided by least deprived</a:t>
          </a:r>
        </a:p>
      </cdr:txBody>
    </cdr:sp>
  </cdr:relSizeAnchor>
</c:userShapes>
</file>

<file path=xl/drawings/drawing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23</xdr:col>
      <xdr:colOff>28575</xdr:colOff>
      <xdr:row>7</xdr:row>
      <xdr:rowOff>28575</xdr:rowOff>
    </xdr:to>
    <xdr:grpSp>
      <xdr:nvGrpSpPr>
        <xdr:cNvPr id="26" name="Group 25"/>
        <xdr:cNvGrpSpPr/>
      </xdr:nvGrpSpPr>
      <xdr:grpSpPr>
        <a:xfrm>
          <a:off x="0" y="0"/>
          <a:ext cx="14497050" cy="1362075"/>
          <a:chOff x="0" y="0"/>
          <a:chExt cx="14497050" cy="1362075"/>
        </a:xfrm>
      </xdr:grpSpPr>
      <xdr:pic>
        <xdr:nvPicPr>
          <xdr:cNvPr id="6150" name="Picture 6"/>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4497050" cy="981075"/>
          </a:xfrm>
          <a:prstGeom prst="rect">
            <a:avLst/>
          </a:prstGeom>
          <a:noFill/>
        </xdr:spPr>
      </xdr:pic>
      <xdr:pic>
        <xdr:nvPicPr>
          <xdr:cNvPr id="17" name="Picture 16" descr="20160322_InteractiveBanner_BP.jpg"/>
          <xdr:cNvPicPr>
            <a:picLocks/>
          </xdr:cNvPicPr>
        </xdr:nvPicPr>
        <xdr:blipFill>
          <a:blip xmlns:r="http://schemas.openxmlformats.org/officeDocument/2006/relationships" r:embed="rId2" cstate="print"/>
          <a:srcRect t="4423" r="77769" b="9583"/>
          <a:stretch>
            <a:fillRect/>
          </a:stretch>
        </xdr:blipFill>
        <xdr:spPr>
          <a:xfrm>
            <a:off x="0" y="0"/>
            <a:ext cx="3232741" cy="841321"/>
          </a:xfrm>
          <a:prstGeom prst="rect">
            <a:avLst/>
          </a:prstGeom>
        </xdr:spPr>
      </xdr:pic>
      <xdr:pic>
        <xdr:nvPicPr>
          <xdr:cNvPr id="6149" name="Picture 5"/>
          <xdr:cNvPicPr>
            <a:picLocks noChangeAspect="1" noChangeArrowheads="1"/>
          </xdr:cNvPicPr>
        </xdr:nvPicPr>
        <xdr:blipFill>
          <a:blip xmlns:r="http://schemas.openxmlformats.org/officeDocument/2006/relationships" r:embed="rId3" cstate="print"/>
          <a:srcRect/>
          <a:stretch>
            <a:fillRect/>
          </a:stretch>
        </xdr:blipFill>
        <xdr:spPr bwMode="auto">
          <a:xfrm>
            <a:off x="0" y="952500"/>
            <a:ext cx="14497050" cy="409575"/>
          </a:xfrm>
          <a:prstGeom prst="rect">
            <a:avLst/>
          </a:prstGeom>
          <a:noFill/>
        </xdr:spPr>
      </xdr:pic>
    </xdr:grpSp>
    <xdr:clientData/>
  </xdr:twoCellAnchor>
  <xdr:twoCellAnchor>
    <xdr:from>
      <xdr:col>0</xdr:col>
      <xdr:colOff>76200</xdr:colOff>
      <xdr:row>7</xdr:row>
      <xdr:rowOff>28575</xdr:rowOff>
    </xdr:from>
    <xdr:to>
      <xdr:col>2</xdr:col>
      <xdr:colOff>361951</xdr:colOff>
      <xdr:row>9</xdr:row>
      <xdr:rowOff>85725</xdr:rowOff>
    </xdr:to>
    <xdr:sp macro="" textlink="">
      <xdr:nvSpPr>
        <xdr:cNvPr id="14" name="TextBox 13"/>
        <xdr:cNvSpPr txBox="1"/>
      </xdr:nvSpPr>
      <xdr:spPr>
        <a:xfrm>
          <a:off x="76200" y="1362075"/>
          <a:ext cx="1504951"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000" b="1">
              <a:solidFill>
                <a:srgbClr val="000080"/>
              </a:solidFill>
              <a:latin typeface="Verdana" pitchFamily="34" charset="0"/>
            </a:rPr>
            <a:t>Choose parameters:</a:t>
          </a:r>
        </a:p>
      </xdr:txBody>
    </xdr:sp>
    <xdr:clientData/>
  </xdr:twoCellAnchor>
  <xdr:twoCellAnchor>
    <xdr:from>
      <xdr:col>5</xdr:col>
      <xdr:colOff>0</xdr:colOff>
      <xdr:row>8</xdr:row>
      <xdr:rowOff>57150</xdr:rowOff>
    </xdr:from>
    <xdr:to>
      <xdr:col>13</xdr:col>
      <xdr:colOff>435525</xdr:colOff>
      <xdr:row>19</xdr:row>
      <xdr:rowOff>228600</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0</xdr:col>
      <xdr:colOff>285750</xdr:colOff>
      <xdr:row>5</xdr:row>
      <xdr:rowOff>76200</xdr:rowOff>
    </xdr:from>
    <xdr:to>
      <xdr:col>17</xdr:col>
      <xdr:colOff>282000</xdr:colOff>
      <xdr:row>7</xdr:row>
      <xdr:rowOff>12000</xdr:rowOff>
    </xdr:to>
    <xdr:grpSp>
      <xdr:nvGrpSpPr>
        <xdr:cNvPr id="31" name="Group 30"/>
        <xdr:cNvGrpSpPr/>
      </xdr:nvGrpSpPr>
      <xdr:grpSpPr>
        <a:xfrm>
          <a:off x="285750" y="1028700"/>
          <a:ext cx="10807125" cy="316800"/>
          <a:chOff x="285750" y="1028700"/>
          <a:chExt cx="10807125" cy="316800"/>
        </a:xfrm>
      </xdr:grpSpPr>
      <xdr:sp macro="" textlink="">
        <xdr:nvSpPr>
          <xdr:cNvPr id="24" name="Rectangle 23">
            <a:hlinkClick xmlns:r="http://schemas.openxmlformats.org/officeDocument/2006/relationships" r:id="rId5" tooltip="Introduction"/>
          </xdr:cNvPr>
          <xdr:cNvSpPr/>
        </xdr:nvSpPr>
        <xdr:spPr>
          <a:xfrm>
            <a:off x="285750"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5" name="Rectangle 24">
            <a:hlinkClick xmlns:r="http://schemas.openxmlformats.org/officeDocument/2006/relationships" r:id="rId6" tooltip="Trend chart and table"/>
          </xdr:cNvPr>
          <xdr:cNvSpPr/>
        </xdr:nvSpPr>
        <xdr:spPr>
          <a:xfrm>
            <a:off x="1371600"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7" name="Rectangle 26">
            <a:hlinkClick xmlns:r="http://schemas.openxmlformats.org/officeDocument/2006/relationships" r:id="rId7" tooltip="Deprivation comparison"/>
          </xdr:cNvPr>
          <xdr:cNvSpPr/>
        </xdr:nvSpPr>
        <xdr:spPr>
          <a:xfrm>
            <a:off x="2457450"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8" name="Rectangle 27">
            <a:hlinkClick xmlns:r="http://schemas.openxmlformats.org/officeDocument/2006/relationships" r:id="rId8" tooltip="Technical guide"/>
          </xdr:cNvPr>
          <xdr:cNvSpPr/>
        </xdr:nvSpPr>
        <xdr:spPr>
          <a:xfrm>
            <a:off x="7877175"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9" name="Rectangle 28">
            <a:hlinkClick xmlns:r="http://schemas.openxmlformats.org/officeDocument/2006/relationships" r:id="rId9" tooltip="Interpretation guide"/>
          </xdr:cNvPr>
          <xdr:cNvSpPr/>
        </xdr:nvSpPr>
        <xdr:spPr>
          <a:xfrm>
            <a:off x="8963025"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0" name="Rectangle 29">
            <a:hlinkClick xmlns:r="http://schemas.openxmlformats.org/officeDocument/2006/relationships" r:id="rId10" tooltip="How to copy charts &amp; tables"/>
          </xdr:cNvPr>
          <xdr:cNvSpPr/>
        </xdr:nvSpPr>
        <xdr:spPr>
          <a:xfrm>
            <a:off x="10048875"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mc:AlternateContent xmlns:mc="http://schemas.openxmlformats.org/markup-compatibility/2006">
    <mc:Choice xmlns:a14="http://schemas.microsoft.com/office/drawing/2010/main" Requires="a14">
      <xdr:twoCellAnchor>
        <xdr:from>
          <xdr:col>0</xdr:col>
          <xdr:colOff>171450</xdr:colOff>
          <xdr:row>9</xdr:row>
          <xdr:rowOff>76200</xdr:rowOff>
        </xdr:from>
        <xdr:to>
          <xdr:col>4</xdr:col>
          <xdr:colOff>47625</xdr:colOff>
          <xdr:row>9</xdr:row>
          <xdr:rowOff>485775</xdr:rowOff>
        </xdr:to>
        <xdr:sp macro="" textlink="">
          <xdr:nvSpPr>
            <xdr:cNvPr id="6146" name="List Box 2" hidden="1">
              <a:extLst>
                <a:ext uri="{63B3BB69-23CF-44E3-9099-C40C66FF867C}">
                  <a14:compatExt spid="_x0000_s61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171450</xdr:colOff>
          <xdr:row>10</xdr:row>
          <xdr:rowOff>104775</xdr:rowOff>
        </xdr:from>
        <xdr:to>
          <xdr:col>4</xdr:col>
          <xdr:colOff>47625</xdr:colOff>
          <xdr:row>11</xdr:row>
          <xdr:rowOff>85725</xdr:rowOff>
        </xdr:to>
        <xdr:sp macro="" textlink="">
          <xdr:nvSpPr>
            <xdr:cNvPr id="6147" name="List Box 3" hidden="1">
              <a:extLst>
                <a:ext uri="{63B3BB69-23CF-44E3-9099-C40C66FF867C}">
                  <a14:compatExt spid="_x0000_s61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c:userShapes xmlns:c="http://schemas.openxmlformats.org/drawingml/2006/chart">
  <cdr:relSizeAnchor xmlns:cdr="http://schemas.openxmlformats.org/drawingml/2006/chartDrawing">
    <cdr:from>
      <cdr:x>0</cdr:x>
      <cdr:y>0</cdr:y>
    </cdr:from>
    <cdr:to>
      <cdr:x>1</cdr:x>
      <cdr:y>0.17992</cdr:y>
    </cdr:to>
    <cdr:sp macro="" textlink="'Comparison controls'!$B$32">
      <cdr:nvSpPr>
        <cdr:cNvPr id="2" name="TextBox 1"/>
        <cdr:cNvSpPr txBox="1"/>
      </cdr:nvSpPr>
      <cdr:spPr>
        <a:xfrm xmlns:a="http://schemas.openxmlformats.org/drawingml/2006/main">
          <a:off x="0" y="0"/>
          <a:ext cx="5760000" cy="409583"/>
        </a:xfrm>
        <a:prstGeom xmlns:a="http://schemas.openxmlformats.org/drawingml/2006/main" prst="rect">
          <a:avLst/>
        </a:prstGeom>
      </cdr:spPr>
      <cdr:txBody>
        <a:bodyPr xmlns:a="http://schemas.openxmlformats.org/drawingml/2006/main" vertOverflow="clip" wrap="square" lIns="36000" rtlCol="0"/>
        <a:lstStyle xmlns:a="http://schemas.openxmlformats.org/drawingml/2006/main"/>
        <a:p xmlns:a="http://schemas.openxmlformats.org/drawingml/2006/main">
          <a:pPr algn="l"/>
          <a:fld id="{74D48BAC-AD86-48FB-9E41-20C1DF2B87E2}" type="TxLink">
            <a:rPr lang="en-US" sz="900" b="1" i="0" u="none" strike="noStrike">
              <a:solidFill>
                <a:srgbClr val="000000"/>
              </a:solidFill>
              <a:latin typeface="Verdana" pitchFamily="34" charset="0"/>
              <a:ea typeface="Verdana" pitchFamily="34" charset="0"/>
              <a:cs typeface="Verdana" pitchFamily="34" charset="0"/>
            </a:rPr>
            <a:pPr algn="l"/>
            <a:t>Smoking-attributable hospital admissions, European age-standardised rate (EASR) per 100,000, all persons aged 35+, Wales by deprivation fifth (WIMD 2014), 2013-15</a:t>
          </a:fld>
          <a:endParaRPr lang="en-GB" sz="1000" b="1">
            <a:latin typeface="Verdana" pitchFamily="34" charset="0"/>
            <a:ea typeface="Verdana" pitchFamily="34" charset="0"/>
            <a:cs typeface="Verdana" pitchFamily="34" charset="0"/>
          </a:endParaRPr>
        </a:p>
      </cdr:txBody>
    </cdr:sp>
  </cdr:relSizeAnchor>
  <cdr:relSizeAnchor xmlns:cdr="http://schemas.openxmlformats.org/drawingml/2006/chartDrawing">
    <cdr:from>
      <cdr:x>0.19878</cdr:x>
      <cdr:y>0.22758</cdr:y>
    </cdr:from>
    <cdr:to>
      <cdr:x>0.60913</cdr:x>
      <cdr:y>0.32192</cdr:y>
    </cdr:to>
    <cdr:grpSp>
      <cdr:nvGrpSpPr>
        <cdr:cNvPr id="5" name="Group 4"/>
        <cdr:cNvGrpSpPr/>
      </cdr:nvGrpSpPr>
      <cdr:grpSpPr>
        <a:xfrm xmlns:a="http://schemas.openxmlformats.org/drawingml/2006/main">
          <a:off x="1144973" y="554931"/>
          <a:ext cx="2363616" cy="230039"/>
          <a:chOff x="-5804" y="6545"/>
          <a:chExt cx="1824311" cy="576092"/>
        </a:xfrm>
      </cdr:grpSpPr>
      <cdr:sp macro="" textlink="">
        <cdr:nvSpPr>
          <cdr:cNvPr id="6" name="TextBox 17"/>
          <cdr:cNvSpPr txBox="1"/>
        </cdr:nvSpPr>
        <cdr:spPr>
          <a:xfrm xmlns:a="http://schemas.openxmlformats.org/drawingml/2006/main">
            <a:off x="200025" y="6545"/>
            <a:ext cx="1618482" cy="43884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GB" sz="900">
                <a:latin typeface="Verdana" pitchFamily="34" charset="0"/>
                <a:ea typeface="Verdana" pitchFamily="34" charset="0"/>
                <a:cs typeface="Verdana" pitchFamily="34" charset="0"/>
              </a:rPr>
              <a:t>95% confidence</a:t>
            </a:r>
            <a:r>
              <a:rPr lang="en-GB" sz="900" baseline="0">
                <a:latin typeface="Verdana" pitchFamily="34" charset="0"/>
                <a:ea typeface="Verdana" pitchFamily="34" charset="0"/>
                <a:cs typeface="Verdana" pitchFamily="34" charset="0"/>
              </a:rPr>
              <a:t> interval</a:t>
            </a:r>
            <a:endParaRPr lang="en-GB" sz="900">
              <a:latin typeface="Verdana" pitchFamily="34" charset="0"/>
              <a:ea typeface="Verdana" pitchFamily="34" charset="0"/>
              <a:cs typeface="Verdana" pitchFamily="34" charset="0"/>
            </a:endParaRPr>
          </a:p>
        </cdr:txBody>
      </cdr:sp>
      <cdr:sp macro="" textlink="">
        <cdr:nvSpPr>
          <cdr:cNvPr id="7" name="TextBox 16"/>
          <cdr:cNvSpPr txBox="1"/>
        </cdr:nvSpPr>
        <cdr:spPr>
          <a:xfrm xmlns:a="http://schemas.openxmlformats.org/drawingml/2006/main" rot="5400000">
            <a:off x="-124578" y="164610"/>
            <a:ext cx="536801" cy="29925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GB" sz="2000">
                <a:latin typeface="Courier New" pitchFamily="49" charset="0"/>
                <a:cs typeface="Courier New" pitchFamily="49" charset="0"/>
              </a:rPr>
              <a:t>I</a:t>
            </a:r>
          </a:p>
        </cdr:txBody>
      </cdr:sp>
    </cdr:grpSp>
  </cdr:relSizeAnchor>
  <cdr:relSizeAnchor xmlns:cdr="http://schemas.openxmlformats.org/drawingml/2006/chartDrawing">
    <cdr:from>
      <cdr:x>0</cdr:x>
      <cdr:y>0.13503</cdr:y>
    </cdr:from>
    <cdr:to>
      <cdr:x>1</cdr:x>
      <cdr:y>0.20355</cdr:y>
    </cdr:to>
    <cdr:sp macro="" textlink="'Comparison controls'!$B$35">
      <cdr:nvSpPr>
        <cdr:cNvPr id="10" name="Text Box 2"/>
        <cdr:cNvSpPr txBox="1">
          <a:spLocks xmlns:a="http://schemas.openxmlformats.org/drawingml/2006/main" noChangeArrowheads="1"/>
        </cdr:cNvSpPr>
      </cdr:nvSpPr>
      <cdr:spPr bwMode="auto">
        <a:xfrm xmlns:a="http://schemas.openxmlformats.org/drawingml/2006/main">
          <a:off x="47625" y="329264"/>
          <a:ext cx="5760000" cy="16707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fld id="{586CCB65-EB5B-414E-A568-C3E2F3443E3B}" type="TxLink">
            <a:rPr lang="en-US" sz="800" b="0" i="0" u="none" strike="noStrike" baseline="0">
              <a:solidFill>
                <a:srgbClr val="000000"/>
              </a:solidFill>
              <a:latin typeface="Verdana" pitchFamily="34" charset="0"/>
              <a:ea typeface="Verdana" pitchFamily="34" charset="0"/>
              <a:cs typeface="Verdana" pitchFamily="34" charset="0"/>
            </a:rPr>
            <a:pPr algn="l" rtl="0">
              <a:defRPr sz="1000"/>
            </a:pPr>
            <a:t>Produced by Public Health Wales Observatory using PEDW (NWIS), MYE (ONS) and WIMD 2014 &amp; WHS (WG)</a:t>
          </a:fld>
          <a:endParaRPr lang="en-GB" sz="800" b="0" i="0" u="none" strike="noStrike" baseline="0">
            <a:solidFill>
              <a:srgbClr val="000000"/>
            </a:solidFill>
            <a:latin typeface="Verdana" pitchFamily="34" charset="0"/>
            <a:ea typeface="Verdana" pitchFamily="34" charset="0"/>
            <a:cs typeface="Verdana" pitchFamily="34" charset="0"/>
          </a:endParaRPr>
        </a:p>
      </cdr:txBody>
    </cdr:sp>
  </cdr:relSizeAnchor>
  <cdr:relSizeAnchor xmlns:cdr="http://schemas.openxmlformats.org/drawingml/2006/chartDrawing">
    <cdr:from>
      <cdr:x>0.549</cdr:x>
      <cdr:y>0.23171</cdr:y>
    </cdr:from>
    <cdr:to>
      <cdr:x>0.79209</cdr:x>
      <cdr:y>0.31563</cdr:y>
    </cdr:to>
    <cdr:sp macro="" textlink="'Comparison controls'!$B$33">
      <cdr:nvSpPr>
        <cdr:cNvPr id="11" name="TextBox 1"/>
        <cdr:cNvSpPr txBox="1"/>
      </cdr:nvSpPr>
      <cdr:spPr>
        <a:xfrm xmlns:a="http://schemas.openxmlformats.org/drawingml/2006/main">
          <a:off x="3162261" y="527479"/>
          <a:ext cx="1400198" cy="19104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F56B1E89-0116-444E-94ED-DEC7F1E28FFB}" type="TxLink">
            <a:rPr lang="en-US" sz="900" b="1" i="0" u="none" strike="noStrike">
              <a:solidFill>
                <a:srgbClr val="FF0000"/>
              </a:solidFill>
              <a:latin typeface="Verdana" pitchFamily="34" charset="0"/>
              <a:ea typeface="Verdana" pitchFamily="34" charset="0"/>
              <a:cs typeface="Verdana" pitchFamily="34" charset="0"/>
            </a:rPr>
            <a:pPr algn="ctr"/>
            <a:t>Wales = 1,433</a:t>
          </a:fld>
          <a:endParaRPr lang="en-GB" sz="800" b="1">
            <a:solidFill>
              <a:srgbClr val="FF0000"/>
            </a:solidFill>
            <a:latin typeface="Verdana" pitchFamily="34" charset="0"/>
            <a:ea typeface="Verdana" pitchFamily="34" charset="0"/>
            <a:cs typeface="Verdana"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8</xdr:col>
      <xdr:colOff>600225</xdr:colOff>
      <xdr:row>7</xdr:row>
      <xdr:rowOff>28575</xdr:rowOff>
    </xdr:to>
    <xdr:grpSp>
      <xdr:nvGrpSpPr>
        <xdr:cNvPr id="24" name="Group 23"/>
        <xdr:cNvGrpSpPr/>
      </xdr:nvGrpSpPr>
      <xdr:grpSpPr>
        <a:xfrm>
          <a:off x="0" y="0"/>
          <a:ext cx="14497200" cy="1362075"/>
          <a:chOff x="0" y="0"/>
          <a:chExt cx="14497050" cy="1362075"/>
        </a:xfrm>
      </xdr:grpSpPr>
      <xdr:pic>
        <xdr:nvPicPr>
          <xdr:cNvPr id="3"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4497050" cy="981075"/>
          </a:xfrm>
          <a:prstGeom prst="rect">
            <a:avLst/>
          </a:prstGeom>
          <a:noFill/>
        </xdr:spPr>
      </xdr:pic>
      <xdr:pic>
        <xdr:nvPicPr>
          <xdr:cNvPr id="13" name="Picture 12" descr="20160322_InteractiveBanner_BP.jpg"/>
          <xdr:cNvPicPr>
            <a:picLocks/>
          </xdr:cNvPicPr>
        </xdr:nvPicPr>
        <xdr:blipFill>
          <a:blip xmlns:r="http://schemas.openxmlformats.org/officeDocument/2006/relationships" r:embed="rId2" cstate="print"/>
          <a:srcRect t="4423" r="77769" b="9583"/>
          <a:stretch>
            <a:fillRect/>
          </a:stretch>
        </xdr:blipFill>
        <xdr:spPr>
          <a:xfrm>
            <a:off x="0" y="0"/>
            <a:ext cx="3232741" cy="841321"/>
          </a:xfrm>
          <a:prstGeom prst="rect">
            <a:avLst/>
          </a:prstGeom>
        </xdr:spPr>
      </xdr:pic>
      <xdr:pic>
        <xdr:nvPicPr>
          <xdr:cNvPr id="9218"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0" y="952500"/>
            <a:ext cx="14497050" cy="409575"/>
          </a:xfrm>
          <a:prstGeom prst="rect">
            <a:avLst/>
          </a:prstGeom>
          <a:noFill/>
        </xdr:spPr>
      </xdr:pic>
    </xdr:grpSp>
    <xdr:clientData/>
  </xdr:twoCellAnchor>
  <xdr:twoCellAnchor>
    <xdr:from>
      <xdr:col>4</xdr:col>
      <xdr:colOff>85725</xdr:colOff>
      <xdr:row>8</xdr:row>
      <xdr:rowOff>19050</xdr:rowOff>
    </xdr:from>
    <xdr:to>
      <xdr:col>5</xdr:col>
      <xdr:colOff>486900</xdr:colOff>
      <xdr:row>9</xdr:row>
      <xdr:rowOff>382575</xdr:rowOff>
    </xdr:to>
    <xdr:sp macro="" textlink="">
      <xdr:nvSpPr>
        <xdr:cNvPr id="12" name="Rectangle 11">
          <a:hlinkClick xmlns:r="http://schemas.openxmlformats.org/officeDocument/2006/relationships" r:id="rId4"/>
        </xdr:cNvPr>
        <xdr:cNvSpPr/>
      </xdr:nvSpPr>
      <xdr:spPr>
        <a:xfrm>
          <a:off x="7029450" y="1543050"/>
          <a:ext cx="1515600" cy="658800"/>
        </a:xfrm>
        <a:prstGeom prst="rect">
          <a:avLst/>
        </a:prstGeom>
        <a:solidFill>
          <a:srgbClr val="3182BD"/>
        </a:solidFill>
        <a:ln>
          <a:solidFill>
            <a:srgbClr val="3182B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GB" sz="900" b="1">
              <a:solidFill>
                <a:schemeClr val="lt1"/>
              </a:solidFill>
              <a:latin typeface="Verdana" pitchFamily="34" charset="0"/>
              <a:ea typeface="Verdana" pitchFamily="34" charset="0"/>
              <a:cs typeface="Verdana" pitchFamily="34" charset="0"/>
            </a:rPr>
            <a:t>Click here to view the smoking-attributable mortality indicator</a:t>
          </a:r>
          <a:endParaRPr lang="en-GB" sz="900">
            <a:latin typeface="Verdana" pitchFamily="34" charset="0"/>
            <a:ea typeface="Verdana" pitchFamily="34" charset="0"/>
            <a:cs typeface="Verdana" pitchFamily="34" charset="0"/>
          </a:endParaRPr>
        </a:p>
      </xdr:txBody>
    </xdr:sp>
    <xdr:clientData/>
  </xdr:twoCellAnchor>
  <xdr:twoCellAnchor>
    <xdr:from>
      <xdr:col>1</xdr:col>
      <xdr:colOff>0</xdr:colOff>
      <xdr:row>42</xdr:row>
      <xdr:rowOff>66675</xdr:rowOff>
    </xdr:from>
    <xdr:to>
      <xdr:col>2</xdr:col>
      <xdr:colOff>38099</xdr:colOff>
      <xdr:row>44</xdr:row>
      <xdr:rowOff>76200</xdr:rowOff>
    </xdr:to>
    <xdr:sp macro="" textlink="">
      <xdr:nvSpPr>
        <xdr:cNvPr id="14" name="Rectangle 13">
          <a:hlinkClick xmlns:r="http://schemas.openxmlformats.org/officeDocument/2006/relationships" r:id="rId5"/>
        </xdr:cNvPr>
        <xdr:cNvSpPr/>
      </xdr:nvSpPr>
      <xdr:spPr>
        <a:xfrm>
          <a:off x="95250" y="18678525"/>
          <a:ext cx="1152524" cy="342900"/>
        </a:xfrm>
        <a:prstGeom prst="rect">
          <a:avLst/>
        </a:prstGeom>
        <a:solidFill>
          <a:srgbClr val="3182B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900" b="1">
              <a:latin typeface="Verdana" pitchFamily="34" charset="0"/>
              <a:ea typeface="Verdana" pitchFamily="34" charset="0"/>
              <a:cs typeface="Verdana" pitchFamily="34" charset="0"/>
            </a:rPr>
            <a:t>Back to top</a:t>
          </a:r>
        </a:p>
      </xdr:txBody>
    </xdr:sp>
    <xdr:clientData/>
  </xdr:twoCellAnchor>
  <xdr:twoCellAnchor>
    <xdr:from>
      <xdr:col>1</xdr:col>
      <xdr:colOff>0</xdr:colOff>
      <xdr:row>79</xdr:row>
      <xdr:rowOff>76200</xdr:rowOff>
    </xdr:from>
    <xdr:to>
      <xdr:col>2</xdr:col>
      <xdr:colOff>38099</xdr:colOff>
      <xdr:row>81</xdr:row>
      <xdr:rowOff>38100</xdr:rowOff>
    </xdr:to>
    <xdr:sp macro="" textlink="">
      <xdr:nvSpPr>
        <xdr:cNvPr id="15" name="Rectangle 14">
          <a:hlinkClick xmlns:r="http://schemas.openxmlformats.org/officeDocument/2006/relationships" r:id="rId5"/>
        </xdr:cNvPr>
        <xdr:cNvSpPr/>
      </xdr:nvSpPr>
      <xdr:spPr>
        <a:xfrm>
          <a:off x="95250" y="35204400"/>
          <a:ext cx="1152524" cy="342900"/>
        </a:xfrm>
        <a:prstGeom prst="rect">
          <a:avLst/>
        </a:prstGeom>
        <a:solidFill>
          <a:srgbClr val="3182B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900" b="1">
              <a:latin typeface="Verdana" pitchFamily="34" charset="0"/>
              <a:ea typeface="Verdana" pitchFamily="34" charset="0"/>
              <a:cs typeface="Verdana" pitchFamily="34" charset="0"/>
            </a:rPr>
            <a:t>Back to top</a:t>
          </a:r>
        </a:p>
      </xdr:txBody>
    </xdr:sp>
    <xdr:clientData/>
  </xdr:twoCellAnchor>
  <xdr:twoCellAnchor editAs="absolute">
    <xdr:from>
      <xdr:col>1</xdr:col>
      <xdr:colOff>190500</xdr:colOff>
      <xdr:row>5</xdr:row>
      <xdr:rowOff>76200</xdr:rowOff>
    </xdr:from>
    <xdr:to>
      <xdr:col>5</xdr:col>
      <xdr:colOff>3034725</xdr:colOff>
      <xdr:row>7</xdr:row>
      <xdr:rowOff>12000</xdr:rowOff>
    </xdr:to>
    <xdr:grpSp>
      <xdr:nvGrpSpPr>
        <xdr:cNvPr id="31" name="Group 30"/>
        <xdr:cNvGrpSpPr/>
      </xdr:nvGrpSpPr>
      <xdr:grpSpPr>
        <a:xfrm>
          <a:off x="285750" y="1028700"/>
          <a:ext cx="10807125" cy="316800"/>
          <a:chOff x="285750" y="1028700"/>
          <a:chExt cx="10807125" cy="316800"/>
        </a:xfrm>
      </xdr:grpSpPr>
      <xdr:sp macro="" textlink="">
        <xdr:nvSpPr>
          <xdr:cNvPr id="25" name="Rectangle 24">
            <a:hlinkClick xmlns:r="http://schemas.openxmlformats.org/officeDocument/2006/relationships" r:id="rId6" tooltip="Introduction"/>
          </xdr:cNvPr>
          <xdr:cNvSpPr/>
        </xdr:nvSpPr>
        <xdr:spPr>
          <a:xfrm>
            <a:off x="285750"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6" name="Rectangle 25">
            <a:hlinkClick xmlns:r="http://schemas.openxmlformats.org/officeDocument/2006/relationships" r:id="rId7" tooltip="Trend chart and table"/>
          </xdr:cNvPr>
          <xdr:cNvSpPr/>
        </xdr:nvSpPr>
        <xdr:spPr>
          <a:xfrm>
            <a:off x="1371600"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7" name="Rectangle 26">
            <a:hlinkClick xmlns:r="http://schemas.openxmlformats.org/officeDocument/2006/relationships" r:id="rId8" tooltip="Deprivation comparison"/>
          </xdr:cNvPr>
          <xdr:cNvSpPr/>
        </xdr:nvSpPr>
        <xdr:spPr>
          <a:xfrm>
            <a:off x="2457450"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8" name="Rectangle 27">
            <a:hlinkClick xmlns:r="http://schemas.openxmlformats.org/officeDocument/2006/relationships" r:id="rId5" tooltip="Technical guide"/>
          </xdr:cNvPr>
          <xdr:cNvSpPr/>
        </xdr:nvSpPr>
        <xdr:spPr>
          <a:xfrm>
            <a:off x="7877175"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9" name="Rectangle 28">
            <a:hlinkClick xmlns:r="http://schemas.openxmlformats.org/officeDocument/2006/relationships" r:id="rId9" tooltip="Interpretation guide"/>
          </xdr:cNvPr>
          <xdr:cNvSpPr/>
        </xdr:nvSpPr>
        <xdr:spPr>
          <a:xfrm>
            <a:off x="8963025"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0" name="Rectangle 29">
            <a:hlinkClick xmlns:r="http://schemas.openxmlformats.org/officeDocument/2006/relationships" r:id="rId10" tooltip="How to copy charts &amp; tables"/>
          </xdr:cNvPr>
          <xdr:cNvSpPr/>
        </xdr:nvSpPr>
        <xdr:spPr>
          <a:xfrm>
            <a:off x="10048875"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13</xdr:col>
      <xdr:colOff>419100</xdr:colOff>
      <xdr:row>7</xdr:row>
      <xdr:rowOff>142875</xdr:rowOff>
    </xdr:from>
    <xdr:to>
      <xdr:col>21</xdr:col>
      <xdr:colOff>114300</xdr:colOff>
      <xdr:row>23</xdr:row>
      <xdr:rowOff>150651</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001000" y="1476375"/>
          <a:ext cx="4572000" cy="3055776"/>
        </a:xfrm>
        <a:prstGeom prst="rect">
          <a:avLst/>
        </a:prstGeom>
        <a:noFill/>
      </xdr:spPr>
    </xdr:pic>
    <xdr:clientData/>
  </xdr:twoCellAnchor>
  <xdr:twoCellAnchor editAs="oneCell">
    <xdr:from>
      <xdr:col>4</xdr:col>
      <xdr:colOff>228601</xdr:colOff>
      <xdr:row>7</xdr:row>
      <xdr:rowOff>180975</xdr:rowOff>
    </xdr:from>
    <xdr:to>
      <xdr:col>11</xdr:col>
      <xdr:colOff>152401</xdr:colOff>
      <xdr:row>20</xdr:row>
      <xdr:rowOff>89995</xdr:rowOff>
    </xdr:to>
    <xdr:pic>
      <xdr:nvPicPr>
        <xdr:cNvPr id="7170"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2324101" y="1514475"/>
          <a:ext cx="4191000" cy="2385520"/>
        </a:xfrm>
        <a:prstGeom prst="rect">
          <a:avLst/>
        </a:prstGeom>
        <a:noFill/>
      </xdr:spPr>
    </xdr:pic>
    <xdr:clientData/>
  </xdr:twoCellAnchor>
  <xdr:twoCellAnchor editAs="oneCell">
    <xdr:from>
      <xdr:col>0</xdr:col>
      <xdr:colOff>0</xdr:colOff>
      <xdr:row>7</xdr:row>
      <xdr:rowOff>47625</xdr:rowOff>
    </xdr:from>
    <xdr:to>
      <xdr:col>4</xdr:col>
      <xdr:colOff>352425</xdr:colOff>
      <xdr:row>14</xdr:row>
      <xdr:rowOff>19050</xdr:rowOff>
    </xdr:to>
    <xdr:pic>
      <xdr:nvPicPr>
        <xdr:cNvPr id="7171" name="Picture 3"/>
        <xdr:cNvPicPr>
          <a:picLocks noChangeAspect="1" noChangeArrowheads="1"/>
        </xdr:cNvPicPr>
      </xdr:nvPicPr>
      <xdr:blipFill>
        <a:blip xmlns:r="http://schemas.openxmlformats.org/officeDocument/2006/relationships" r:embed="rId3" cstate="print"/>
        <a:srcRect t="2837"/>
        <a:stretch>
          <a:fillRect/>
        </a:stretch>
      </xdr:blipFill>
      <xdr:spPr bwMode="auto">
        <a:xfrm>
          <a:off x="0" y="1381125"/>
          <a:ext cx="2447925" cy="1304925"/>
        </a:xfrm>
        <a:prstGeom prst="rect">
          <a:avLst/>
        </a:prstGeom>
        <a:noFill/>
      </xdr:spPr>
    </xdr:pic>
    <xdr:clientData/>
  </xdr:twoCellAnchor>
  <xdr:twoCellAnchor>
    <xdr:from>
      <xdr:col>1</xdr:col>
      <xdr:colOff>461986</xdr:colOff>
      <xdr:row>14</xdr:row>
      <xdr:rowOff>19050</xdr:rowOff>
    </xdr:from>
    <xdr:to>
      <xdr:col>1</xdr:col>
      <xdr:colOff>461986</xdr:colOff>
      <xdr:row>16</xdr:row>
      <xdr:rowOff>35678</xdr:rowOff>
    </xdr:to>
    <xdr:cxnSp macro="">
      <xdr:nvCxnSpPr>
        <xdr:cNvPr id="17" name="Straight Arrow Connector 16"/>
        <xdr:cNvCxnSpPr>
          <a:stCxn id="18" idx="0"/>
        </xdr:cNvCxnSpPr>
      </xdr:nvCxnSpPr>
      <xdr:spPr bwMode="auto">
        <a:xfrm flipH="1" flipV="1">
          <a:off x="728686" y="2686050"/>
          <a:ext cx="0" cy="397628"/>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228601</xdr:colOff>
      <xdr:row>16</xdr:row>
      <xdr:rowOff>35678</xdr:rowOff>
    </xdr:from>
    <xdr:to>
      <xdr:col>2</xdr:col>
      <xdr:colOff>371475</xdr:colOff>
      <xdr:row>18</xdr:row>
      <xdr:rowOff>66674</xdr:rowOff>
    </xdr:to>
    <xdr:sp macro="" textlink="">
      <xdr:nvSpPr>
        <xdr:cNvPr id="18" name="TextBox 17"/>
        <xdr:cNvSpPr txBox="1"/>
      </xdr:nvSpPr>
      <xdr:spPr>
        <a:xfrm>
          <a:off x="228601" y="3083678"/>
          <a:ext cx="1019174" cy="411996"/>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a:solidFill>
                <a:schemeClr val="dk1"/>
              </a:solidFill>
              <a:latin typeface="Verdana" pitchFamily="34" charset="0"/>
              <a:ea typeface="+mn-ea"/>
              <a:cs typeface="+mn-cs"/>
            </a:rPr>
            <a:t>Selection box for</a:t>
          </a:r>
          <a:r>
            <a:rPr lang="en-GB" sz="800" baseline="0">
              <a:solidFill>
                <a:schemeClr val="dk1"/>
              </a:solidFill>
              <a:latin typeface="Verdana" pitchFamily="34" charset="0"/>
              <a:ea typeface="+mn-ea"/>
              <a:cs typeface="+mn-cs"/>
            </a:rPr>
            <a:t> parameters</a:t>
          </a:r>
          <a:endParaRPr lang="en-GB" sz="800">
            <a:latin typeface="Verdana" pitchFamily="34" charset="0"/>
          </a:endParaRPr>
        </a:p>
        <a:p>
          <a:endParaRPr lang="en-GB" sz="900">
            <a:latin typeface="Verdana" pitchFamily="34" charset="0"/>
          </a:endParaRPr>
        </a:p>
      </xdr:txBody>
    </xdr:sp>
    <xdr:clientData/>
  </xdr:twoCellAnchor>
  <xdr:twoCellAnchor>
    <xdr:from>
      <xdr:col>11</xdr:col>
      <xdr:colOff>228600</xdr:colOff>
      <xdr:row>9</xdr:row>
      <xdr:rowOff>66675</xdr:rowOff>
    </xdr:from>
    <xdr:to>
      <xdr:col>13</xdr:col>
      <xdr:colOff>76245</xdr:colOff>
      <xdr:row>11</xdr:row>
      <xdr:rowOff>114300</xdr:rowOff>
    </xdr:to>
    <xdr:sp macro="" textlink="">
      <xdr:nvSpPr>
        <xdr:cNvPr id="23" name="TextBox 22"/>
        <xdr:cNvSpPr txBox="1"/>
      </xdr:nvSpPr>
      <xdr:spPr>
        <a:xfrm>
          <a:off x="6591300" y="1781175"/>
          <a:ext cx="1066845" cy="428625"/>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a:solidFill>
                <a:schemeClr val="dk1"/>
              </a:solidFill>
              <a:latin typeface="Verdana" pitchFamily="34" charset="0"/>
              <a:ea typeface="+mn-ea"/>
              <a:cs typeface="+mn-cs"/>
            </a:rPr>
            <a:t>Source of data used</a:t>
          </a:r>
          <a:endParaRPr lang="en-GB" sz="900">
            <a:latin typeface="Verdana" pitchFamily="34" charset="0"/>
          </a:endParaRPr>
        </a:p>
      </xdr:txBody>
    </xdr:sp>
    <xdr:clientData/>
  </xdr:twoCellAnchor>
  <xdr:twoCellAnchor>
    <xdr:from>
      <xdr:col>10</xdr:col>
      <xdr:colOff>533400</xdr:colOff>
      <xdr:row>10</xdr:row>
      <xdr:rowOff>90488</xdr:rowOff>
    </xdr:from>
    <xdr:to>
      <xdr:col>11</xdr:col>
      <xdr:colOff>228600</xdr:colOff>
      <xdr:row>10</xdr:row>
      <xdr:rowOff>90488</xdr:rowOff>
    </xdr:to>
    <xdr:cxnSp macro="">
      <xdr:nvCxnSpPr>
        <xdr:cNvPr id="24" name="Straight Arrow Connector 23"/>
        <xdr:cNvCxnSpPr>
          <a:stCxn id="23" idx="1"/>
        </xdr:cNvCxnSpPr>
      </xdr:nvCxnSpPr>
      <xdr:spPr bwMode="auto">
        <a:xfrm flipH="1">
          <a:off x="6286500" y="1995488"/>
          <a:ext cx="304800" cy="0"/>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76245</xdr:colOff>
      <xdr:row>9</xdr:row>
      <xdr:rowOff>133350</xdr:rowOff>
    </xdr:from>
    <xdr:to>
      <xdr:col>13</xdr:col>
      <xdr:colOff>447675</xdr:colOff>
      <xdr:row>10</xdr:row>
      <xdr:rowOff>90488</xdr:rowOff>
    </xdr:to>
    <xdr:cxnSp macro="">
      <xdr:nvCxnSpPr>
        <xdr:cNvPr id="25" name="Straight Arrow Connector 24"/>
        <xdr:cNvCxnSpPr>
          <a:stCxn id="23" idx="3"/>
        </xdr:cNvCxnSpPr>
      </xdr:nvCxnSpPr>
      <xdr:spPr bwMode="auto">
        <a:xfrm flipV="1">
          <a:off x="7658145" y="1847850"/>
          <a:ext cx="371430" cy="147638"/>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66676</xdr:colOff>
      <xdr:row>13</xdr:row>
      <xdr:rowOff>72680</xdr:rowOff>
    </xdr:from>
    <xdr:to>
      <xdr:col>11</xdr:col>
      <xdr:colOff>215646</xdr:colOff>
      <xdr:row>14</xdr:row>
      <xdr:rowOff>114300</xdr:rowOff>
    </xdr:to>
    <xdr:cxnSp macro="">
      <xdr:nvCxnSpPr>
        <xdr:cNvPr id="26" name="Straight Arrow Connector 25"/>
        <xdr:cNvCxnSpPr>
          <a:stCxn id="27" idx="1"/>
        </xdr:cNvCxnSpPr>
      </xdr:nvCxnSpPr>
      <xdr:spPr bwMode="auto">
        <a:xfrm flipH="1">
          <a:off x="5210176" y="2549180"/>
          <a:ext cx="1368170" cy="232120"/>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215646</xdr:colOff>
      <xdr:row>12</xdr:row>
      <xdr:rowOff>145360</xdr:rowOff>
    </xdr:from>
    <xdr:to>
      <xdr:col>13</xdr:col>
      <xdr:colOff>63292</xdr:colOff>
      <xdr:row>13</xdr:row>
      <xdr:rowOff>190499</xdr:rowOff>
    </xdr:to>
    <xdr:sp macro="" textlink="">
      <xdr:nvSpPr>
        <xdr:cNvPr id="27" name="TextBox 26"/>
        <xdr:cNvSpPr txBox="1"/>
      </xdr:nvSpPr>
      <xdr:spPr>
        <a:xfrm>
          <a:off x="6578346" y="2431360"/>
          <a:ext cx="1066846" cy="235639"/>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a:solidFill>
                <a:schemeClr val="dk1"/>
              </a:solidFill>
              <a:latin typeface="Verdana" pitchFamily="34" charset="0"/>
              <a:ea typeface="+mn-ea"/>
              <a:cs typeface="+mn-cs"/>
            </a:rPr>
            <a:t>Wales average</a:t>
          </a:r>
          <a:endParaRPr lang="en-GB" sz="800">
            <a:latin typeface="Verdana" pitchFamily="34" charset="0"/>
          </a:endParaRPr>
        </a:p>
        <a:p>
          <a:endParaRPr lang="en-GB" sz="900">
            <a:latin typeface="Verdana" pitchFamily="34" charset="0"/>
          </a:endParaRPr>
        </a:p>
      </xdr:txBody>
    </xdr:sp>
    <xdr:clientData/>
  </xdr:twoCellAnchor>
  <xdr:twoCellAnchor>
    <xdr:from>
      <xdr:col>9</xdr:col>
      <xdr:colOff>390525</xdr:colOff>
      <xdr:row>12</xdr:row>
      <xdr:rowOff>57150</xdr:rowOff>
    </xdr:from>
    <xdr:to>
      <xdr:col>11</xdr:col>
      <xdr:colOff>215646</xdr:colOff>
      <xdr:row>13</xdr:row>
      <xdr:rowOff>72680</xdr:rowOff>
    </xdr:to>
    <xdr:cxnSp macro="">
      <xdr:nvCxnSpPr>
        <xdr:cNvPr id="28" name="Straight Arrow Connector 27"/>
        <xdr:cNvCxnSpPr>
          <a:stCxn id="27" idx="1"/>
        </xdr:cNvCxnSpPr>
      </xdr:nvCxnSpPr>
      <xdr:spPr bwMode="auto">
        <a:xfrm flipH="1" flipV="1">
          <a:off x="5534025" y="2343150"/>
          <a:ext cx="1044321" cy="206030"/>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165811</xdr:colOff>
      <xdr:row>14</xdr:row>
      <xdr:rowOff>95250</xdr:rowOff>
    </xdr:from>
    <xdr:to>
      <xdr:col>15</xdr:col>
      <xdr:colOff>514350</xdr:colOff>
      <xdr:row>19</xdr:row>
      <xdr:rowOff>98299</xdr:rowOff>
    </xdr:to>
    <xdr:cxnSp macro="">
      <xdr:nvCxnSpPr>
        <xdr:cNvPr id="29" name="Straight Arrow Connector 28"/>
        <xdr:cNvCxnSpPr>
          <a:stCxn id="31" idx="3"/>
        </xdr:cNvCxnSpPr>
      </xdr:nvCxnSpPr>
      <xdr:spPr bwMode="auto">
        <a:xfrm flipV="1">
          <a:off x="7747711" y="2762250"/>
          <a:ext cx="1567739" cy="955549"/>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485775</xdr:colOff>
      <xdr:row>15</xdr:row>
      <xdr:rowOff>85725</xdr:rowOff>
    </xdr:from>
    <xdr:to>
      <xdr:col>10</xdr:col>
      <xdr:colOff>453312</xdr:colOff>
      <xdr:row>19</xdr:row>
      <xdr:rowOff>98299</xdr:rowOff>
    </xdr:to>
    <xdr:cxnSp macro="">
      <xdr:nvCxnSpPr>
        <xdr:cNvPr id="30" name="Straight Arrow Connector 29"/>
        <xdr:cNvCxnSpPr>
          <a:stCxn id="31" idx="1"/>
        </xdr:cNvCxnSpPr>
      </xdr:nvCxnSpPr>
      <xdr:spPr bwMode="auto">
        <a:xfrm flipH="1" flipV="1">
          <a:off x="5629275" y="2943225"/>
          <a:ext cx="577137" cy="774574"/>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453312</xdr:colOff>
      <xdr:row>16</xdr:row>
      <xdr:rowOff>44197</xdr:rowOff>
    </xdr:from>
    <xdr:to>
      <xdr:col>13</xdr:col>
      <xdr:colOff>165811</xdr:colOff>
      <xdr:row>22</xdr:row>
      <xdr:rowOff>152400</xdr:rowOff>
    </xdr:to>
    <xdr:sp macro="" textlink="">
      <xdr:nvSpPr>
        <xdr:cNvPr id="31" name="TextBox 30"/>
        <xdr:cNvSpPr txBox="1"/>
      </xdr:nvSpPr>
      <xdr:spPr>
        <a:xfrm>
          <a:off x="6206412" y="3092197"/>
          <a:ext cx="1541299" cy="1251203"/>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a:solidFill>
                <a:schemeClr val="dk1"/>
              </a:solidFill>
              <a:latin typeface="Verdana" pitchFamily="34" charset="0"/>
              <a:ea typeface="+mn-ea"/>
              <a:cs typeface="+mn-cs"/>
            </a:rPr>
            <a:t>The 95% </a:t>
          </a:r>
          <a:r>
            <a:rPr lang="en-GB" sz="800">
              <a:solidFill>
                <a:schemeClr val="dk1"/>
              </a:solidFill>
              <a:latin typeface="Verdana" pitchFamily="34" charset="0"/>
              <a:ea typeface="Verdana" pitchFamily="34" charset="0"/>
              <a:cs typeface="Verdana" pitchFamily="34" charset="0"/>
            </a:rPr>
            <a:t>confidence intervals show the natural variation that would be expected around a rate.  They show the range of values that we can be 95 per cent confident contains the ‘true’ underlying rate.</a:t>
          </a:r>
          <a:endParaRPr lang="en-GB" sz="1100">
            <a:solidFill>
              <a:schemeClr val="dk1"/>
            </a:solidFill>
            <a:latin typeface="Verdana" pitchFamily="34" charset="0"/>
            <a:ea typeface="Verdana" pitchFamily="34" charset="0"/>
            <a:cs typeface="Verdana" pitchFamily="34" charset="0"/>
          </a:endParaRPr>
        </a:p>
        <a:p>
          <a:pPr algn="ctr"/>
          <a:endParaRPr lang="en-GB" sz="900">
            <a:latin typeface="Verdana" pitchFamily="34" charset="0"/>
          </a:endParaRPr>
        </a:p>
      </xdr:txBody>
    </xdr:sp>
    <xdr:clientData/>
  </xdr:twoCellAnchor>
  <xdr:twoCellAnchor>
    <xdr:from>
      <xdr:col>4</xdr:col>
      <xdr:colOff>324265</xdr:colOff>
      <xdr:row>20</xdr:row>
      <xdr:rowOff>0</xdr:rowOff>
    </xdr:from>
    <xdr:to>
      <xdr:col>6</xdr:col>
      <xdr:colOff>209550</xdr:colOff>
      <xdr:row>21</xdr:row>
      <xdr:rowOff>118442</xdr:rowOff>
    </xdr:to>
    <xdr:cxnSp macro="">
      <xdr:nvCxnSpPr>
        <xdr:cNvPr id="32" name="Straight Arrow Connector 31"/>
        <xdr:cNvCxnSpPr/>
      </xdr:nvCxnSpPr>
      <xdr:spPr bwMode="auto">
        <a:xfrm flipV="1">
          <a:off x="2419765" y="3810000"/>
          <a:ext cx="1104485" cy="308942"/>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159855</xdr:colOff>
      <xdr:row>21</xdr:row>
      <xdr:rowOff>14495</xdr:rowOff>
    </xdr:from>
    <xdr:to>
      <xdr:col>5</xdr:col>
      <xdr:colOff>479564</xdr:colOff>
      <xdr:row>22</xdr:row>
      <xdr:rowOff>163582</xdr:rowOff>
    </xdr:to>
    <xdr:sp macro="" textlink="">
      <xdr:nvSpPr>
        <xdr:cNvPr id="33" name="TextBox 32"/>
        <xdr:cNvSpPr txBox="1"/>
      </xdr:nvSpPr>
      <xdr:spPr>
        <a:xfrm>
          <a:off x="2255355" y="4014995"/>
          <a:ext cx="929309" cy="339587"/>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a:solidFill>
                <a:schemeClr val="dk1"/>
              </a:solidFill>
              <a:latin typeface="Verdana" pitchFamily="34" charset="0"/>
              <a:ea typeface="+mn-ea"/>
              <a:cs typeface="+mn-cs"/>
            </a:rPr>
            <a:t>Data</a:t>
          </a:r>
          <a:r>
            <a:rPr lang="en-GB" sz="800" baseline="0">
              <a:solidFill>
                <a:schemeClr val="dk1"/>
              </a:solidFill>
              <a:latin typeface="Verdana" pitchFamily="34" charset="0"/>
              <a:ea typeface="+mn-ea"/>
              <a:cs typeface="+mn-cs"/>
            </a:rPr>
            <a:t> label</a:t>
          </a:r>
          <a:r>
            <a:rPr lang="en-GB" sz="800">
              <a:solidFill>
                <a:schemeClr val="dk1"/>
              </a:solidFill>
              <a:latin typeface="Verdana" pitchFamily="34" charset="0"/>
              <a:ea typeface="+mn-ea"/>
              <a:cs typeface="+mn-cs"/>
            </a:rPr>
            <a:t> for</a:t>
          </a:r>
          <a:r>
            <a:rPr lang="en-GB" sz="800" baseline="0">
              <a:solidFill>
                <a:schemeClr val="dk1"/>
              </a:solidFill>
              <a:latin typeface="Verdana" pitchFamily="34" charset="0"/>
              <a:ea typeface="+mn-ea"/>
              <a:cs typeface="+mn-cs"/>
            </a:rPr>
            <a:t> </a:t>
          </a:r>
          <a:r>
            <a:rPr lang="en-GB" sz="800">
              <a:solidFill>
                <a:schemeClr val="dk1"/>
              </a:solidFill>
              <a:latin typeface="Verdana" pitchFamily="34" charset="0"/>
              <a:ea typeface="+mn-ea"/>
              <a:cs typeface="+mn-cs"/>
            </a:rPr>
            <a:t>area</a:t>
          </a:r>
          <a:endParaRPr lang="en-GB" sz="800">
            <a:latin typeface="Verdana" pitchFamily="34" charset="0"/>
          </a:endParaRPr>
        </a:p>
        <a:p>
          <a:endParaRPr lang="en-GB" sz="900">
            <a:latin typeface="Verdana" pitchFamily="34" charset="0"/>
          </a:endParaRPr>
        </a:p>
      </xdr:txBody>
    </xdr:sp>
    <xdr:clientData/>
  </xdr:twoCellAnchor>
  <xdr:twoCellAnchor>
    <xdr:from>
      <xdr:col>13</xdr:col>
      <xdr:colOff>165811</xdr:colOff>
      <xdr:row>19</xdr:row>
      <xdr:rowOff>98299</xdr:rowOff>
    </xdr:from>
    <xdr:to>
      <xdr:col>15</xdr:col>
      <xdr:colOff>561975</xdr:colOff>
      <xdr:row>30</xdr:row>
      <xdr:rowOff>95250</xdr:rowOff>
    </xdr:to>
    <xdr:cxnSp macro="">
      <xdr:nvCxnSpPr>
        <xdr:cNvPr id="34" name="Straight Arrow Connector 33"/>
        <xdr:cNvCxnSpPr>
          <a:stCxn id="31" idx="3"/>
        </xdr:cNvCxnSpPr>
      </xdr:nvCxnSpPr>
      <xdr:spPr bwMode="auto">
        <a:xfrm>
          <a:off x="7747711" y="3717799"/>
          <a:ext cx="1615364" cy="2092451"/>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122582</xdr:colOff>
      <xdr:row>24</xdr:row>
      <xdr:rowOff>57150</xdr:rowOff>
    </xdr:from>
    <xdr:to>
      <xdr:col>10</xdr:col>
      <xdr:colOff>274982</xdr:colOff>
      <xdr:row>28</xdr:row>
      <xdr:rowOff>161925</xdr:rowOff>
    </xdr:to>
    <xdr:sp macro="" textlink="">
      <xdr:nvSpPr>
        <xdr:cNvPr id="35" name="TextBox 34"/>
        <xdr:cNvSpPr txBox="1"/>
      </xdr:nvSpPr>
      <xdr:spPr>
        <a:xfrm>
          <a:off x="4656482" y="4629150"/>
          <a:ext cx="1371600" cy="866775"/>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800" baseline="0">
              <a:solidFill>
                <a:schemeClr val="dk1"/>
              </a:solidFill>
              <a:latin typeface="Verdana" pitchFamily="34" charset="0"/>
              <a:ea typeface="Verdana" pitchFamily="34" charset="0"/>
              <a:cs typeface="Verdana" pitchFamily="34" charset="0"/>
            </a:rPr>
            <a:t>Average annual count is calculated by dividing the total  count over the period by three</a:t>
          </a:r>
          <a:endParaRPr lang="en-GB" sz="800">
            <a:latin typeface="Verdana" pitchFamily="34" charset="0"/>
            <a:ea typeface="Verdana" pitchFamily="34" charset="0"/>
            <a:cs typeface="Verdana" pitchFamily="34" charset="0"/>
          </a:endParaRPr>
        </a:p>
        <a:p>
          <a:endParaRPr lang="en-GB" sz="900">
            <a:latin typeface="Verdana" pitchFamily="34" charset="0"/>
          </a:endParaRPr>
        </a:p>
      </xdr:txBody>
    </xdr:sp>
    <xdr:clientData/>
  </xdr:twoCellAnchor>
  <xdr:twoCellAnchor>
    <xdr:from>
      <xdr:col>10</xdr:col>
      <xdr:colOff>274982</xdr:colOff>
      <xdr:row>26</xdr:row>
      <xdr:rowOff>109538</xdr:rowOff>
    </xdr:from>
    <xdr:to>
      <xdr:col>11</xdr:col>
      <xdr:colOff>600075</xdr:colOff>
      <xdr:row>30</xdr:row>
      <xdr:rowOff>85725</xdr:rowOff>
    </xdr:to>
    <xdr:cxnSp macro="">
      <xdr:nvCxnSpPr>
        <xdr:cNvPr id="36" name="Straight Arrow Connector 35"/>
        <xdr:cNvCxnSpPr>
          <a:stCxn id="35" idx="3"/>
        </xdr:cNvCxnSpPr>
      </xdr:nvCxnSpPr>
      <xdr:spPr bwMode="auto">
        <a:xfrm>
          <a:off x="6028082" y="5062538"/>
          <a:ext cx="934693" cy="738187"/>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438150</xdr:colOff>
      <xdr:row>18</xdr:row>
      <xdr:rowOff>186001</xdr:rowOff>
    </xdr:from>
    <xdr:to>
      <xdr:col>21</xdr:col>
      <xdr:colOff>159140</xdr:colOff>
      <xdr:row>18</xdr:row>
      <xdr:rowOff>186001</xdr:rowOff>
    </xdr:to>
    <xdr:cxnSp macro="">
      <xdr:nvCxnSpPr>
        <xdr:cNvPr id="37" name="Straight Arrow Connector 36"/>
        <xdr:cNvCxnSpPr>
          <a:stCxn id="39" idx="1"/>
        </xdr:cNvCxnSpPr>
      </xdr:nvCxnSpPr>
      <xdr:spPr bwMode="auto">
        <a:xfrm flipH="1">
          <a:off x="12287250" y="3615001"/>
          <a:ext cx="330590" cy="0"/>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400050</xdr:colOff>
      <xdr:row>16</xdr:row>
      <xdr:rowOff>58852</xdr:rowOff>
    </xdr:from>
    <xdr:to>
      <xdr:col>21</xdr:col>
      <xdr:colOff>153618</xdr:colOff>
      <xdr:row>17</xdr:row>
      <xdr:rowOff>85725</xdr:rowOff>
    </xdr:to>
    <xdr:cxnSp macro="">
      <xdr:nvCxnSpPr>
        <xdr:cNvPr id="38" name="Straight Arrow Connector 37"/>
        <xdr:cNvCxnSpPr>
          <a:stCxn id="40" idx="1"/>
        </xdr:cNvCxnSpPr>
      </xdr:nvCxnSpPr>
      <xdr:spPr bwMode="auto">
        <a:xfrm flipH="1">
          <a:off x="12249150" y="3106852"/>
          <a:ext cx="363168" cy="217373"/>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159140</xdr:colOff>
      <xdr:row>17</xdr:row>
      <xdr:rowOff>133877</xdr:rowOff>
    </xdr:from>
    <xdr:to>
      <xdr:col>22</xdr:col>
      <xdr:colOff>457200</xdr:colOff>
      <xdr:row>20</xdr:row>
      <xdr:rowOff>47625</xdr:rowOff>
    </xdr:to>
    <xdr:sp macro="" textlink="">
      <xdr:nvSpPr>
        <xdr:cNvPr id="39" name="TextBox 38"/>
        <xdr:cNvSpPr txBox="1"/>
      </xdr:nvSpPr>
      <xdr:spPr>
        <a:xfrm>
          <a:off x="12617840" y="3372377"/>
          <a:ext cx="907660" cy="485248"/>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baseline="0">
              <a:solidFill>
                <a:schemeClr val="dk1"/>
              </a:solidFill>
              <a:latin typeface="Verdana" pitchFamily="34" charset="0"/>
              <a:ea typeface="+mn-ea"/>
              <a:cs typeface="+mn-cs"/>
            </a:rPr>
            <a:t>Least deprived fifth in Wales</a:t>
          </a:r>
          <a:endParaRPr lang="en-GB" sz="800">
            <a:latin typeface="Verdana" pitchFamily="34" charset="0"/>
          </a:endParaRPr>
        </a:p>
        <a:p>
          <a:endParaRPr lang="en-GB" sz="900">
            <a:latin typeface="Verdana" pitchFamily="34" charset="0"/>
          </a:endParaRPr>
        </a:p>
      </xdr:txBody>
    </xdr:sp>
    <xdr:clientData/>
  </xdr:twoCellAnchor>
  <xdr:twoCellAnchor>
    <xdr:from>
      <xdr:col>21</xdr:col>
      <xdr:colOff>153618</xdr:colOff>
      <xdr:row>15</xdr:row>
      <xdr:rowOff>60553</xdr:rowOff>
    </xdr:from>
    <xdr:to>
      <xdr:col>22</xdr:col>
      <xdr:colOff>314325</xdr:colOff>
      <xdr:row>17</xdr:row>
      <xdr:rowOff>57150</xdr:rowOff>
    </xdr:to>
    <xdr:sp macro="" textlink="">
      <xdr:nvSpPr>
        <xdr:cNvPr id="40" name="TextBox 39"/>
        <xdr:cNvSpPr txBox="1"/>
      </xdr:nvSpPr>
      <xdr:spPr>
        <a:xfrm>
          <a:off x="12612318" y="2918053"/>
          <a:ext cx="770307" cy="377597"/>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baseline="0">
              <a:solidFill>
                <a:schemeClr val="dk1"/>
              </a:solidFill>
              <a:latin typeface="Verdana" pitchFamily="34" charset="0"/>
              <a:ea typeface="+mn-ea"/>
              <a:cs typeface="+mn-cs"/>
            </a:rPr>
            <a:t>Wales trend</a:t>
          </a:r>
          <a:endParaRPr lang="en-GB" sz="800">
            <a:latin typeface="Verdana" pitchFamily="34" charset="0"/>
          </a:endParaRPr>
        </a:p>
        <a:p>
          <a:endParaRPr lang="en-GB" sz="900">
            <a:latin typeface="Verdana" pitchFamily="34" charset="0"/>
          </a:endParaRPr>
        </a:p>
      </xdr:txBody>
    </xdr:sp>
    <xdr:clientData/>
  </xdr:twoCellAnchor>
  <xdr:twoCellAnchor>
    <xdr:from>
      <xdr:col>18</xdr:col>
      <xdr:colOff>57150</xdr:colOff>
      <xdr:row>32</xdr:row>
      <xdr:rowOff>14287</xdr:rowOff>
    </xdr:from>
    <xdr:to>
      <xdr:col>21</xdr:col>
      <xdr:colOff>150203</xdr:colOff>
      <xdr:row>33</xdr:row>
      <xdr:rowOff>161925</xdr:rowOff>
    </xdr:to>
    <xdr:cxnSp macro="">
      <xdr:nvCxnSpPr>
        <xdr:cNvPr id="45" name="Straight Arrow Connector 44"/>
        <xdr:cNvCxnSpPr>
          <a:stCxn id="43" idx="1"/>
        </xdr:cNvCxnSpPr>
      </xdr:nvCxnSpPr>
      <xdr:spPr bwMode="auto">
        <a:xfrm flipH="1">
          <a:off x="10687050" y="6110287"/>
          <a:ext cx="1921853" cy="338138"/>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200026</xdr:colOff>
      <xdr:row>13</xdr:row>
      <xdr:rowOff>114563</xdr:rowOff>
    </xdr:from>
    <xdr:to>
      <xdr:col>21</xdr:col>
      <xdr:colOff>140090</xdr:colOff>
      <xdr:row>15</xdr:row>
      <xdr:rowOff>38100</xdr:rowOff>
    </xdr:to>
    <xdr:cxnSp macro="">
      <xdr:nvCxnSpPr>
        <xdr:cNvPr id="50" name="Straight Arrow Connector 49"/>
        <xdr:cNvCxnSpPr>
          <a:stCxn id="51" idx="1"/>
        </xdr:cNvCxnSpPr>
      </xdr:nvCxnSpPr>
      <xdr:spPr bwMode="auto">
        <a:xfrm flipH="1">
          <a:off x="12049126" y="2591063"/>
          <a:ext cx="549664" cy="304537"/>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140090</xdr:colOff>
      <xdr:row>12</xdr:row>
      <xdr:rowOff>57676</xdr:rowOff>
    </xdr:from>
    <xdr:to>
      <xdr:col>22</xdr:col>
      <xdr:colOff>390525</xdr:colOff>
      <xdr:row>14</xdr:row>
      <xdr:rowOff>171449</xdr:rowOff>
    </xdr:to>
    <xdr:sp macro="" textlink="">
      <xdr:nvSpPr>
        <xdr:cNvPr id="51" name="TextBox 50"/>
        <xdr:cNvSpPr txBox="1"/>
      </xdr:nvSpPr>
      <xdr:spPr>
        <a:xfrm>
          <a:off x="12598790" y="2343676"/>
          <a:ext cx="860035" cy="494773"/>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baseline="0">
              <a:solidFill>
                <a:schemeClr val="dk1"/>
              </a:solidFill>
              <a:latin typeface="Verdana" pitchFamily="34" charset="0"/>
              <a:ea typeface="+mn-ea"/>
              <a:cs typeface="+mn-cs"/>
            </a:rPr>
            <a:t>Most deprived fifth in Wales</a:t>
          </a:r>
          <a:endParaRPr lang="en-GB" sz="800">
            <a:latin typeface="Verdana" pitchFamily="34" charset="0"/>
          </a:endParaRPr>
        </a:p>
        <a:p>
          <a:endParaRPr lang="en-GB" sz="900">
            <a:latin typeface="Verdana" pitchFamily="34" charset="0"/>
          </a:endParaRPr>
        </a:p>
      </xdr:txBody>
    </xdr:sp>
    <xdr:clientData/>
  </xdr:twoCellAnchor>
  <xdr:twoCellAnchor>
    <xdr:from>
      <xdr:col>21</xdr:col>
      <xdr:colOff>150203</xdr:colOff>
      <xdr:row>28</xdr:row>
      <xdr:rowOff>180974</xdr:rowOff>
    </xdr:from>
    <xdr:to>
      <xdr:col>23</xdr:col>
      <xdr:colOff>172183</xdr:colOff>
      <xdr:row>35</xdr:row>
      <xdr:rowOff>38099</xdr:rowOff>
    </xdr:to>
    <xdr:sp macro="" textlink="">
      <xdr:nvSpPr>
        <xdr:cNvPr id="43" name="TextBox 42"/>
        <xdr:cNvSpPr txBox="1"/>
      </xdr:nvSpPr>
      <xdr:spPr>
        <a:xfrm>
          <a:off x="12608903" y="5514974"/>
          <a:ext cx="1241180" cy="1190625"/>
        </a:xfrm>
        <a:prstGeom prst="rect">
          <a:avLst/>
        </a:prstGeom>
        <a:solidFill>
          <a:sysClr val="window" lastClr="FFFFFF"/>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baseline="0">
              <a:solidFill>
                <a:schemeClr val="dk1"/>
              </a:solidFill>
              <a:latin typeface="Verdana" pitchFamily="34" charset="0"/>
              <a:ea typeface="Verdana" pitchFamily="34" charset="0"/>
              <a:cs typeface="Verdana" pitchFamily="34" charset="0"/>
            </a:rPr>
            <a:t>The European age-standardised rate per 100,000 is calculated using a theoretical standard population accounting for the effect of age </a:t>
          </a:r>
          <a:endParaRPr lang="en-GB" sz="800">
            <a:latin typeface="Verdana" pitchFamily="34" charset="0"/>
            <a:ea typeface="Verdana" pitchFamily="34" charset="0"/>
            <a:cs typeface="Verdana" pitchFamily="34" charset="0"/>
          </a:endParaRPr>
        </a:p>
        <a:p>
          <a:endParaRPr lang="en-GB" sz="900">
            <a:latin typeface="Verdana" pitchFamily="34" charset="0"/>
          </a:endParaRPr>
        </a:p>
      </xdr:txBody>
    </xdr:sp>
    <xdr:clientData/>
  </xdr:twoCellAnchor>
  <xdr:twoCellAnchor>
    <xdr:from>
      <xdr:col>21</xdr:col>
      <xdr:colOff>169252</xdr:colOff>
      <xdr:row>21</xdr:row>
      <xdr:rowOff>142874</xdr:rowOff>
    </xdr:from>
    <xdr:to>
      <xdr:col>23</xdr:col>
      <xdr:colOff>171450</xdr:colOff>
      <xdr:row>27</xdr:row>
      <xdr:rowOff>85725</xdr:rowOff>
    </xdr:to>
    <xdr:sp macro="" textlink="">
      <xdr:nvSpPr>
        <xdr:cNvPr id="76" name="TextBox 75"/>
        <xdr:cNvSpPr txBox="1"/>
      </xdr:nvSpPr>
      <xdr:spPr>
        <a:xfrm>
          <a:off x="12627952" y="4143374"/>
          <a:ext cx="1221398" cy="1085851"/>
        </a:xfrm>
        <a:prstGeom prst="rect">
          <a:avLst/>
        </a:prstGeom>
        <a:solidFill>
          <a:sysClr val="window" lastClr="FFFFFF"/>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800" b="0" baseline="0" smtClean="0">
              <a:solidFill>
                <a:schemeClr val="dk1"/>
              </a:solidFill>
              <a:latin typeface="Verdana" pitchFamily="34" charset="0"/>
              <a:ea typeface="Verdana" pitchFamily="34" charset="0"/>
              <a:cs typeface="Verdana" pitchFamily="34" charset="0"/>
            </a:rPr>
            <a:t>The rate ratios at the bottom of the chart are calculated by dividing the rate in the most deprived fifth by the rate in the least deprived fifth </a:t>
          </a:r>
          <a:endParaRPr lang="en-GB" sz="400" b="0">
            <a:latin typeface="Verdana" pitchFamily="34" charset="0"/>
            <a:ea typeface="Verdana" pitchFamily="34" charset="0"/>
            <a:cs typeface="Verdana" pitchFamily="34" charset="0"/>
          </a:endParaRPr>
        </a:p>
      </xdr:txBody>
    </xdr:sp>
    <xdr:clientData/>
  </xdr:twoCellAnchor>
  <xdr:twoCellAnchor>
    <xdr:from>
      <xdr:col>20</xdr:col>
      <xdr:colOff>28576</xdr:colOff>
      <xdr:row>21</xdr:row>
      <xdr:rowOff>152400</xdr:rowOff>
    </xdr:from>
    <xdr:to>
      <xdr:col>21</xdr:col>
      <xdr:colOff>169252</xdr:colOff>
      <xdr:row>24</xdr:row>
      <xdr:rowOff>114300</xdr:rowOff>
    </xdr:to>
    <xdr:cxnSp macro="">
      <xdr:nvCxnSpPr>
        <xdr:cNvPr id="77" name="Straight Arrow Connector 76"/>
        <xdr:cNvCxnSpPr>
          <a:stCxn id="76" idx="1"/>
        </xdr:cNvCxnSpPr>
      </xdr:nvCxnSpPr>
      <xdr:spPr bwMode="auto">
        <a:xfrm flipH="1" flipV="1">
          <a:off x="11877676" y="4152900"/>
          <a:ext cx="750276" cy="533400"/>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9525</xdr:colOff>
      <xdr:row>24</xdr:row>
      <xdr:rowOff>114300</xdr:rowOff>
    </xdr:from>
    <xdr:to>
      <xdr:col>21</xdr:col>
      <xdr:colOff>169252</xdr:colOff>
      <xdr:row>30</xdr:row>
      <xdr:rowOff>66675</xdr:rowOff>
    </xdr:to>
    <xdr:cxnSp macro="">
      <xdr:nvCxnSpPr>
        <xdr:cNvPr id="86" name="Straight Arrow Connector 85"/>
        <xdr:cNvCxnSpPr>
          <a:stCxn id="76" idx="1"/>
        </xdr:cNvCxnSpPr>
      </xdr:nvCxnSpPr>
      <xdr:spPr bwMode="auto">
        <a:xfrm flipH="1">
          <a:off x="11858625" y="4686300"/>
          <a:ext cx="769327" cy="1095375"/>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0</xdr:col>
      <xdr:colOff>0</xdr:colOff>
      <xdr:row>0</xdr:row>
      <xdr:rowOff>0</xdr:rowOff>
    </xdr:from>
    <xdr:to>
      <xdr:col>24</xdr:col>
      <xdr:colOff>209550</xdr:colOff>
      <xdr:row>7</xdr:row>
      <xdr:rowOff>28575</xdr:rowOff>
    </xdr:to>
    <xdr:grpSp>
      <xdr:nvGrpSpPr>
        <xdr:cNvPr id="57" name="Group 56"/>
        <xdr:cNvGrpSpPr/>
      </xdr:nvGrpSpPr>
      <xdr:grpSpPr>
        <a:xfrm>
          <a:off x="0" y="0"/>
          <a:ext cx="14497050" cy="1362075"/>
          <a:chOff x="0" y="0"/>
          <a:chExt cx="14497050" cy="1362075"/>
        </a:xfrm>
      </xdr:grpSpPr>
      <xdr:pic>
        <xdr:nvPicPr>
          <xdr:cNvPr id="10244"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0" y="0"/>
            <a:ext cx="14497050" cy="981075"/>
          </a:xfrm>
          <a:prstGeom prst="rect">
            <a:avLst/>
          </a:prstGeom>
          <a:noFill/>
        </xdr:spPr>
      </xdr:pic>
      <xdr:pic>
        <xdr:nvPicPr>
          <xdr:cNvPr id="44" name="Picture 43" descr="20160322_InteractiveBanner_BP.jpg"/>
          <xdr:cNvPicPr>
            <a:picLocks/>
          </xdr:cNvPicPr>
        </xdr:nvPicPr>
        <xdr:blipFill>
          <a:blip xmlns:r="http://schemas.openxmlformats.org/officeDocument/2006/relationships" r:embed="rId5" cstate="print"/>
          <a:srcRect t="4423" r="77769" b="9583"/>
          <a:stretch>
            <a:fillRect/>
          </a:stretch>
        </xdr:blipFill>
        <xdr:spPr>
          <a:xfrm>
            <a:off x="0" y="0"/>
            <a:ext cx="3232741" cy="841321"/>
          </a:xfrm>
          <a:prstGeom prst="rect">
            <a:avLst/>
          </a:prstGeom>
        </xdr:spPr>
      </xdr:pic>
      <xdr:pic>
        <xdr:nvPicPr>
          <xdr:cNvPr id="10242"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0" y="952500"/>
            <a:ext cx="14497050" cy="409575"/>
          </a:xfrm>
          <a:prstGeom prst="rect">
            <a:avLst/>
          </a:prstGeom>
          <a:noFill/>
        </xdr:spPr>
      </xdr:pic>
    </xdr:grpSp>
    <xdr:clientData/>
  </xdr:twoCellAnchor>
  <xdr:twoCellAnchor editAs="absolute">
    <xdr:from>
      <xdr:col>1</xdr:col>
      <xdr:colOff>9525</xdr:colOff>
      <xdr:row>5</xdr:row>
      <xdr:rowOff>66675</xdr:rowOff>
    </xdr:from>
    <xdr:to>
      <xdr:col>18</xdr:col>
      <xdr:colOff>453450</xdr:colOff>
      <xdr:row>7</xdr:row>
      <xdr:rowOff>2475</xdr:rowOff>
    </xdr:to>
    <xdr:grpSp>
      <xdr:nvGrpSpPr>
        <xdr:cNvPr id="54" name="Group 53"/>
        <xdr:cNvGrpSpPr/>
      </xdr:nvGrpSpPr>
      <xdr:grpSpPr>
        <a:xfrm>
          <a:off x="276225" y="1019175"/>
          <a:ext cx="10807125" cy="316800"/>
          <a:chOff x="276225" y="1019175"/>
          <a:chExt cx="10807125" cy="316800"/>
        </a:xfrm>
      </xdr:grpSpPr>
      <xdr:sp macro="" textlink="">
        <xdr:nvSpPr>
          <xdr:cNvPr id="46" name="Rectangle 45">
            <a:hlinkClick xmlns:r="http://schemas.openxmlformats.org/officeDocument/2006/relationships" r:id="rId7" tooltip="Introduction"/>
          </xdr:cNvPr>
          <xdr:cNvSpPr/>
        </xdr:nvSpPr>
        <xdr:spPr>
          <a:xfrm>
            <a:off x="276225" y="10191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7" name="Rectangle 46">
            <a:hlinkClick xmlns:r="http://schemas.openxmlformats.org/officeDocument/2006/relationships" r:id="rId8" tooltip="Trend chart and table"/>
          </xdr:cNvPr>
          <xdr:cNvSpPr/>
        </xdr:nvSpPr>
        <xdr:spPr>
          <a:xfrm>
            <a:off x="1362075" y="10191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8" name="Rectangle 47">
            <a:hlinkClick xmlns:r="http://schemas.openxmlformats.org/officeDocument/2006/relationships" r:id="rId9" tooltip="Deprivation comparison"/>
          </xdr:cNvPr>
          <xdr:cNvSpPr/>
        </xdr:nvSpPr>
        <xdr:spPr>
          <a:xfrm>
            <a:off x="2447925" y="10191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9" name="Rectangle 48">
            <a:hlinkClick xmlns:r="http://schemas.openxmlformats.org/officeDocument/2006/relationships" r:id="rId10" tooltip="Technical guide"/>
          </xdr:cNvPr>
          <xdr:cNvSpPr/>
        </xdr:nvSpPr>
        <xdr:spPr>
          <a:xfrm>
            <a:off x="7867650" y="10191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2" name="Rectangle 51">
            <a:hlinkClick xmlns:r="http://schemas.openxmlformats.org/officeDocument/2006/relationships" r:id="rId11" tooltip="Interpretation guide"/>
          </xdr:cNvPr>
          <xdr:cNvSpPr/>
        </xdr:nvSpPr>
        <xdr:spPr>
          <a:xfrm>
            <a:off x="8953500" y="10191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3" name="Rectangle 52">
            <a:hlinkClick xmlns:r="http://schemas.openxmlformats.org/officeDocument/2006/relationships" r:id="rId12" tooltip="How to copy charts &amp; tables"/>
          </xdr:cNvPr>
          <xdr:cNvSpPr/>
        </xdr:nvSpPr>
        <xdr:spPr>
          <a:xfrm>
            <a:off x="10039350" y="10191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editAs="oneCell">
    <xdr:from>
      <xdr:col>11</xdr:col>
      <xdr:colOff>28575</xdr:colOff>
      <xdr:row>24</xdr:row>
      <xdr:rowOff>85725</xdr:rowOff>
    </xdr:from>
    <xdr:to>
      <xdr:col>21</xdr:col>
      <xdr:colOff>38809</xdr:colOff>
      <xdr:row>37</xdr:row>
      <xdr:rowOff>150825</xdr:rowOff>
    </xdr:to>
    <xdr:pic>
      <xdr:nvPicPr>
        <xdr:cNvPr id="7169" name="Picture 1"/>
        <xdr:cNvPicPr>
          <a:picLocks noChangeAspect="1" noChangeArrowheads="1"/>
        </xdr:cNvPicPr>
      </xdr:nvPicPr>
      <xdr:blipFill>
        <a:blip xmlns:r="http://schemas.openxmlformats.org/officeDocument/2006/relationships" r:embed="rId13" cstate="print"/>
        <a:srcRect/>
        <a:stretch>
          <a:fillRect/>
        </a:stretch>
      </xdr:blipFill>
      <xdr:spPr bwMode="auto">
        <a:xfrm>
          <a:off x="6391275" y="4657725"/>
          <a:ext cx="6106234" cy="254160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547408</xdr:colOff>
      <xdr:row>31</xdr:row>
      <xdr:rowOff>66676</xdr:rowOff>
    </xdr:from>
    <xdr:to>
      <xdr:col>12</xdr:col>
      <xdr:colOff>400051</xdr:colOff>
      <xdr:row>45</xdr:row>
      <xdr:rowOff>73959</xdr:rowOff>
    </xdr:to>
    <xdr:pic>
      <xdr:nvPicPr>
        <xdr:cNvPr id="30" name="Picture 8"/>
        <xdr:cNvPicPr>
          <a:picLocks noChangeAspect="1" noChangeArrowheads="1"/>
        </xdr:cNvPicPr>
      </xdr:nvPicPr>
      <xdr:blipFill>
        <a:blip xmlns:r="http://schemas.openxmlformats.org/officeDocument/2006/relationships" r:embed="rId1" cstate="print"/>
        <a:srcRect l="48224" t="7884" r="45427" b="68825"/>
        <a:stretch>
          <a:fillRect/>
        </a:stretch>
      </xdr:blipFill>
      <xdr:spPr bwMode="auto">
        <a:xfrm>
          <a:off x="5548033" y="4876801"/>
          <a:ext cx="1595718" cy="2274233"/>
        </a:xfrm>
        <a:prstGeom prst="rect">
          <a:avLst/>
        </a:prstGeom>
        <a:noFill/>
        <a:ln w="1">
          <a:noFill/>
          <a:miter lim="800000"/>
          <a:headEnd/>
          <a:tailEnd type="none" w="med" len="med"/>
        </a:ln>
        <a:effectLst/>
      </xdr:spPr>
    </xdr:pic>
    <xdr:clientData/>
  </xdr:twoCellAnchor>
  <xdr:twoCellAnchor editAs="oneCell">
    <xdr:from>
      <xdr:col>12</xdr:col>
      <xdr:colOff>571500</xdr:colOff>
      <xdr:row>31</xdr:row>
      <xdr:rowOff>66676</xdr:rowOff>
    </xdr:from>
    <xdr:to>
      <xdr:col>17</xdr:col>
      <xdr:colOff>485451</xdr:colOff>
      <xdr:row>45</xdr:row>
      <xdr:rowOff>66676</xdr:rowOff>
    </xdr:to>
    <xdr:pic>
      <xdr:nvPicPr>
        <xdr:cNvPr id="31" name="Picture 9"/>
        <xdr:cNvPicPr>
          <a:picLocks noChangeAspect="1" noChangeArrowheads="1"/>
        </xdr:cNvPicPr>
      </xdr:nvPicPr>
      <xdr:blipFill>
        <a:blip xmlns:r="http://schemas.openxmlformats.org/officeDocument/2006/relationships" r:embed="rId2" cstate="print"/>
        <a:srcRect l="53184" t="10213" r="26985" b="55283"/>
        <a:stretch>
          <a:fillRect/>
        </a:stretch>
      </xdr:blipFill>
      <xdr:spPr bwMode="auto">
        <a:xfrm>
          <a:off x="7315200" y="4876801"/>
          <a:ext cx="3371526" cy="2266950"/>
        </a:xfrm>
        <a:prstGeom prst="rect">
          <a:avLst/>
        </a:prstGeom>
        <a:noFill/>
        <a:ln w="1">
          <a:noFill/>
          <a:miter lim="800000"/>
          <a:headEnd/>
          <a:tailEnd type="none" w="med" len="med"/>
        </a:ln>
        <a:effectLst/>
      </xdr:spPr>
    </xdr:pic>
    <xdr:clientData/>
  </xdr:twoCellAnchor>
  <xdr:twoCellAnchor>
    <xdr:from>
      <xdr:col>1</xdr:col>
      <xdr:colOff>28575</xdr:colOff>
      <xdr:row>31</xdr:row>
      <xdr:rowOff>38100</xdr:rowOff>
    </xdr:from>
    <xdr:to>
      <xdr:col>6</xdr:col>
      <xdr:colOff>533400</xdr:colOff>
      <xdr:row>46</xdr:row>
      <xdr:rowOff>47625</xdr:rowOff>
    </xdr:to>
    <xdr:grpSp>
      <xdr:nvGrpSpPr>
        <xdr:cNvPr id="32" name="Group 31"/>
        <xdr:cNvGrpSpPr/>
      </xdr:nvGrpSpPr>
      <xdr:grpSpPr>
        <a:xfrm>
          <a:off x="123825" y="5343525"/>
          <a:ext cx="3552825" cy="2438400"/>
          <a:chOff x="9525" y="3971925"/>
          <a:chExt cx="3943350" cy="2438400"/>
        </a:xfrm>
      </xdr:grpSpPr>
      <xdr:pic>
        <xdr:nvPicPr>
          <xdr:cNvPr id="33" name="Picture 9"/>
          <xdr:cNvPicPr>
            <a:picLocks noChangeAspect="1" noChangeArrowheads="1"/>
          </xdr:cNvPicPr>
        </xdr:nvPicPr>
        <xdr:blipFill>
          <a:blip xmlns:r="http://schemas.openxmlformats.org/officeDocument/2006/relationships" r:embed="rId3" cstate="print"/>
          <a:srcRect l="3385" t="18066" r="78646" b="56934"/>
          <a:stretch>
            <a:fillRect/>
          </a:stretch>
        </xdr:blipFill>
        <xdr:spPr bwMode="auto">
          <a:xfrm>
            <a:off x="9525" y="3971925"/>
            <a:ext cx="3943350" cy="2438400"/>
          </a:xfrm>
          <a:prstGeom prst="rect">
            <a:avLst/>
          </a:prstGeom>
          <a:noFill/>
          <a:ln w="1">
            <a:noFill/>
            <a:miter lim="800000"/>
            <a:headEnd/>
            <a:tailEnd type="none" w="med" len="med"/>
          </a:ln>
          <a:effectLst/>
        </xdr:spPr>
      </xdr:pic>
      <xdr:sp macro="" textlink="">
        <xdr:nvSpPr>
          <xdr:cNvPr id="34" name="TextBox 33"/>
          <xdr:cNvSpPr txBox="1"/>
        </xdr:nvSpPr>
        <xdr:spPr>
          <a:xfrm rot="20668275">
            <a:off x="35081" y="5006261"/>
            <a:ext cx="2339167"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3500">
                <a:solidFill>
                  <a:schemeClr val="bg1">
                    <a:lumMod val="65000"/>
                  </a:schemeClr>
                </a:solidFill>
                <a:latin typeface="Verdana" pitchFamily="34" charset="0"/>
                <a:ea typeface="Verdana" pitchFamily="34" charset="0"/>
                <a:cs typeface="Verdana" pitchFamily="34" charset="0"/>
              </a:rPr>
              <a:t>EXAMPLE</a:t>
            </a:r>
            <a:r>
              <a:rPr lang="en-GB" sz="3600">
                <a:solidFill>
                  <a:schemeClr val="bg1">
                    <a:lumMod val="65000"/>
                  </a:schemeClr>
                </a:solidFill>
              </a:rPr>
              <a:t> </a:t>
            </a:r>
          </a:p>
        </xdr:txBody>
      </xdr:sp>
    </xdr:grpSp>
    <xdr:clientData/>
  </xdr:twoCellAnchor>
  <xdr:twoCellAnchor>
    <xdr:from>
      <xdr:col>13</xdr:col>
      <xdr:colOff>581025</xdr:colOff>
      <xdr:row>9</xdr:row>
      <xdr:rowOff>57150</xdr:rowOff>
    </xdr:from>
    <xdr:to>
      <xdr:col>20</xdr:col>
      <xdr:colOff>570663</xdr:colOff>
      <xdr:row>29</xdr:row>
      <xdr:rowOff>94650</xdr:rowOff>
    </xdr:to>
    <xdr:grpSp>
      <xdr:nvGrpSpPr>
        <xdr:cNvPr id="35" name="Group 34"/>
        <xdr:cNvGrpSpPr/>
      </xdr:nvGrpSpPr>
      <xdr:grpSpPr>
        <a:xfrm>
          <a:off x="7991475" y="1771650"/>
          <a:ext cx="4256838" cy="3304575"/>
          <a:chOff x="7219950" y="190500"/>
          <a:chExt cx="4571163" cy="3276000"/>
        </a:xfrm>
      </xdr:grpSpPr>
      <xdr:pic>
        <xdr:nvPicPr>
          <xdr:cNvPr id="36" name="Picture 35"/>
          <xdr:cNvPicPr>
            <a:picLocks noChangeAspect="1" noChangeArrowheads="1"/>
          </xdr:cNvPicPr>
        </xdr:nvPicPr>
        <xdr:blipFill>
          <a:blip xmlns:r="http://schemas.openxmlformats.org/officeDocument/2006/relationships" r:embed="rId4" cstate="print"/>
          <a:srcRect t="2539" r="66146" b="42871"/>
          <a:stretch>
            <a:fillRect/>
          </a:stretch>
        </xdr:blipFill>
        <xdr:spPr bwMode="auto">
          <a:xfrm>
            <a:off x="7219950" y="190500"/>
            <a:ext cx="4571163" cy="3276000"/>
          </a:xfrm>
          <a:prstGeom prst="rect">
            <a:avLst/>
          </a:prstGeom>
          <a:noFill/>
          <a:ln w="1">
            <a:noFill/>
            <a:miter lim="800000"/>
            <a:headEnd/>
            <a:tailEnd type="none" w="med" len="med"/>
          </a:ln>
          <a:effectLst/>
        </xdr:spPr>
      </xdr:pic>
      <xdr:sp macro="" textlink="">
        <xdr:nvSpPr>
          <xdr:cNvPr id="37" name="TextBox 36"/>
          <xdr:cNvSpPr txBox="1"/>
        </xdr:nvSpPr>
        <xdr:spPr>
          <a:xfrm rot="20668275">
            <a:off x="8712257" y="1959913"/>
            <a:ext cx="2552027"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3600">
                <a:solidFill>
                  <a:schemeClr val="bg1">
                    <a:lumMod val="65000"/>
                  </a:schemeClr>
                </a:solidFill>
                <a:latin typeface="Verdana" pitchFamily="34" charset="0"/>
                <a:ea typeface="Verdana" pitchFamily="34" charset="0"/>
                <a:cs typeface="Verdana" pitchFamily="34" charset="0"/>
              </a:rPr>
              <a:t>EXAMPLE</a:t>
            </a:r>
            <a:r>
              <a:rPr lang="en-GB" sz="3600">
                <a:solidFill>
                  <a:schemeClr val="bg1">
                    <a:lumMod val="65000"/>
                  </a:schemeClr>
                </a:solidFill>
              </a:rPr>
              <a:t> </a:t>
            </a:r>
          </a:p>
        </xdr:txBody>
      </xdr:sp>
    </xdr:grpSp>
    <xdr:clientData/>
  </xdr:twoCellAnchor>
  <xdr:twoCellAnchor editAs="absolute">
    <xdr:from>
      <xdr:col>0</xdr:col>
      <xdr:colOff>0</xdr:colOff>
      <xdr:row>0</xdr:row>
      <xdr:rowOff>0</xdr:rowOff>
    </xdr:from>
    <xdr:to>
      <xdr:col>24</xdr:col>
      <xdr:colOff>381000</xdr:colOff>
      <xdr:row>7</xdr:row>
      <xdr:rowOff>28575</xdr:rowOff>
    </xdr:to>
    <xdr:grpSp>
      <xdr:nvGrpSpPr>
        <xdr:cNvPr id="40" name="Group 39"/>
        <xdr:cNvGrpSpPr/>
      </xdr:nvGrpSpPr>
      <xdr:grpSpPr>
        <a:xfrm>
          <a:off x="0" y="0"/>
          <a:ext cx="14497050" cy="1362075"/>
          <a:chOff x="0" y="0"/>
          <a:chExt cx="14497050" cy="1362075"/>
        </a:xfrm>
      </xdr:grpSpPr>
      <xdr:pic>
        <xdr:nvPicPr>
          <xdr:cNvPr id="11267" name="Picture 3"/>
          <xdr:cNvPicPr>
            <a:picLocks noChangeAspect="1" noChangeArrowheads="1"/>
          </xdr:cNvPicPr>
        </xdr:nvPicPr>
        <xdr:blipFill>
          <a:blip xmlns:r="http://schemas.openxmlformats.org/officeDocument/2006/relationships" r:embed="rId5" cstate="print"/>
          <a:srcRect/>
          <a:stretch>
            <a:fillRect/>
          </a:stretch>
        </xdr:blipFill>
        <xdr:spPr bwMode="auto">
          <a:xfrm>
            <a:off x="0" y="0"/>
            <a:ext cx="14497050" cy="981075"/>
          </a:xfrm>
          <a:prstGeom prst="rect">
            <a:avLst/>
          </a:prstGeom>
          <a:noFill/>
        </xdr:spPr>
      </xdr:pic>
      <xdr:pic>
        <xdr:nvPicPr>
          <xdr:cNvPr id="21" name="Picture 20" descr="20160322_InteractiveBanner_BP.jpg"/>
          <xdr:cNvPicPr>
            <a:picLocks/>
          </xdr:cNvPicPr>
        </xdr:nvPicPr>
        <xdr:blipFill>
          <a:blip xmlns:r="http://schemas.openxmlformats.org/officeDocument/2006/relationships" r:embed="rId6" cstate="print"/>
          <a:srcRect t="4423" r="77769" b="9583"/>
          <a:stretch>
            <a:fillRect/>
          </a:stretch>
        </xdr:blipFill>
        <xdr:spPr>
          <a:xfrm>
            <a:off x="0" y="0"/>
            <a:ext cx="3232741" cy="841321"/>
          </a:xfrm>
          <a:prstGeom prst="rect">
            <a:avLst/>
          </a:prstGeom>
        </xdr:spPr>
      </xdr:pic>
      <xdr:pic>
        <xdr:nvPicPr>
          <xdr:cNvPr id="11266"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0" y="952500"/>
            <a:ext cx="14497050" cy="409575"/>
          </a:xfrm>
          <a:prstGeom prst="rect">
            <a:avLst/>
          </a:prstGeom>
          <a:noFill/>
        </xdr:spPr>
      </xdr:pic>
    </xdr:grpSp>
    <xdr:clientData/>
  </xdr:twoCellAnchor>
  <xdr:twoCellAnchor editAs="absolute">
    <xdr:from>
      <xdr:col>1</xdr:col>
      <xdr:colOff>200025</xdr:colOff>
      <xdr:row>5</xdr:row>
      <xdr:rowOff>66675</xdr:rowOff>
    </xdr:from>
    <xdr:to>
      <xdr:col>19</xdr:col>
      <xdr:colOff>34350</xdr:colOff>
      <xdr:row>7</xdr:row>
      <xdr:rowOff>2475</xdr:rowOff>
    </xdr:to>
    <xdr:grpSp>
      <xdr:nvGrpSpPr>
        <xdr:cNvPr id="20" name="Group 19"/>
        <xdr:cNvGrpSpPr/>
      </xdr:nvGrpSpPr>
      <xdr:grpSpPr>
        <a:xfrm>
          <a:off x="295275" y="1019175"/>
          <a:ext cx="10807125" cy="316800"/>
          <a:chOff x="295275" y="1019175"/>
          <a:chExt cx="10807125" cy="316800"/>
        </a:xfrm>
      </xdr:grpSpPr>
      <xdr:sp macro="" textlink="">
        <xdr:nvSpPr>
          <xdr:cNvPr id="25" name="Rectangle 24">
            <a:hlinkClick xmlns:r="http://schemas.openxmlformats.org/officeDocument/2006/relationships" r:id="rId8" tooltip="Introduction"/>
          </xdr:cNvPr>
          <xdr:cNvSpPr/>
        </xdr:nvSpPr>
        <xdr:spPr>
          <a:xfrm>
            <a:off x="295275" y="10191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6" name="Rectangle 25">
            <a:hlinkClick xmlns:r="http://schemas.openxmlformats.org/officeDocument/2006/relationships" r:id="rId9" tooltip="Trend chart and table"/>
          </xdr:cNvPr>
          <xdr:cNvSpPr/>
        </xdr:nvSpPr>
        <xdr:spPr>
          <a:xfrm>
            <a:off x="1381125" y="10191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7" name="Rectangle 26">
            <a:hlinkClick xmlns:r="http://schemas.openxmlformats.org/officeDocument/2006/relationships" r:id="rId10" tooltip="Deprivation comparison"/>
          </xdr:cNvPr>
          <xdr:cNvSpPr/>
        </xdr:nvSpPr>
        <xdr:spPr>
          <a:xfrm>
            <a:off x="2466975" y="10191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8" name="Rectangle 27">
            <a:hlinkClick xmlns:r="http://schemas.openxmlformats.org/officeDocument/2006/relationships" r:id="rId11" tooltip="Technical guide"/>
          </xdr:cNvPr>
          <xdr:cNvSpPr/>
        </xdr:nvSpPr>
        <xdr:spPr>
          <a:xfrm>
            <a:off x="7886700" y="10191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9" name="Rectangle 28">
            <a:hlinkClick xmlns:r="http://schemas.openxmlformats.org/officeDocument/2006/relationships" r:id="rId12" tooltip="Interpretation guide"/>
          </xdr:cNvPr>
          <xdr:cNvSpPr/>
        </xdr:nvSpPr>
        <xdr:spPr>
          <a:xfrm>
            <a:off x="8972550" y="10191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8" name="Rectangle 37">
            <a:hlinkClick xmlns:r="http://schemas.openxmlformats.org/officeDocument/2006/relationships" r:id="rId13" tooltip="How to copy charts &amp; tables"/>
          </xdr:cNvPr>
          <xdr:cNvSpPr/>
        </xdr:nvSpPr>
        <xdr:spPr>
          <a:xfrm>
            <a:off x="10058400" y="10191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absolute">
    <xdr:from>
      <xdr:col>1</xdr:col>
      <xdr:colOff>1746499</xdr:colOff>
      <xdr:row>24</xdr:row>
      <xdr:rowOff>32729</xdr:rowOff>
    </xdr:from>
    <xdr:to>
      <xdr:col>2</xdr:col>
      <xdr:colOff>193624</xdr:colOff>
      <xdr:row>24</xdr:row>
      <xdr:rowOff>32729</xdr:rowOff>
    </xdr:to>
    <xdr:cxnSp macro="">
      <xdr:nvCxnSpPr>
        <xdr:cNvPr id="4" name="Straight Connector 3"/>
        <xdr:cNvCxnSpPr/>
      </xdr:nvCxnSpPr>
      <xdr:spPr>
        <a:xfrm>
          <a:off x="4127749" y="3918929"/>
          <a:ext cx="266400" cy="0"/>
        </a:xfrm>
        <a:prstGeom prst="line">
          <a:avLst/>
        </a:prstGeom>
        <a:ln w="22225">
          <a:solidFill>
            <a:srgbClr val="7030A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a:noFill/>
        </a:ln>
      </a:spPr>
      <a:bodyPr vertOverflow="clip" rtlCol="0" anchor="ctr"/>
      <a:lstStyle>
        <a:defPPr algn="ctr">
          <a:defRPr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publichealthwalesobservatory.wales.nhs.uk/smoking2017" TargetMode="External"/><Relationship Id="rId1" Type="http://schemas.openxmlformats.org/officeDocument/2006/relationships/hyperlink" Target="mailto:publichealthwalesobservatory@wales.nhs.uk"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4.xml.rels><?xml version="1.0" encoding="UTF-8" standalone="yes"?>
<Relationships xmlns="http://schemas.openxmlformats.org/package/2006/relationships"><Relationship Id="rId8" Type="http://schemas.openxmlformats.org/officeDocument/2006/relationships/hyperlink" Target="http://www.publichealthwalesobservatory.wales.nhs.uk/wimd" TargetMode="External"/><Relationship Id="rId3" Type="http://schemas.openxmlformats.org/officeDocument/2006/relationships/hyperlink" Target="http://www.publichealthwalesobservatory.wales.nhs.uk/population-estimates-1" TargetMode="External"/><Relationship Id="rId7" Type="http://schemas.openxmlformats.org/officeDocument/2006/relationships/hyperlink" Target="http://www.publichealthwalesobservatory.wales.nhs.uk/welsh-health-survey" TargetMode="External"/><Relationship Id="rId12" Type="http://schemas.openxmlformats.org/officeDocument/2006/relationships/drawing" Target="../drawings/drawing6.xml"/><Relationship Id="rId2" Type="http://schemas.openxmlformats.org/officeDocument/2006/relationships/hyperlink" Target="http://content.digital.nhs.uk/catalogue/pub17526/stat-smok-eng-2015-rep.pdf" TargetMode="External"/><Relationship Id="rId1" Type="http://schemas.openxmlformats.org/officeDocument/2006/relationships/hyperlink" Target="http://content.digital.nhs.uk/catalogue/pub17526/stat-smok-eng-2015-rep.pdf" TargetMode="External"/><Relationship Id="rId6" Type="http://schemas.openxmlformats.org/officeDocument/2006/relationships/hyperlink" Target="http://www.publichealthwalesobservatory.wales.nhs.uk/population-estimates-1" TargetMode="External"/><Relationship Id="rId11" Type="http://schemas.openxmlformats.org/officeDocument/2006/relationships/printerSettings" Target="../printerSettings/printerSettings4.bin"/><Relationship Id="rId5" Type="http://schemas.openxmlformats.org/officeDocument/2006/relationships/hyperlink" Target="http://www.publichealthwalesobservatory.wales.nhs.uk/PHM" TargetMode="External"/><Relationship Id="rId10" Type="http://schemas.openxmlformats.org/officeDocument/2006/relationships/hyperlink" Target="http://www.publichealthwalesobservatory.wales.nhs.uk/wimd" TargetMode="External"/><Relationship Id="rId4" Type="http://schemas.openxmlformats.org/officeDocument/2006/relationships/hyperlink" Target="http://www.publichealthwalesobservatory.wales.nhs.uk/PEDW" TargetMode="External"/><Relationship Id="rId9" Type="http://schemas.openxmlformats.org/officeDocument/2006/relationships/hyperlink" Target="http://www.publichealthwalesobservatory.wales.nhs.uk/welsh-health-survey"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pageSetUpPr fitToPage="1"/>
  </sheetPr>
  <dimension ref="B9:S27"/>
  <sheetViews>
    <sheetView showGridLines="0" showRowColHeaders="0" tabSelected="1" zoomScaleNormal="100" workbookViewId="0">
      <selection activeCell="AA19" sqref="AA19"/>
    </sheetView>
  </sheetViews>
  <sheetFormatPr defaultRowHeight="15"/>
  <cols>
    <col min="1" max="1" width="3.85546875" style="63" customWidth="1"/>
    <col min="2" max="3" width="9.140625" style="63"/>
    <col min="4" max="5" width="9.140625" style="63" customWidth="1"/>
    <col min="6" max="6" width="5" style="63" customWidth="1"/>
    <col min="7" max="7" width="16.28515625" style="63" customWidth="1"/>
    <col min="8" max="21" width="9.140625" style="63"/>
    <col min="22" max="22" width="9.140625" style="63" customWidth="1"/>
    <col min="23" max="16384" width="9.140625" style="63"/>
  </cols>
  <sheetData>
    <row r="9" spans="2:13" ht="27" customHeight="1">
      <c r="B9" s="142" t="s">
        <v>225</v>
      </c>
      <c r="C9" s="142"/>
      <c r="D9" s="142"/>
      <c r="E9" s="142"/>
      <c r="F9" s="142"/>
      <c r="G9" s="142"/>
      <c r="H9" s="142"/>
      <c r="I9" s="142"/>
      <c r="J9" s="142"/>
      <c r="K9" s="142"/>
      <c r="L9" s="142"/>
    </row>
    <row r="10" spans="2:13" ht="18" customHeight="1">
      <c r="B10" s="64" t="s">
        <v>226</v>
      </c>
    </row>
    <row r="11" spans="2:13">
      <c r="B11" s="64" t="s">
        <v>227</v>
      </c>
    </row>
    <row r="12" spans="2:13">
      <c r="B12" s="64" t="s">
        <v>228</v>
      </c>
    </row>
    <row r="13" spans="2:13" ht="9.75" customHeight="1">
      <c r="B13" s="64"/>
    </row>
    <row r="14" spans="2:13">
      <c r="B14" s="64" t="s">
        <v>229</v>
      </c>
      <c r="H14" s="139" t="s">
        <v>542</v>
      </c>
      <c r="I14" s="139"/>
      <c r="J14" s="139"/>
      <c r="K14" s="139"/>
      <c r="L14" s="139"/>
      <c r="M14" s="139"/>
    </row>
    <row r="15" spans="2:13" ht="21.75" customHeight="1">
      <c r="B15" s="64" t="s">
        <v>230</v>
      </c>
    </row>
    <row r="16" spans="2:13" s="65" customFormat="1" ht="31.5" customHeight="1">
      <c r="B16" s="143" t="s">
        <v>233</v>
      </c>
      <c r="C16" s="143"/>
      <c r="D16" s="143"/>
      <c r="E16" s="143"/>
      <c r="F16" s="143"/>
      <c r="G16" s="143"/>
      <c r="H16" s="143"/>
      <c r="I16" s="143"/>
      <c r="J16" s="143"/>
      <c r="K16" s="143"/>
      <c r="L16" s="143"/>
      <c r="M16" s="143"/>
    </row>
    <row r="17" spans="2:19" s="65" customFormat="1" ht="21.75" customHeight="1">
      <c r="B17" s="64" t="s">
        <v>234</v>
      </c>
      <c r="C17" s="63"/>
      <c r="D17" s="63"/>
      <c r="E17" s="63"/>
      <c r="F17" s="63"/>
      <c r="G17" s="63"/>
      <c r="H17" s="63"/>
      <c r="I17" s="63"/>
      <c r="J17" s="63"/>
      <c r="K17" s="63"/>
      <c r="L17" s="63"/>
      <c r="M17" s="63"/>
    </row>
    <row r="18" spans="2:19" s="65" customFormat="1" ht="25.5" customHeight="1">
      <c r="B18" s="142" t="s">
        <v>231</v>
      </c>
      <c r="C18" s="142"/>
      <c r="D18" s="142"/>
      <c r="E18" s="142"/>
      <c r="F18" s="142"/>
      <c r="G18" s="142"/>
      <c r="H18" s="142"/>
      <c r="I18" s="142"/>
      <c r="J18" s="142"/>
      <c r="K18" s="142"/>
      <c r="L18" s="142"/>
      <c r="M18" s="142"/>
    </row>
    <row r="19" spans="2:19" ht="33" customHeight="1">
      <c r="B19" s="143" t="s">
        <v>232</v>
      </c>
      <c r="C19" s="143"/>
      <c r="D19" s="143"/>
      <c r="E19" s="143"/>
      <c r="F19" s="143"/>
      <c r="G19" s="143"/>
      <c r="H19" s="143"/>
      <c r="I19" s="143"/>
      <c r="J19" s="143"/>
      <c r="K19" s="143"/>
      <c r="L19" s="143"/>
      <c r="M19" s="143"/>
    </row>
    <row r="20" spans="2:19" ht="7.5" customHeight="1">
      <c r="B20" s="64"/>
    </row>
    <row r="21" spans="2:19">
      <c r="B21" s="64" t="s">
        <v>541</v>
      </c>
    </row>
    <row r="22" spans="2:19">
      <c r="B22" s="64"/>
    </row>
    <row r="23" spans="2:19">
      <c r="B23" s="64" t="s">
        <v>235</v>
      </c>
      <c r="G23" s="141" t="s">
        <v>236</v>
      </c>
      <c r="H23" s="141"/>
      <c r="I23" s="141"/>
      <c r="J23" s="141"/>
    </row>
    <row r="24" spans="2:19">
      <c r="B24" s="64"/>
    </row>
    <row r="25" spans="2:19">
      <c r="B25" s="66" t="s">
        <v>22</v>
      </c>
      <c r="C25" s="66"/>
      <c r="D25" s="66"/>
      <c r="E25" s="66"/>
      <c r="F25" s="66"/>
      <c r="G25" s="66"/>
      <c r="H25" s="66"/>
      <c r="I25" s="66"/>
      <c r="J25" s="66"/>
      <c r="K25" s="66"/>
      <c r="L25" s="66"/>
      <c r="M25" s="66"/>
      <c r="N25" s="66"/>
      <c r="O25" s="66"/>
      <c r="P25" s="66"/>
      <c r="Q25" s="66"/>
      <c r="R25" s="66"/>
      <c r="S25" s="66"/>
    </row>
    <row r="26" spans="2:19" ht="30" customHeight="1">
      <c r="B26" s="140" t="s">
        <v>20</v>
      </c>
      <c r="C26" s="140"/>
      <c r="D26" s="140"/>
      <c r="E26" s="140"/>
      <c r="F26" s="140"/>
      <c r="G26" s="140"/>
      <c r="H26" s="140"/>
      <c r="I26" s="140"/>
      <c r="J26" s="140"/>
      <c r="K26" s="140"/>
      <c r="L26" s="140"/>
      <c r="M26" s="140"/>
      <c r="N26" s="140"/>
      <c r="O26" s="140"/>
      <c r="P26" s="140"/>
      <c r="Q26" s="66"/>
      <c r="R26" s="66"/>
      <c r="S26" s="66"/>
    </row>
    <row r="27" spans="2:19">
      <c r="B27" s="140" t="s">
        <v>21</v>
      </c>
      <c r="C27" s="140"/>
      <c r="D27" s="140"/>
      <c r="E27" s="140"/>
      <c r="F27" s="140"/>
      <c r="G27" s="140"/>
      <c r="H27" s="140"/>
      <c r="I27" s="140"/>
      <c r="J27" s="140"/>
      <c r="K27" s="140"/>
      <c r="L27" s="140"/>
      <c r="M27" s="140"/>
      <c r="N27" s="140"/>
      <c r="O27" s="140"/>
      <c r="P27" s="140"/>
      <c r="Q27" s="140"/>
      <c r="R27" s="140"/>
      <c r="S27" s="140"/>
    </row>
  </sheetData>
  <sheetProtection algorithmName="SHA-512" hashValue="VKa2UfzR8Nk2nvAeFB34KH5/CjHLe2O0HxqdkW5GOQws3cMG+AKAdprbuvWzVAQZBozCYkwuC9x3PJh8zsvPpA==" saltValue="g7+KhhRVz84r9CmlBbCatQ==" spinCount="100000" sheet="1" scenarios="1"/>
  <mergeCells count="7">
    <mergeCell ref="B27:S27"/>
    <mergeCell ref="G23:J23"/>
    <mergeCell ref="B9:L9"/>
    <mergeCell ref="B18:M18"/>
    <mergeCell ref="B16:M16"/>
    <mergeCell ref="B19:M19"/>
    <mergeCell ref="B26:P26"/>
  </mergeCells>
  <hyperlinks>
    <hyperlink ref="G23" r:id="rId1"/>
    <hyperlink ref="H14:M14" r:id="rId2" display="www.publichealthwalesobservatory.wales.nhs.uk/smoking2017"/>
  </hyperlinks>
  <pageMargins left="0.70866141732283472" right="0.70866141732283472" top="0.74803149606299213" bottom="0.74803149606299213" header="0.31496062992125984" footer="0.31496062992125984"/>
  <pageSetup paperSize="9" scale="59" orientation="landscape" r:id="rId3"/>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FF00"/>
    <pageSetUpPr fitToPage="1"/>
  </sheetPr>
  <dimension ref="F29:R53"/>
  <sheetViews>
    <sheetView showGridLines="0" showRowColHeaders="0" zoomScaleNormal="100" workbookViewId="0">
      <selection activeCell="X19" sqref="X19"/>
    </sheetView>
  </sheetViews>
  <sheetFormatPr defaultRowHeight="15"/>
  <cols>
    <col min="1" max="5" width="9.140625" style="63"/>
    <col min="6" max="6" width="8.5703125" style="63" bestFit="1" customWidth="1"/>
    <col min="7" max="7" width="11.7109375" style="63" customWidth="1"/>
    <col min="8" max="8" width="7.7109375" style="63" customWidth="1"/>
    <col min="9" max="9" width="14.85546875" style="63" customWidth="1"/>
    <col min="10" max="10" width="1.7109375" style="63" customWidth="1"/>
    <col min="11" max="11" width="7.7109375" style="63" customWidth="1"/>
    <col min="12" max="12" width="14.85546875" style="63" customWidth="1"/>
    <col min="13" max="13" width="1.7109375" style="63" customWidth="1"/>
    <col min="14" max="14" width="7.7109375" style="63" customWidth="1"/>
    <col min="15" max="15" width="14.85546875" style="63" customWidth="1"/>
    <col min="16" max="16" width="1.7109375" style="63" customWidth="1"/>
    <col min="17" max="17" width="4.85546875" style="63" customWidth="1"/>
    <col min="18" max="18" width="11" style="63" customWidth="1"/>
    <col min="19" max="22" width="9.140625" style="63"/>
    <col min="23" max="23" width="9.140625" style="63" customWidth="1"/>
    <col min="24" max="16384" width="9.140625" style="63"/>
  </cols>
  <sheetData>
    <row r="29" spans="6:18" ht="28.5" customHeight="1">
      <c r="F29" s="149" t="str">
        <f>'Trend controls'!F65</f>
        <v>Smoking-attributable mortality, all persons aged 35+, European age-standardised rate (EASR) per 100,000, Wales by deprivation fifth (WIMD 2014), 2006-08 to 2013-15</v>
      </c>
      <c r="G29" s="149"/>
      <c r="H29" s="149"/>
      <c r="I29" s="149"/>
      <c r="J29" s="149"/>
      <c r="K29" s="149"/>
      <c r="L29" s="149"/>
      <c r="M29" s="149"/>
      <c r="N29" s="149"/>
      <c r="O29" s="149"/>
      <c r="P29" s="149"/>
      <c r="Q29" s="149"/>
      <c r="R29" s="149"/>
    </row>
    <row r="30" spans="6:18" ht="18" customHeight="1">
      <c r="F30" s="150" t="s">
        <v>150</v>
      </c>
      <c r="G30" s="152" t="s">
        <v>155</v>
      </c>
      <c r="H30" s="152"/>
      <c r="I30" s="152"/>
      <c r="J30" s="67"/>
      <c r="K30" s="154" t="s">
        <v>156</v>
      </c>
      <c r="L30" s="154"/>
      <c r="M30" s="155"/>
      <c r="N30" s="154"/>
      <c r="O30" s="154"/>
      <c r="P30" s="154"/>
      <c r="Q30" s="154"/>
      <c r="R30" s="154"/>
    </row>
    <row r="31" spans="6:18" ht="24.75" customHeight="1">
      <c r="F31" s="151"/>
      <c r="G31" s="153" t="str">
        <f>'Trend controls'!F69</f>
        <v xml:space="preserve">Average deaths per year </v>
      </c>
      <c r="H31" s="156" t="s">
        <v>249</v>
      </c>
      <c r="I31" s="156"/>
      <c r="J31" s="153"/>
      <c r="K31" s="156" t="s">
        <v>250</v>
      </c>
      <c r="L31" s="156"/>
      <c r="M31" s="135"/>
      <c r="N31" s="156" t="s">
        <v>251</v>
      </c>
      <c r="O31" s="156"/>
      <c r="P31" s="68"/>
      <c r="Q31" s="157" t="s">
        <v>252</v>
      </c>
      <c r="R31" s="158"/>
    </row>
    <row r="32" spans="6:18" ht="10.5" customHeight="1">
      <c r="F32" s="151"/>
      <c r="G32" s="153"/>
      <c r="H32" s="153"/>
      <c r="I32" s="153"/>
      <c r="J32" s="153"/>
      <c r="K32" s="153"/>
      <c r="L32" s="153"/>
      <c r="M32" s="69"/>
      <c r="N32" s="153"/>
      <c r="O32" s="153"/>
      <c r="P32" s="70"/>
      <c r="Q32" s="159"/>
      <c r="R32" s="159"/>
    </row>
    <row r="33" spans="6:18" ht="4.5" customHeight="1">
      <c r="F33" s="134"/>
      <c r="G33" s="135"/>
      <c r="H33" s="71"/>
      <c r="I33" s="71"/>
      <c r="J33" s="135"/>
      <c r="K33" s="71"/>
      <c r="L33" s="71"/>
      <c r="M33" s="69"/>
      <c r="N33" s="71"/>
      <c r="O33" s="71"/>
      <c r="P33" s="70"/>
      <c r="Q33" s="69"/>
      <c r="R33" s="69"/>
    </row>
    <row r="34" spans="6:18">
      <c r="F34" s="72" t="s">
        <v>142</v>
      </c>
      <c r="G34" s="73">
        <f>'Trend controls'!I10</f>
        <v>5519.6603909004598</v>
      </c>
      <c r="H34" s="132">
        <f>'Trend controls'!K10</f>
        <v>329.17443212645497</v>
      </c>
      <c r="I34" s="74" t="str">
        <f>"("&amp;FIXED('Trend controls'!L10,0)&amp;" to "&amp;FIXED('Trend controls'!M10,0)&amp;")"</f>
        <v>(324 to 334)</v>
      </c>
      <c r="J34" s="75"/>
      <c r="K34" s="76">
        <f>'Trend controls'!K18</f>
        <v>228.34670262211</v>
      </c>
      <c r="L34" s="74" t="str">
        <f>"("&amp;FIXED('Trend controls'!L18,0)&amp;" to "&amp;FIXED('Trend controls'!M18,0)&amp;")"</f>
        <v>(219 to 238)</v>
      </c>
      <c r="M34" s="74"/>
      <c r="N34" s="76">
        <f>'Trend controls'!K50</f>
        <v>479.070916267379</v>
      </c>
      <c r="O34" s="74" t="str">
        <f>"("&amp;FIXED('Trend controls'!L50,0)&amp;" to "&amp;FIXED('Trend controls'!M50,0)&amp;")"</f>
        <v>(464 to 494)</v>
      </c>
      <c r="P34" s="74"/>
      <c r="Q34" s="77">
        <f>'Trend controls'!R18</f>
        <v>2.0979979599713836</v>
      </c>
      <c r="R34" s="74" t="str">
        <f>"("&amp;FIXED('Trend controls'!S18,1)&amp;" to "&amp;FIXED('Trend controls'!T18,1)&amp;")"</f>
        <v>(2.0 to 2.2)</v>
      </c>
    </row>
    <row r="35" spans="6:18">
      <c r="F35" s="78" t="s">
        <v>143</v>
      </c>
      <c r="G35" s="73">
        <f>'Trend controls'!I11</f>
        <v>5459.7946688819802</v>
      </c>
      <c r="H35" s="132">
        <f>'Trend controls'!K11</f>
        <v>321.16846228445502</v>
      </c>
      <c r="I35" s="74" t="str">
        <f>"("&amp;FIXED('Trend controls'!L11,0)&amp;" to "&amp;FIXED('Trend controls'!M11,0)&amp;")"</f>
        <v>(316 to 326)</v>
      </c>
      <c r="J35" s="75"/>
      <c r="K35" s="76">
        <f>'Trend controls'!K19</f>
        <v>222.336086488733</v>
      </c>
      <c r="L35" s="74" t="str">
        <f>"("&amp;FIXED('Trend controls'!L19,0)&amp;" to "&amp;FIXED('Trend controls'!M19,0)&amp;")"</f>
        <v>(213 to 232)</v>
      </c>
      <c r="M35" s="74"/>
      <c r="N35" s="76">
        <f>'Trend controls'!K51</f>
        <v>467.74470473341302</v>
      </c>
      <c r="O35" s="74" t="str">
        <f>"("&amp;FIXED('Trend controls'!L51,0)&amp;" to "&amp;FIXED('Trend controls'!M51,0)&amp;")"</f>
        <v>(453 to 483)</v>
      </c>
      <c r="P35" s="74"/>
      <c r="Q35" s="77">
        <f>'Trend controls'!R19</f>
        <v>2.1037732206243374</v>
      </c>
      <c r="R35" s="74" t="str">
        <f>"("&amp;FIXED('Trend controls'!S19,1)&amp;" to "&amp;FIXED('Trend controls'!T19,1)&amp;")"</f>
        <v>(2.0 to 2.2)</v>
      </c>
    </row>
    <row r="36" spans="6:18">
      <c r="F36" s="78" t="s">
        <v>144</v>
      </c>
      <c r="G36" s="73">
        <f>'Trend controls'!I12</f>
        <v>5348.2496955746201</v>
      </c>
      <c r="H36" s="132">
        <f>'Trend controls'!K12</f>
        <v>310.23907642760099</v>
      </c>
      <c r="I36" s="74" t="str">
        <f>"("&amp;FIXED('Trend controls'!L12,0)&amp;" to "&amp;FIXED('Trend controls'!M12,0)&amp;")"</f>
        <v>(305 to 315)</v>
      </c>
      <c r="J36" s="75"/>
      <c r="K36" s="76">
        <f>'Trend controls'!K20</f>
        <v>212.48069580987899</v>
      </c>
      <c r="L36" s="74" t="str">
        <f>"("&amp;FIXED('Trend controls'!L20,0)&amp;" to "&amp;FIXED('Trend controls'!M20,0)&amp;")"</f>
        <v>(204 to 221)</v>
      </c>
      <c r="M36" s="74"/>
      <c r="N36" s="76">
        <f>'Trend controls'!K52</f>
        <v>453.28148163092902</v>
      </c>
      <c r="O36" s="74" t="str">
        <f>"("&amp;FIXED('Trend controls'!L52,0)&amp;" to "&amp;FIXED('Trend controls'!M52,0)&amp;")"</f>
        <v>(439 to 468)</v>
      </c>
      <c r="P36" s="74"/>
      <c r="Q36" s="77">
        <f>'Trend controls'!R20</f>
        <v>2.1332831196887221</v>
      </c>
      <c r="R36" s="74" t="str">
        <f>"("&amp;FIXED('Trend controls'!S20,1)&amp;" to "&amp;FIXED('Trend controls'!T20,1)&amp;")"</f>
        <v>(2.0 to 2.2)</v>
      </c>
    </row>
    <row r="37" spans="6:18">
      <c r="F37" s="78" t="s">
        <v>145</v>
      </c>
      <c r="G37" s="73">
        <f>'Trend controls'!I13</f>
        <v>5257.77235446534</v>
      </c>
      <c r="H37" s="132">
        <f>'Trend controls'!K13</f>
        <v>300.91324833456702</v>
      </c>
      <c r="I37" s="74" t="str">
        <f>"("&amp;FIXED('Trend controls'!L13,0)&amp;" to "&amp;FIXED('Trend controls'!M13,0)&amp;")"</f>
        <v>(296 to 306)</v>
      </c>
      <c r="J37" s="75"/>
      <c r="K37" s="76">
        <f>'Trend controls'!K21</f>
        <v>205.63820938607699</v>
      </c>
      <c r="L37" s="74" t="str">
        <f>"("&amp;FIXED('Trend controls'!L21,0)&amp;" to "&amp;FIXED('Trend controls'!M21,0)&amp;")"</f>
        <v>(197 to 214)</v>
      </c>
      <c r="M37" s="74"/>
      <c r="N37" s="76">
        <f>'Trend controls'!K53</f>
        <v>445.73392214523102</v>
      </c>
      <c r="O37" s="74" t="str">
        <f>"("&amp;FIXED('Trend controls'!L53,0)&amp;" to "&amp;FIXED('Trend controls'!M53,0)&amp;")"</f>
        <v>(431 to 460)</v>
      </c>
      <c r="P37" s="74"/>
      <c r="Q37" s="77">
        <f>'Trend controls'!R21</f>
        <v>2.167563720166346</v>
      </c>
      <c r="R37" s="74" t="str">
        <f>"("&amp;FIXED('Trend controls'!S21,1)&amp;" to "&amp;FIXED('Trend controls'!T21,1)&amp;")"</f>
        <v>(2.1 to 2.3)</v>
      </c>
    </row>
    <row r="38" spans="6:18">
      <c r="F38" s="78" t="s">
        <v>146</v>
      </c>
      <c r="G38" s="73">
        <f>'Trend controls'!I14</f>
        <v>5229.67459021797</v>
      </c>
      <c r="H38" s="132">
        <f>'Trend controls'!K14</f>
        <v>294.68352815363602</v>
      </c>
      <c r="I38" s="74" t="str">
        <f>"("&amp;FIXED('Trend controls'!L14,0)&amp;" to "&amp;FIXED('Trend controls'!M14,0)&amp;")"</f>
        <v>(290 to 299)</v>
      </c>
      <c r="J38" s="75"/>
      <c r="K38" s="76">
        <f>'Trend controls'!K22</f>
        <v>198.91645909758799</v>
      </c>
      <c r="L38" s="74" t="str">
        <f>"("&amp;FIXED('Trend controls'!L22,0)&amp;" to "&amp;FIXED('Trend controls'!M22,0)&amp;")"</f>
        <v>(191 to 207)</v>
      </c>
      <c r="M38" s="74"/>
      <c r="N38" s="76">
        <f>'Trend controls'!K54</f>
        <v>441.32776548398999</v>
      </c>
      <c r="O38" s="74" t="str">
        <f>"("&amp;FIXED('Trend controls'!L54,0)&amp;" to "&amp;FIXED('Trend controls'!M54,0)&amp;")"</f>
        <v>(427 to 456)</v>
      </c>
      <c r="P38" s="74"/>
      <c r="Q38" s="77">
        <f>'Trend controls'!R22</f>
        <v>2.2186588655666526</v>
      </c>
      <c r="R38" s="74" t="str">
        <f>"("&amp;FIXED('Trend controls'!S22,1)&amp;" to "&amp;FIXED('Trend controls'!T22,1)&amp;")"</f>
        <v>(2.1 to 2.3)</v>
      </c>
    </row>
    <row r="39" spans="6:18">
      <c r="F39" s="78" t="s">
        <v>147</v>
      </c>
      <c r="G39" s="73">
        <f>'Trend controls'!I15</f>
        <v>5288.60330126602</v>
      </c>
      <c r="H39" s="132">
        <f>'Trend controls'!K15</f>
        <v>293.659282164236</v>
      </c>
      <c r="I39" s="74" t="str">
        <f>"("&amp;FIXED('Trend controls'!L15,0)&amp;" to "&amp;FIXED('Trend controls'!M15,0)&amp;")"</f>
        <v>(289 to 298)</v>
      </c>
      <c r="J39" s="75"/>
      <c r="K39" s="76">
        <f>'Trend controls'!K23</f>
        <v>196.483635227257</v>
      </c>
      <c r="L39" s="74" t="str">
        <f>"("&amp;FIXED('Trend controls'!L23,0)&amp;" to "&amp;FIXED('Trend controls'!M23,0)&amp;")"</f>
        <v>(189 to 205)</v>
      </c>
      <c r="M39" s="74"/>
      <c r="N39" s="76">
        <f>'Trend controls'!K55</f>
        <v>446.56382790390302</v>
      </c>
      <c r="O39" s="74" t="str">
        <f>"("&amp;FIXED('Trend controls'!L55,0)&amp;" to "&amp;FIXED('Trend controls'!M55,0)&amp;")"</f>
        <v>(432 to 461)</v>
      </c>
      <c r="P39" s="74"/>
      <c r="Q39" s="77">
        <f>'Trend controls'!R23</f>
        <v>2.2727787349180413</v>
      </c>
      <c r="R39" s="74" t="str">
        <f>"("&amp;FIXED('Trend controls'!S23,1)&amp;" to "&amp;FIXED('Trend controls'!T23,1)&amp;")"</f>
        <v>(2.2 to 2.4)</v>
      </c>
    </row>
    <row r="40" spans="6:18">
      <c r="F40" s="78" t="s">
        <v>148</v>
      </c>
      <c r="G40" s="73">
        <f>'Trend controls'!I16</f>
        <v>5273.2074384637199</v>
      </c>
      <c r="H40" s="132">
        <f>'Trend controls'!K16</f>
        <v>288.04820632455801</v>
      </c>
      <c r="I40" s="74" t="str">
        <f>"("&amp;FIXED('Trend controls'!L16,0)&amp;" to "&amp;FIXED('Trend controls'!M16,0)&amp;")"</f>
        <v>(284 to 293)</v>
      </c>
      <c r="J40" s="75"/>
      <c r="K40" s="76">
        <f>'Trend controls'!K24</f>
        <v>190.998597290394</v>
      </c>
      <c r="L40" s="74" t="str">
        <f>"("&amp;FIXED('Trend controls'!L24,0)&amp;" to "&amp;FIXED('Trend controls'!M24,0)&amp;")"</f>
        <v>(183 to 199)</v>
      </c>
      <c r="M40" s="74"/>
      <c r="N40" s="76">
        <f>'Trend controls'!K56</f>
        <v>440.77955067247802</v>
      </c>
      <c r="O40" s="74" t="str">
        <f>"("&amp;FIXED('Trend controls'!L56,0)&amp;" to "&amp;FIXED('Trend controls'!M56,0)&amp;")"</f>
        <v>(427 to 455)</v>
      </c>
      <c r="P40" s="74"/>
      <c r="Q40" s="77">
        <f>'Trend controls'!R24</f>
        <v>2.3077632868806748</v>
      </c>
      <c r="R40" s="74" t="str">
        <f>"("&amp;FIXED('Trend controls'!S24,1)&amp;" to "&amp;FIXED('Trend controls'!T24,1)&amp;")"</f>
        <v>(2.2 to 2.4)</v>
      </c>
    </row>
    <row r="41" spans="6:18">
      <c r="F41" s="78" t="s">
        <v>149</v>
      </c>
      <c r="G41" s="73">
        <f>'Trend controls'!I17</f>
        <v>5388.3587669823901</v>
      </c>
      <c r="H41" s="132">
        <f>'Trend controls'!K17</f>
        <v>290.436166566564</v>
      </c>
      <c r="I41" s="74" t="str">
        <f>"("&amp;FIXED('Trend controls'!L17,0)&amp;" to "&amp;FIXED('Trend controls'!M17,0)&amp;")"</f>
        <v>(286 to 295)</v>
      </c>
      <c r="J41" s="75"/>
      <c r="K41" s="76">
        <f>'Trend controls'!K25</f>
        <v>192.1859592621</v>
      </c>
      <c r="L41" s="74" t="str">
        <f>"("&amp;FIXED('Trend controls'!L25,0)&amp;" to "&amp;FIXED('Trend controls'!M25,0)&amp;")"</f>
        <v>(184 to 200)</v>
      </c>
      <c r="M41" s="74"/>
      <c r="N41" s="76">
        <f>'Trend controls'!K57</f>
        <v>449.456200548423</v>
      </c>
      <c r="O41" s="74" t="str">
        <f>"("&amp;FIXED('Trend controls'!L57,0)&amp;" to "&amp;FIXED('Trend controls'!M57,0)&amp;")"</f>
        <v>(435 to 464)</v>
      </c>
      <c r="P41" s="74"/>
      <c r="Q41" s="77">
        <f>'Trend controls'!R25</f>
        <v>2.3386526376542531</v>
      </c>
      <c r="R41" s="74" t="str">
        <f>"("&amp;FIXED('Trend controls'!S25,1)&amp;" to "&amp;FIXED('Trend controls'!T25,1)&amp;")"</f>
        <v>(2.2 to 2.5)</v>
      </c>
    </row>
    <row r="42" spans="6:18" ht="4.5" customHeight="1">
      <c r="F42" s="79"/>
      <c r="G42" s="80"/>
      <c r="H42" s="80"/>
      <c r="I42" s="80"/>
      <c r="J42" s="81"/>
      <c r="K42" s="81"/>
      <c r="L42" s="82"/>
      <c r="M42" s="82"/>
      <c r="N42" s="82"/>
      <c r="O42" s="82"/>
      <c r="P42" s="81"/>
      <c r="Q42" s="83"/>
      <c r="R42" s="84"/>
    </row>
    <row r="43" spans="6:18" ht="12" customHeight="1">
      <c r="F43" s="147" t="str">
        <f>'Trend controls'!F68</f>
        <v>Produced by Public Health Wales Observatory, using PHM &amp; MYE (ONS) and WIMD 2014 &amp; WHS (WG)</v>
      </c>
      <c r="G43" s="147"/>
      <c r="H43" s="147"/>
      <c r="I43" s="147"/>
      <c r="J43" s="147"/>
      <c r="K43" s="147"/>
      <c r="L43" s="147"/>
      <c r="M43" s="147"/>
      <c r="N43" s="147"/>
      <c r="O43" s="147"/>
      <c r="P43" s="147"/>
      <c r="Q43" s="147"/>
      <c r="R43" s="147"/>
    </row>
    <row r="44" spans="6:18" ht="12" customHeight="1">
      <c r="F44" s="146" t="s">
        <v>171</v>
      </c>
      <c r="G44" s="146"/>
      <c r="H44" s="146"/>
      <c r="I44" s="146"/>
      <c r="J44" s="146"/>
      <c r="K44" s="146"/>
      <c r="L44" s="146"/>
      <c r="M44" s="146"/>
      <c r="N44" s="146"/>
      <c r="O44" s="146"/>
      <c r="P44" s="146"/>
      <c r="Q44" s="146"/>
      <c r="R44" s="146"/>
    </row>
    <row r="45" spans="6:18" ht="12" customHeight="1">
      <c r="F45" s="148"/>
      <c r="G45" s="148"/>
      <c r="H45" s="148"/>
      <c r="I45" s="148"/>
      <c r="J45" s="148"/>
      <c r="K45" s="148"/>
      <c r="L45" s="148"/>
      <c r="M45" s="148"/>
      <c r="N45" s="148"/>
      <c r="O45" s="148"/>
      <c r="P45" s="148"/>
      <c r="Q45" s="148"/>
      <c r="R45" s="148"/>
    </row>
    <row r="46" spans="6:18">
      <c r="F46" s="84"/>
      <c r="G46" s="84"/>
      <c r="H46" s="84"/>
      <c r="I46" s="84"/>
      <c r="J46" s="84"/>
      <c r="K46" s="84"/>
      <c r="L46" s="84"/>
      <c r="M46" s="84"/>
      <c r="N46" s="84"/>
      <c r="O46" s="84"/>
      <c r="P46" s="84"/>
      <c r="Q46" s="84"/>
      <c r="R46" s="84"/>
    </row>
    <row r="47" spans="6:18" ht="15" customHeight="1">
      <c r="F47" s="145"/>
      <c r="G47" s="145"/>
      <c r="H47" s="145"/>
      <c r="I47" s="145"/>
      <c r="J47" s="145"/>
      <c r="K47" s="145"/>
      <c r="L47" s="145"/>
      <c r="M47" s="145"/>
      <c r="N47" s="145"/>
      <c r="O47" s="145"/>
      <c r="P47" s="145"/>
      <c r="Q47" s="84"/>
      <c r="R47" s="84"/>
    </row>
    <row r="48" spans="6:18" ht="15" customHeight="1">
      <c r="F48" s="145"/>
      <c r="G48" s="145"/>
      <c r="H48" s="145"/>
      <c r="I48" s="145"/>
      <c r="J48" s="145"/>
      <c r="K48" s="145"/>
      <c r="L48" s="145"/>
      <c r="M48" s="145"/>
      <c r="N48" s="145"/>
      <c r="O48" s="145"/>
      <c r="P48" s="145"/>
      <c r="Q48" s="84"/>
      <c r="R48" s="84"/>
    </row>
    <row r="49" spans="6:18" ht="15" customHeight="1">
      <c r="F49" s="144"/>
      <c r="G49" s="144"/>
      <c r="H49" s="144"/>
      <c r="I49" s="144"/>
      <c r="J49" s="144"/>
      <c r="K49" s="144"/>
      <c r="L49" s="144"/>
      <c r="M49" s="144"/>
      <c r="N49" s="144"/>
      <c r="O49" s="144"/>
      <c r="P49" s="144"/>
      <c r="Q49" s="84"/>
      <c r="R49" s="84"/>
    </row>
    <row r="50" spans="6:18">
      <c r="F50" s="84"/>
      <c r="G50" s="84"/>
      <c r="H50" s="84"/>
      <c r="I50" s="84"/>
      <c r="J50" s="84"/>
      <c r="K50" s="84"/>
      <c r="L50" s="84"/>
      <c r="M50" s="84"/>
      <c r="N50" s="84"/>
      <c r="O50" s="84"/>
      <c r="P50" s="84"/>
      <c r="Q50" s="84"/>
      <c r="R50" s="84"/>
    </row>
    <row r="51" spans="6:18">
      <c r="F51" s="84"/>
      <c r="G51" s="84"/>
      <c r="H51" s="84"/>
      <c r="I51" s="84"/>
      <c r="J51" s="84"/>
      <c r="K51" s="84"/>
      <c r="L51" s="84"/>
      <c r="M51" s="84"/>
      <c r="N51" s="84"/>
      <c r="O51" s="84"/>
      <c r="P51" s="84"/>
      <c r="Q51" s="84"/>
      <c r="R51" s="84"/>
    </row>
    <row r="52" spans="6:18">
      <c r="F52" s="84"/>
      <c r="G52" s="84"/>
      <c r="H52" s="84"/>
      <c r="I52" s="84"/>
      <c r="J52" s="84"/>
      <c r="K52" s="84"/>
      <c r="L52" s="84"/>
      <c r="M52" s="84"/>
      <c r="N52" s="84"/>
      <c r="O52" s="84"/>
      <c r="P52" s="84"/>
      <c r="Q52" s="84"/>
      <c r="R52" s="84"/>
    </row>
    <row r="53" spans="6:18">
      <c r="R53" s="84"/>
    </row>
  </sheetData>
  <sheetProtection algorithmName="SHA-512" hashValue="VlFXPXEU2as171xzAbq6ch46HVwyGpLGM2O0uRbfOzKpAFeJVhNPQng98lR3Ypnzwxj/f1+E3eHlriZUJVrfIQ==" saltValue="ZZ4kl7UHnVYL+yp/ypsMnA==" spinCount="100000" sheet="1" scenarios="1"/>
  <mergeCells count="15">
    <mergeCell ref="F29:R29"/>
    <mergeCell ref="F30:F32"/>
    <mergeCell ref="G30:I30"/>
    <mergeCell ref="G31:G32"/>
    <mergeCell ref="J31:J32"/>
    <mergeCell ref="K30:R30"/>
    <mergeCell ref="H31:I32"/>
    <mergeCell ref="K31:L32"/>
    <mergeCell ref="N31:O32"/>
    <mergeCell ref="Q31:R32"/>
    <mergeCell ref="F49:P49"/>
    <mergeCell ref="F47:P48"/>
    <mergeCell ref="F44:R44"/>
    <mergeCell ref="F43:R43"/>
    <mergeCell ref="F45:R45"/>
  </mergeCells>
  <pageMargins left="0.70866141732283472" right="0.70866141732283472" top="0.74803149606299213" bottom="0.74803149606299213" header="0.31496062992125984" footer="0.31496062992125984"/>
  <pageSetup paperSize="9" scale="5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102" r:id="rId4" name="List Box 6">
              <controlPr defaultSize="0" autoLine="0" autoPict="0">
                <anchor moveWithCells="1" sizeWithCells="1">
                  <from>
                    <xdr:col>0</xdr:col>
                    <xdr:colOff>171450</xdr:colOff>
                    <xdr:row>9</xdr:row>
                    <xdr:rowOff>76200</xdr:rowOff>
                  </from>
                  <to>
                    <xdr:col>4</xdr:col>
                    <xdr:colOff>47625</xdr:colOff>
                    <xdr:row>11</xdr:row>
                    <xdr:rowOff>104775</xdr:rowOff>
                  </to>
                </anchor>
              </controlPr>
            </control>
          </mc:Choice>
        </mc:AlternateContent>
        <mc:AlternateContent xmlns:mc="http://schemas.openxmlformats.org/markup-compatibility/2006">
          <mc:Choice Requires="x14">
            <control shapeId="4103" r:id="rId5" name="List Box 7">
              <controlPr defaultSize="0" autoLine="0" autoPict="0">
                <anchor moveWithCells="1" sizeWithCells="1">
                  <from>
                    <xdr:col>0</xdr:col>
                    <xdr:colOff>171450</xdr:colOff>
                    <xdr:row>12</xdr:row>
                    <xdr:rowOff>47625</xdr:rowOff>
                  </from>
                  <to>
                    <xdr:col>4</xdr:col>
                    <xdr:colOff>47625</xdr:colOff>
                    <xdr:row>13</xdr:row>
                    <xdr:rowOff>142875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FF00"/>
    <pageSetUpPr fitToPage="1"/>
  </sheetPr>
  <dimension ref="F10:U41"/>
  <sheetViews>
    <sheetView showGridLines="0" showRowColHeaders="0" zoomScaleNormal="100" workbookViewId="0"/>
  </sheetViews>
  <sheetFormatPr defaultRowHeight="15"/>
  <cols>
    <col min="1" max="5" width="9.140625" style="63"/>
    <col min="6" max="6" width="18.85546875" style="63" bestFit="1" customWidth="1"/>
    <col min="7" max="7" width="11.5703125" style="63" customWidth="1"/>
    <col min="8" max="8" width="6.7109375" style="63" customWidth="1"/>
    <col min="9" max="9" width="16" style="63" customWidth="1"/>
    <col min="10" max="10" width="2.140625" style="63" customWidth="1"/>
    <col min="11" max="11" width="4.28515625" style="63" customWidth="1"/>
    <col min="12" max="12" width="11.140625" style="63" customWidth="1"/>
    <col min="13" max="19" width="9.140625" style="63" customWidth="1"/>
    <col min="20" max="20" width="9.140625" style="63"/>
    <col min="21" max="21" width="9.140625" style="63" customWidth="1"/>
    <col min="22" max="16384" width="9.140625" style="63"/>
  </cols>
  <sheetData>
    <row r="10" ht="40.5" customHeight="1"/>
    <row r="11" ht="24" customHeight="1"/>
    <row r="12" ht="12" customHeight="1"/>
    <row r="14" ht="12.95" customHeight="1"/>
    <row r="15" ht="12.95" customHeight="1"/>
    <row r="16" ht="12.95" customHeight="1"/>
    <row r="17" spans="6:21" ht="12.95" customHeight="1"/>
    <row r="18" spans="6:21" ht="17.25" customHeight="1"/>
    <row r="19" spans="6:21" ht="3.75" customHeight="1"/>
    <row r="20" spans="6:21" ht="20.25" customHeight="1"/>
    <row r="21" spans="6:21" ht="21.75" customHeight="1">
      <c r="N21" s="138"/>
      <c r="O21" s="138"/>
      <c r="P21" s="160"/>
      <c r="Q21" s="160"/>
      <c r="R21" s="137"/>
      <c r="S21" s="160"/>
      <c r="T21" s="160"/>
    </row>
    <row r="22" spans="6:21" ht="40.5" customHeight="1">
      <c r="F22" s="168" t="str">
        <f>'Comparison controls'!B32</f>
        <v>Smoking-attributable hospital admissions, European age-standardised rate (EASR) per 100,000, all persons aged 35+, Wales by deprivation fifth (WIMD 2014), 2013-15</v>
      </c>
      <c r="G22" s="168"/>
      <c r="H22" s="168"/>
      <c r="I22" s="168"/>
      <c r="J22" s="168"/>
      <c r="K22" s="168"/>
      <c r="L22" s="168"/>
      <c r="N22" s="85"/>
      <c r="O22" s="86"/>
      <c r="P22" s="87"/>
      <c r="Q22" s="74"/>
      <c r="R22" s="88"/>
      <c r="S22" s="164"/>
      <c r="T22" s="164"/>
    </row>
    <row r="23" spans="6:21" ht="29.25" customHeight="1">
      <c r="F23" s="157"/>
      <c r="G23" s="157" t="str">
        <f>'Comparison controls'!B36</f>
        <v>Average admissions per year</v>
      </c>
      <c r="H23" s="157" t="s">
        <v>247</v>
      </c>
      <c r="I23" s="157"/>
      <c r="J23" s="136"/>
      <c r="K23" s="166" t="s">
        <v>248</v>
      </c>
      <c r="L23" s="166"/>
      <c r="N23" s="85"/>
      <c r="O23" s="86"/>
      <c r="P23" s="87"/>
      <c r="Q23" s="74"/>
      <c r="R23" s="88"/>
      <c r="S23" s="164"/>
      <c r="T23" s="164"/>
    </row>
    <row r="24" spans="6:21" ht="12" customHeight="1">
      <c r="F24" s="170"/>
      <c r="G24" s="170"/>
      <c r="H24" s="165"/>
      <c r="I24" s="165"/>
      <c r="J24" s="137"/>
      <c r="K24" s="167"/>
      <c r="L24" s="167"/>
      <c r="N24" s="85"/>
      <c r="O24" s="86"/>
      <c r="P24" s="87"/>
      <c r="Q24" s="74"/>
      <c r="R24" s="88"/>
      <c r="S24" s="164"/>
      <c r="T24" s="164"/>
    </row>
    <row r="25" spans="6:21" ht="15.75" customHeight="1">
      <c r="F25" s="85" t="s">
        <v>154</v>
      </c>
      <c r="G25" s="73">
        <f>'Comparison controls'!M15</f>
        <v>6184.26446003621</v>
      </c>
      <c r="H25" s="87">
        <f>'Comparison controls'!O15</f>
        <v>2089.6727978629901</v>
      </c>
      <c r="I25" s="74" t="str">
        <f>"("&amp;FIXED('Comparison controls'!P15,0)&amp;" to "&amp;FIXED('Comparison controls'!Q15,0)&amp;")"</f>
        <v>(2,060 to 2,120)</v>
      </c>
      <c r="J25" s="88"/>
      <c r="K25" s="164" t="s">
        <v>172</v>
      </c>
      <c r="L25" s="164"/>
      <c r="N25" s="85"/>
      <c r="O25" s="86"/>
      <c r="P25" s="87"/>
      <c r="Q25" s="74"/>
      <c r="R25" s="88"/>
      <c r="S25" s="164"/>
      <c r="T25" s="164"/>
    </row>
    <row r="26" spans="6:21" ht="12.95" customHeight="1">
      <c r="F26" s="85" t="s">
        <v>174</v>
      </c>
      <c r="G26" s="73">
        <f>'Comparison controls'!M14</f>
        <v>5936.4730626942901</v>
      </c>
      <c r="H26" s="87">
        <f>'Comparison controls'!O14</f>
        <v>1679.1244238997599</v>
      </c>
      <c r="I26" s="74" t="str">
        <f>"("&amp;FIXED('Comparison controls'!P14,0)&amp;" to "&amp;FIXED('Comparison controls'!Q14,0)&amp;")"</f>
        <v>(1,654 to 1,704)</v>
      </c>
      <c r="J26" s="88"/>
      <c r="K26" s="164" t="s">
        <v>172</v>
      </c>
      <c r="L26" s="164"/>
      <c r="N26" s="85"/>
      <c r="O26" s="86"/>
      <c r="P26" s="87"/>
      <c r="Q26" s="74"/>
      <c r="R26" s="88"/>
      <c r="S26" s="164"/>
      <c r="T26" s="164"/>
    </row>
    <row r="27" spans="6:21" ht="12.95" customHeight="1">
      <c r="F27" s="85" t="s">
        <v>158</v>
      </c>
      <c r="G27" s="73">
        <f>'Comparison controls'!M13</f>
        <v>5473.79780713327</v>
      </c>
      <c r="H27" s="87">
        <f>'Comparison controls'!O13</f>
        <v>1402.51286944719</v>
      </c>
      <c r="I27" s="74" t="str">
        <f>"("&amp;FIXED('Comparison controls'!P13,0)&amp;" to "&amp;FIXED('Comparison controls'!Q13,0)&amp;")"</f>
        <v>(1,381 to 1,424)</v>
      </c>
      <c r="J27" s="88"/>
      <c r="K27" s="164" t="s">
        <v>172</v>
      </c>
      <c r="L27" s="164"/>
      <c r="N27" s="85"/>
      <c r="O27" s="86"/>
      <c r="P27" s="87"/>
      <c r="Q27" s="88"/>
      <c r="R27" s="88"/>
      <c r="S27" s="89"/>
      <c r="T27" s="89"/>
    </row>
    <row r="28" spans="6:21" ht="12.95" customHeight="1">
      <c r="F28" s="85" t="s">
        <v>175</v>
      </c>
      <c r="G28" s="73">
        <f>'Comparison controls'!M12</f>
        <v>4952.14894677136</v>
      </c>
      <c r="H28" s="87">
        <f>'Comparison controls'!O12</f>
        <v>1219.50026879759</v>
      </c>
      <c r="I28" s="74" t="str">
        <f>"("&amp;FIXED('Comparison controls'!P12,0)&amp;" to "&amp;FIXED('Comparison controls'!Q12,0)&amp;")"</f>
        <v>(1,200 to 1,239)</v>
      </c>
      <c r="J28" s="88"/>
      <c r="K28" s="164" t="s">
        <v>172</v>
      </c>
      <c r="L28" s="164"/>
      <c r="M28" s="89"/>
      <c r="N28" s="90"/>
      <c r="O28" s="91"/>
      <c r="P28" s="92"/>
      <c r="Q28" s="93"/>
      <c r="R28" s="93"/>
      <c r="S28" s="94"/>
      <c r="T28" s="95"/>
      <c r="U28" s="89"/>
    </row>
    <row r="29" spans="6:21" ht="12.95" customHeight="1">
      <c r="F29" s="85" t="s">
        <v>153</v>
      </c>
      <c r="G29" s="73">
        <f>'Comparison controls'!M11</f>
        <v>3942.0662226046802</v>
      </c>
      <c r="H29" s="87">
        <f>'Comparison controls'!O11</f>
        <v>974.13717052505206</v>
      </c>
      <c r="I29" s="74" t="str">
        <f>"("&amp;FIXED('Comparison controls'!P11,0)&amp;" to "&amp;FIXED('Comparison controls'!Q11,0)&amp;")"</f>
        <v>(957 to 992)</v>
      </c>
      <c r="J29" s="88"/>
      <c r="K29" s="164" t="s">
        <v>172</v>
      </c>
      <c r="L29" s="164"/>
      <c r="M29" s="89"/>
      <c r="N29" s="89"/>
      <c r="O29" s="89"/>
      <c r="P29" s="89"/>
      <c r="Q29" s="89"/>
      <c r="R29" s="89"/>
      <c r="S29" s="89"/>
      <c r="T29" s="89"/>
      <c r="U29" s="89"/>
    </row>
    <row r="30" spans="6:21" ht="16.5" customHeight="1">
      <c r="F30" s="96" t="str">
        <f>'Trend controls'!E7</f>
        <v>Wales</v>
      </c>
      <c r="G30" s="97">
        <f>'Comparison controls'!M10</f>
        <v>26488.750499239799</v>
      </c>
      <c r="H30" s="98">
        <f>'Comparison controls'!O10</f>
        <v>1432.79571739523</v>
      </c>
      <c r="I30" s="99" t="str">
        <f>"("&amp;FIXED('Comparison controls'!P10,0)&amp;" to "&amp;FIXED('Comparison controls'!Q10,0)&amp;")"</f>
        <v>(1,423 to 1,443)</v>
      </c>
      <c r="J30" s="99"/>
      <c r="K30" s="100">
        <f>'Comparison controls'!V11</f>
        <v>2.1451525114647594</v>
      </c>
      <c r="L30" s="99" t="str">
        <f>"("&amp;FIXED('Comparison controls'!W11,1)&amp;" to "&amp;FIXED('Comparison controls'!X11,1)&amp;")"</f>
        <v>(2.1 to 2.2)</v>
      </c>
      <c r="M30" s="101"/>
      <c r="N30" s="102"/>
      <c r="O30" s="102"/>
      <c r="P30" s="102"/>
      <c r="Q30" s="102"/>
      <c r="R30" s="102"/>
      <c r="S30" s="102"/>
      <c r="T30" s="102"/>
      <c r="U30" s="89"/>
    </row>
    <row r="31" spans="6:21" ht="3.75" customHeight="1">
      <c r="J31" s="103"/>
      <c r="K31" s="103"/>
      <c r="L31" s="103"/>
      <c r="M31" s="89"/>
      <c r="N31" s="163"/>
      <c r="O31" s="163"/>
      <c r="P31" s="163"/>
      <c r="Q31" s="163"/>
      <c r="R31" s="89"/>
      <c r="S31" s="89"/>
      <c r="T31" s="89"/>
      <c r="U31" s="89"/>
    </row>
    <row r="32" spans="6:21" ht="23.25" customHeight="1">
      <c r="F32" s="169" t="str">
        <f>'Comparison controls'!B35</f>
        <v>Produced by Public Health Wales Observatory using PEDW (NWIS), MYE (ONS) and WIMD 2014 &amp; WHS (WG)</v>
      </c>
      <c r="G32" s="169"/>
      <c r="H32" s="169"/>
      <c r="I32" s="169"/>
      <c r="J32" s="169"/>
      <c r="K32" s="169"/>
      <c r="L32" s="169"/>
      <c r="M32" s="89"/>
      <c r="N32" s="89"/>
      <c r="O32" s="89"/>
      <c r="P32" s="89"/>
      <c r="Q32" s="89"/>
      <c r="R32" s="89"/>
      <c r="S32" s="89"/>
      <c r="T32" s="89"/>
      <c r="U32" s="89"/>
    </row>
    <row r="33" spans="6:21" ht="11.25" customHeight="1">
      <c r="F33" s="161" t="s">
        <v>171</v>
      </c>
      <c r="G33" s="161"/>
      <c r="H33" s="161"/>
      <c r="I33" s="161"/>
      <c r="J33" s="89"/>
      <c r="M33" s="89"/>
      <c r="N33" s="89"/>
      <c r="O33" s="89"/>
      <c r="P33" s="89"/>
      <c r="Q33" s="89"/>
      <c r="R33" s="89"/>
      <c r="S33" s="89"/>
      <c r="T33" s="89"/>
      <c r="U33" s="89"/>
    </row>
    <row r="34" spans="6:21" ht="11.25" customHeight="1">
      <c r="F34" s="162"/>
      <c r="G34" s="162"/>
      <c r="H34" s="162"/>
      <c r="I34" s="162"/>
      <c r="M34" s="89"/>
      <c r="N34" s="89"/>
      <c r="O34" s="89"/>
      <c r="P34" s="89"/>
      <c r="Q34" s="89"/>
      <c r="R34" s="89"/>
      <c r="S34" s="89"/>
      <c r="T34" s="89"/>
      <c r="U34" s="89"/>
    </row>
    <row r="35" spans="6:21" ht="12.95" customHeight="1"/>
    <row r="36" spans="6:21" ht="12.95" customHeight="1"/>
    <row r="37" spans="6:21" ht="12.95" customHeight="1"/>
    <row r="38" spans="6:21" ht="9.9499999999999993" customHeight="1"/>
    <row r="39" spans="6:21" ht="12.95" customHeight="1"/>
    <row r="41" spans="6:21" ht="13.5" customHeight="1"/>
  </sheetData>
  <sheetProtection algorithmName="SHA-512" hashValue="bXaLW9jLqONJnHDEwdnACOMAl6TVIcX+5edLGxj0w4Ke9bcd6NJlwkOJc9dG/kEeejyuumoSyIoAggPdeit12A==" saltValue="/9F2ydIUQqM4zMw2usQh1A==" spinCount="100000" sheet="1" scenarios="1"/>
  <sortState ref="M10:R42">
    <sortCondition ref="M36"/>
  </sortState>
  <mergeCells count="21">
    <mergeCell ref="K25:L25"/>
    <mergeCell ref="K26:L26"/>
    <mergeCell ref="K27:L27"/>
    <mergeCell ref="F23:F24"/>
    <mergeCell ref="G23:G24"/>
    <mergeCell ref="P21:Q21"/>
    <mergeCell ref="S21:T21"/>
    <mergeCell ref="F33:I33"/>
    <mergeCell ref="F34:I34"/>
    <mergeCell ref="N31:Q31"/>
    <mergeCell ref="S22:T22"/>
    <mergeCell ref="S23:T23"/>
    <mergeCell ref="S24:T24"/>
    <mergeCell ref="S25:T25"/>
    <mergeCell ref="S26:T26"/>
    <mergeCell ref="H23:I24"/>
    <mergeCell ref="K23:L24"/>
    <mergeCell ref="K29:L29"/>
    <mergeCell ref="K28:L28"/>
    <mergeCell ref="F22:L22"/>
    <mergeCell ref="F32:L32"/>
  </mergeCells>
  <pageMargins left="0.70866141732283472" right="0.70866141732283472" top="0.74803149606299213" bottom="0.74803149606299213" header="0.31496062992125984" footer="0.31496062992125984"/>
  <pageSetup paperSize="9" scale="5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6146" r:id="rId4" name="List Box 2">
              <controlPr defaultSize="0" autoLine="0" autoPict="0">
                <anchor moveWithCells="1" sizeWithCells="1">
                  <from>
                    <xdr:col>0</xdr:col>
                    <xdr:colOff>171450</xdr:colOff>
                    <xdr:row>9</xdr:row>
                    <xdr:rowOff>76200</xdr:rowOff>
                  </from>
                  <to>
                    <xdr:col>4</xdr:col>
                    <xdr:colOff>47625</xdr:colOff>
                    <xdr:row>9</xdr:row>
                    <xdr:rowOff>485775</xdr:rowOff>
                  </to>
                </anchor>
              </controlPr>
            </control>
          </mc:Choice>
        </mc:AlternateContent>
        <mc:AlternateContent xmlns:mc="http://schemas.openxmlformats.org/markup-compatibility/2006">
          <mc:Choice Requires="x14">
            <control shapeId="6147" r:id="rId5" name="List Box 3">
              <controlPr defaultSize="0" autoLine="0" autoPict="0">
                <anchor moveWithCells="1" sizeWithCells="1">
                  <from>
                    <xdr:col>0</xdr:col>
                    <xdr:colOff>171450</xdr:colOff>
                    <xdr:row>10</xdr:row>
                    <xdr:rowOff>104775</xdr:rowOff>
                  </from>
                  <to>
                    <xdr:col>4</xdr:col>
                    <xdr:colOff>47625</xdr:colOff>
                    <xdr:row>11</xdr:row>
                    <xdr:rowOff>85725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00"/>
    <pageSetUpPr fitToPage="1"/>
  </sheetPr>
  <dimension ref="B1:L79"/>
  <sheetViews>
    <sheetView showGridLines="0" showRowColHeaders="0" workbookViewId="0"/>
  </sheetViews>
  <sheetFormatPr defaultRowHeight="15"/>
  <cols>
    <col min="1" max="1" width="1.42578125" style="63" customWidth="1"/>
    <col min="2" max="2" width="16.7109375" style="63" customWidth="1"/>
    <col min="3" max="3" width="82.42578125" style="63" customWidth="1"/>
    <col min="4" max="4" width="3.5703125" style="63" customWidth="1"/>
    <col min="5" max="5" width="16.7109375" style="63" customWidth="1"/>
    <col min="6" max="6" width="69.28515625" style="63" customWidth="1"/>
    <col min="7" max="7" width="9.140625" style="63" customWidth="1"/>
    <col min="8" max="21" width="9.140625" style="63"/>
    <col min="22" max="22" width="9.140625" style="63" customWidth="1"/>
    <col min="23" max="16384" width="9.140625" style="63"/>
  </cols>
  <sheetData>
    <row r="1" spans="2:12">
      <c r="K1" s="72"/>
    </row>
    <row r="2" spans="2:12">
      <c r="K2" s="78"/>
    </row>
    <row r="3" spans="2:12">
      <c r="K3" s="78"/>
    </row>
    <row r="4" spans="2:12">
      <c r="K4" s="78"/>
    </row>
    <row r="5" spans="2:12">
      <c r="K5" s="78"/>
    </row>
    <row r="6" spans="2:12">
      <c r="K6" s="78"/>
    </row>
    <row r="7" spans="2:12">
      <c r="K7" s="78"/>
    </row>
    <row r="8" spans="2:12" ht="15" customHeight="1">
      <c r="K8" s="78"/>
      <c r="L8" s="78"/>
    </row>
    <row r="9" spans="2:12" ht="23.25" customHeight="1">
      <c r="B9" s="47" t="s">
        <v>176</v>
      </c>
      <c r="C9" s="111"/>
    </row>
    <row r="10" spans="2:12" ht="50.25" customHeight="1">
      <c r="B10" s="44" t="s">
        <v>184</v>
      </c>
      <c r="C10" s="112" t="s">
        <v>177</v>
      </c>
    </row>
    <row r="11" spans="2:12" ht="16.5" customHeight="1">
      <c r="B11" s="48" t="s">
        <v>185</v>
      </c>
      <c r="C11" s="113" t="s">
        <v>188</v>
      </c>
    </row>
    <row r="12" spans="2:12" ht="27" customHeight="1">
      <c r="B12" s="49" t="s">
        <v>186</v>
      </c>
      <c r="C12" s="49" t="s">
        <v>218</v>
      </c>
    </row>
    <row r="13" spans="2:12" ht="28.5" customHeight="1">
      <c r="B13" s="49" t="s">
        <v>187</v>
      </c>
      <c r="C13" s="113" t="s">
        <v>190</v>
      </c>
    </row>
    <row r="14" spans="2:12" ht="117.75" customHeight="1">
      <c r="B14" s="50" t="s">
        <v>193</v>
      </c>
      <c r="C14" s="114" t="s">
        <v>243</v>
      </c>
    </row>
    <row r="15" spans="2:12" ht="39" customHeight="1">
      <c r="B15" s="49" t="s">
        <v>191</v>
      </c>
      <c r="C15" s="115" t="s">
        <v>204</v>
      </c>
    </row>
    <row r="16" spans="2:12" ht="51.75" customHeight="1">
      <c r="B16" s="53"/>
      <c r="C16" s="115" t="s">
        <v>205</v>
      </c>
    </row>
    <row r="17" spans="2:6" ht="146.25">
      <c r="B17" s="53"/>
      <c r="C17" s="116" t="s">
        <v>197</v>
      </c>
    </row>
    <row r="18" spans="2:6" ht="78.75">
      <c r="B18" s="53"/>
      <c r="C18" s="116" t="s">
        <v>198</v>
      </c>
    </row>
    <row r="19" spans="2:6" ht="67.5">
      <c r="B19" s="53"/>
      <c r="C19" s="117" t="s">
        <v>199</v>
      </c>
    </row>
    <row r="20" spans="2:6" ht="71.25" customHeight="1">
      <c r="B20" s="53"/>
      <c r="C20" s="118" t="s">
        <v>178</v>
      </c>
    </row>
    <row r="21" spans="2:6" ht="49.5" customHeight="1">
      <c r="B21" s="52"/>
      <c r="C21" s="117" t="s">
        <v>206</v>
      </c>
    </row>
    <row r="22" spans="2:6" ht="37.5" customHeight="1">
      <c r="B22" s="52"/>
      <c r="C22" s="117" t="s">
        <v>244</v>
      </c>
      <c r="F22" s="119"/>
    </row>
    <row r="23" spans="2:6" ht="26.25" customHeight="1">
      <c r="B23" s="52"/>
      <c r="C23" s="53" t="s">
        <v>207</v>
      </c>
      <c r="F23" s="119"/>
    </row>
    <row r="24" spans="2:6" ht="33.75">
      <c r="B24" s="52"/>
      <c r="C24" s="53" t="s">
        <v>208</v>
      </c>
    </row>
    <row r="25" spans="2:6" ht="29.25" customHeight="1">
      <c r="B25" s="52"/>
      <c r="C25" s="118" t="s">
        <v>209</v>
      </c>
    </row>
    <row r="26" spans="2:6" ht="28.5" customHeight="1">
      <c r="B26" s="45"/>
      <c r="C26" s="120" t="s">
        <v>210</v>
      </c>
    </row>
    <row r="27" spans="2:6" ht="116.25" customHeight="1">
      <c r="B27" s="50" t="s">
        <v>19</v>
      </c>
      <c r="C27" s="121" t="s">
        <v>245</v>
      </c>
    </row>
    <row r="28" spans="2:6" ht="37.5" customHeight="1">
      <c r="B28" s="54"/>
      <c r="C28" s="116" t="s">
        <v>211</v>
      </c>
    </row>
    <row r="29" spans="2:6" ht="24" customHeight="1">
      <c r="B29" s="54"/>
      <c r="C29" s="116" t="s">
        <v>212</v>
      </c>
    </row>
    <row r="30" spans="2:6" ht="36" customHeight="1">
      <c r="B30" s="54"/>
      <c r="C30" s="116" t="s">
        <v>213</v>
      </c>
    </row>
    <row r="31" spans="2:6" ht="26.25" customHeight="1">
      <c r="B31" s="54"/>
      <c r="C31" s="116" t="s">
        <v>217</v>
      </c>
    </row>
    <row r="32" spans="2:6" ht="61.5" customHeight="1">
      <c r="B32" s="54"/>
      <c r="C32" s="116" t="s">
        <v>215</v>
      </c>
    </row>
    <row r="33" spans="2:5" ht="26.25" customHeight="1">
      <c r="B33" s="54"/>
      <c r="C33" s="116" t="s">
        <v>216</v>
      </c>
    </row>
    <row r="34" spans="2:5" ht="14.25" customHeight="1">
      <c r="B34" s="54"/>
      <c r="C34" s="57" t="s">
        <v>237</v>
      </c>
    </row>
    <row r="35" spans="2:5" ht="15.75" customHeight="1">
      <c r="B35" s="54"/>
      <c r="C35" s="58" t="s">
        <v>238</v>
      </c>
    </row>
    <row r="36" spans="2:5" ht="15.75" customHeight="1">
      <c r="B36" s="59"/>
      <c r="C36" s="58" t="s">
        <v>239</v>
      </c>
    </row>
    <row r="37" spans="2:5" s="89" customFormat="1" ht="15.75" customHeight="1">
      <c r="B37" s="59"/>
      <c r="C37" s="61" t="s">
        <v>241</v>
      </c>
    </row>
    <row r="38" spans="2:5" ht="19.5" customHeight="1">
      <c r="B38" s="51"/>
      <c r="C38" s="62" t="s">
        <v>242</v>
      </c>
    </row>
    <row r="39" spans="2:5" ht="15" customHeight="1">
      <c r="B39" s="60" t="s">
        <v>189</v>
      </c>
      <c r="C39" s="122" t="s">
        <v>194</v>
      </c>
    </row>
    <row r="40" spans="2:5" ht="14.25" customHeight="1">
      <c r="B40" s="44"/>
      <c r="C40" s="123" t="s">
        <v>195</v>
      </c>
    </row>
    <row r="41" spans="2:5" ht="15.75" customHeight="1">
      <c r="B41" s="44"/>
      <c r="C41" s="124" t="s">
        <v>196</v>
      </c>
    </row>
    <row r="42" spans="2:5" ht="28.5" customHeight="1">
      <c r="B42" s="56"/>
      <c r="C42" s="125" t="s">
        <v>181</v>
      </c>
    </row>
    <row r="43" spans="2:5">
      <c r="B43" s="44"/>
      <c r="C43" s="117"/>
    </row>
    <row r="44" spans="2:5" ht="11.25" customHeight="1">
      <c r="B44" s="126"/>
      <c r="D44" s="89"/>
    </row>
    <row r="45" spans="2:5" ht="21.75" customHeight="1">
      <c r="B45" s="43"/>
    </row>
    <row r="46" spans="2:5" ht="23.25" customHeight="1">
      <c r="B46" s="47" t="s">
        <v>180</v>
      </c>
      <c r="C46" s="46"/>
      <c r="D46" s="89"/>
      <c r="E46" s="89"/>
    </row>
    <row r="47" spans="2:5" ht="49.5" customHeight="1">
      <c r="B47" s="44" t="s">
        <v>184</v>
      </c>
      <c r="C47" s="53" t="s">
        <v>179</v>
      </c>
    </row>
    <row r="48" spans="2:5" ht="16.5" customHeight="1">
      <c r="B48" s="48" t="s">
        <v>185</v>
      </c>
      <c r="C48" s="113" t="s">
        <v>188</v>
      </c>
    </row>
    <row r="49" spans="2:6" ht="27" customHeight="1">
      <c r="B49" s="49" t="s">
        <v>186</v>
      </c>
      <c r="C49" s="49" t="s">
        <v>218</v>
      </c>
    </row>
    <row r="50" spans="2:6" ht="107.25" customHeight="1">
      <c r="B50" s="49" t="s">
        <v>193</v>
      </c>
      <c r="C50" s="127" t="s">
        <v>219</v>
      </c>
    </row>
    <row r="51" spans="2:6" ht="22.5">
      <c r="B51" s="49" t="s">
        <v>187</v>
      </c>
      <c r="C51" s="113" t="s">
        <v>190</v>
      </c>
    </row>
    <row r="52" spans="2:6" ht="7.5" customHeight="1">
      <c r="B52" s="53"/>
      <c r="C52" s="52"/>
    </row>
    <row r="53" spans="2:6" ht="62.25" customHeight="1">
      <c r="B53" s="49" t="s">
        <v>191</v>
      </c>
      <c r="C53" s="128" t="s">
        <v>192</v>
      </c>
    </row>
    <row r="54" spans="2:6" ht="135">
      <c r="B54" s="53"/>
      <c r="C54" s="116" t="s">
        <v>200</v>
      </c>
    </row>
    <row r="55" spans="2:6" ht="78.75">
      <c r="B55" s="53"/>
      <c r="C55" s="116" t="s">
        <v>198</v>
      </c>
    </row>
    <row r="56" spans="2:6" ht="74.25" customHeight="1">
      <c r="B56" s="53"/>
      <c r="C56" s="117" t="s">
        <v>199</v>
      </c>
    </row>
    <row r="57" spans="2:6" ht="50.25" customHeight="1">
      <c r="B57" s="53"/>
      <c r="C57" s="115" t="s">
        <v>201</v>
      </c>
    </row>
    <row r="58" spans="2:6" ht="36" customHeight="1">
      <c r="B58" s="53"/>
      <c r="C58" s="117" t="s">
        <v>244</v>
      </c>
    </row>
    <row r="59" spans="2:6" ht="27" customHeight="1">
      <c r="B59" s="53"/>
      <c r="C59" s="53" t="s">
        <v>207</v>
      </c>
    </row>
    <row r="60" spans="2:6" ht="38.25" customHeight="1">
      <c r="B60" s="53"/>
      <c r="C60" s="53" t="s">
        <v>208</v>
      </c>
      <c r="F60" s="118"/>
    </row>
    <row r="61" spans="2:6" s="129" customFormat="1" ht="25.5" customHeight="1">
      <c r="B61" s="53"/>
      <c r="C61" s="117" t="s">
        <v>209</v>
      </c>
    </row>
    <row r="62" spans="2:6" ht="28.5" customHeight="1">
      <c r="B62" s="45"/>
      <c r="C62" s="120" t="s">
        <v>210</v>
      </c>
    </row>
    <row r="63" spans="2:6" ht="115.5" customHeight="1">
      <c r="B63" s="50" t="s">
        <v>19</v>
      </c>
      <c r="C63" s="121" t="s">
        <v>246</v>
      </c>
    </row>
    <row r="64" spans="2:6" ht="49.5" customHeight="1">
      <c r="B64" s="54"/>
      <c r="C64" s="55" t="s">
        <v>220</v>
      </c>
    </row>
    <row r="65" spans="2:6" ht="25.5" customHeight="1">
      <c r="B65" s="54"/>
      <c r="C65" s="55" t="s">
        <v>221</v>
      </c>
    </row>
    <row r="66" spans="2:6" ht="25.5" customHeight="1">
      <c r="B66" s="54"/>
      <c r="C66" s="116" t="s">
        <v>222</v>
      </c>
    </row>
    <row r="67" spans="2:6" ht="36" customHeight="1">
      <c r="B67" s="54"/>
      <c r="C67" s="55" t="s">
        <v>223</v>
      </c>
    </row>
    <row r="68" spans="2:6" ht="37.5" customHeight="1">
      <c r="B68" s="54"/>
      <c r="C68" s="55" t="s">
        <v>214</v>
      </c>
    </row>
    <row r="69" spans="2:6" ht="60" customHeight="1">
      <c r="B69" s="54"/>
      <c r="C69" s="55" t="s">
        <v>224</v>
      </c>
    </row>
    <row r="70" spans="2:6" ht="26.25" customHeight="1">
      <c r="B70" s="54"/>
      <c r="C70" s="55" t="s">
        <v>216</v>
      </c>
    </row>
    <row r="71" spans="2:6">
      <c r="B71" s="54"/>
      <c r="C71" s="57" t="s">
        <v>237</v>
      </c>
    </row>
    <row r="72" spans="2:6" ht="15.75" customHeight="1">
      <c r="B72" s="54"/>
      <c r="C72" s="58" t="s">
        <v>240</v>
      </c>
    </row>
    <row r="73" spans="2:6" ht="15.75" customHeight="1">
      <c r="B73" s="54"/>
      <c r="C73" s="58" t="s">
        <v>239</v>
      </c>
    </row>
    <row r="74" spans="2:6" ht="15.75" customHeight="1">
      <c r="B74" s="54"/>
      <c r="C74" s="61" t="s">
        <v>241</v>
      </c>
    </row>
    <row r="75" spans="2:6" ht="22.5" customHeight="1">
      <c r="B75" s="54"/>
      <c r="C75" s="62" t="s">
        <v>242</v>
      </c>
    </row>
    <row r="76" spans="2:6" ht="12" customHeight="1">
      <c r="B76" s="48" t="s">
        <v>189</v>
      </c>
      <c r="C76" s="130" t="s">
        <v>194</v>
      </c>
      <c r="F76" s="124"/>
    </row>
    <row r="77" spans="2:6" ht="12" customHeight="1">
      <c r="B77" s="44"/>
      <c r="C77" s="123" t="s">
        <v>195</v>
      </c>
      <c r="F77" s="131"/>
    </row>
    <row r="78" spans="2:6" ht="17.25" customHeight="1">
      <c r="B78" s="44"/>
      <c r="C78" s="124" t="s">
        <v>196</v>
      </c>
      <c r="F78" s="124"/>
    </row>
    <row r="79" spans="2:6" ht="28.5" customHeight="1">
      <c r="B79" s="56"/>
      <c r="C79" s="125" t="s">
        <v>181</v>
      </c>
      <c r="F79" s="117"/>
    </row>
  </sheetData>
  <sheetProtection algorithmName="SHA-512" hashValue="YN+wzXtVxMPTkc2EjywkKrT/NahJcDR3+xW2/L3TB2nEp9UbmZ85V5ZyJM3sPAbFLvIXZn9MmftwYpMlyFq0GQ==" saltValue="hZ/PTf+/Y53iV4oyEgyo1A==" spinCount="100000" sheet="1" scenarios="1"/>
  <hyperlinks>
    <hyperlink ref="C77" r:id="rId1"/>
    <hyperlink ref="C40" r:id="rId2"/>
    <hyperlink ref="C36" r:id="rId3"/>
    <hyperlink ref="C35" r:id="rId4"/>
    <hyperlink ref="C72" r:id="rId5"/>
    <hyperlink ref="C73" r:id="rId6"/>
    <hyperlink ref="C37" r:id="rId7"/>
    <hyperlink ref="C38" r:id="rId8"/>
    <hyperlink ref="C74" r:id="rId9"/>
    <hyperlink ref="C75" r:id="rId10"/>
  </hyperlinks>
  <pageMargins left="0.70866141732283472" right="0.70866141732283472" top="0.74803149606299213" bottom="0.74803149606299213" header="0.31496062992125984" footer="0.31496062992125984"/>
  <pageSetup paperSize="9" scale="59" orientation="landscape" r:id="rId11"/>
  <drawing r:id="rId1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00"/>
    <pageSetUpPr fitToPage="1"/>
  </sheetPr>
  <dimension ref="B9:J10"/>
  <sheetViews>
    <sheetView showGridLines="0" showRowColHeaders="0" workbookViewId="0"/>
  </sheetViews>
  <sheetFormatPr defaultRowHeight="15"/>
  <cols>
    <col min="1" max="1" width="4" style="63" customWidth="1"/>
    <col min="2" max="6" width="9.140625" style="63"/>
    <col min="7" max="7" width="9.140625" style="63" customWidth="1"/>
    <col min="8" max="21" width="9.140625" style="63"/>
    <col min="22" max="22" width="9.140625" style="63" customWidth="1"/>
    <col min="23" max="16384" width="9.140625" style="63"/>
  </cols>
  <sheetData>
    <row r="9" spans="2:10">
      <c r="B9" s="104"/>
      <c r="C9" s="133"/>
      <c r="D9" s="133"/>
      <c r="E9" s="133"/>
      <c r="F9" s="133"/>
      <c r="G9" s="133"/>
      <c r="H9" s="133"/>
      <c r="I9" s="133"/>
      <c r="J9" s="133"/>
    </row>
    <row r="10" spans="2:10">
      <c r="B10" s="133"/>
      <c r="C10" s="133"/>
      <c r="D10" s="133"/>
      <c r="E10" s="133"/>
      <c r="F10" s="133"/>
      <c r="G10" s="133"/>
      <c r="H10" s="133"/>
      <c r="I10" s="133"/>
      <c r="J10" s="133"/>
    </row>
  </sheetData>
  <sheetProtection algorithmName="SHA-512" hashValue="u0cNHirMqua6D7onOq19oY1Jb0DeJ5kEB3X1XOaGiMCpwhtjdZX7J11k/etpQ/qnoigPztnPfejnVs4+DV2pZQ==" saltValue="CImIYDh1AdymaGipbfDHXw==" spinCount="100000" sheet="1" scenarios="1"/>
  <pageMargins left="0.70866141732283472" right="0.70866141732283472" top="0.74803149606299213" bottom="0.74803149606299213" header="0.31496062992125984" footer="0.31496062992125984"/>
  <pageSetup paperSize="9" scale="5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pageSetUpPr fitToPage="1"/>
  </sheetPr>
  <dimension ref="A8:O47"/>
  <sheetViews>
    <sheetView showGridLines="0" showRowColHeaders="0" workbookViewId="0"/>
  </sheetViews>
  <sheetFormatPr defaultRowHeight="15"/>
  <cols>
    <col min="1" max="1" width="1.42578125" style="63" customWidth="1"/>
    <col min="2" max="6" width="9.140625" style="63"/>
    <col min="7" max="7" width="9.140625" style="63" customWidth="1"/>
    <col min="8" max="21" width="9.140625" style="63"/>
    <col min="22" max="22" width="9.140625" style="63" customWidth="1"/>
    <col min="23" max="16384" width="9.140625" style="63"/>
  </cols>
  <sheetData>
    <row r="8" spans="2:15" ht="15" customHeight="1"/>
    <row r="9" spans="2:15">
      <c r="B9" s="104" t="s">
        <v>1</v>
      </c>
      <c r="C9" s="105"/>
      <c r="D9" s="105"/>
      <c r="E9" s="105"/>
      <c r="F9" s="105"/>
      <c r="G9" s="105"/>
      <c r="H9" s="105"/>
      <c r="I9" s="105"/>
      <c r="J9" s="105"/>
      <c r="K9" s="105"/>
      <c r="L9" s="105"/>
      <c r="M9" s="105"/>
      <c r="N9" s="105"/>
      <c r="O9" s="106" t="s">
        <v>0</v>
      </c>
    </row>
    <row r="10" spans="2:15">
      <c r="B10" s="105"/>
      <c r="C10" s="105"/>
      <c r="D10" s="105"/>
      <c r="E10" s="105"/>
      <c r="F10" s="105"/>
      <c r="G10" s="105"/>
      <c r="H10" s="105"/>
      <c r="I10" s="105"/>
      <c r="J10" s="105"/>
      <c r="K10" s="105"/>
      <c r="L10" s="105"/>
      <c r="M10" s="105"/>
    </row>
    <row r="11" spans="2:15" s="107" customFormat="1" ht="12.75"/>
    <row r="12" spans="2:15" s="107" customFormat="1" ht="12.75">
      <c r="B12" s="108" t="s">
        <v>2</v>
      </c>
      <c r="C12" s="108"/>
    </row>
    <row r="13" spans="2:15" s="107" customFormat="1" ht="12.75">
      <c r="B13" s="107" t="s">
        <v>3</v>
      </c>
    </row>
    <row r="14" spans="2:15" s="107" customFormat="1" ht="12.75">
      <c r="B14" s="107" t="s">
        <v>4</v>
      </c>
    </row>
    <row r="15" spans="2:15" s="107" customFormat="1" ht="12.75">
      <c r="B15" s="107" t="s">
        <v>5</v>
      </c>
    </row>
    <row r="16" spans="2:15" s="107" customFormat="1" ht="12.75">
      <c r="B16" s="107" t="s">
        <v>6</v>
      </c>
      <c r="D16" s="108"/>
      <c r="E16" s="108"/>
      <c r="F16" s="108"/>
      <c r="G16" s="108"/>
      <c r="H16" s="108"/>
      <c r="I16" s="108"/>
      <c r="J16" s="108"/>
      <c r="K16" s="108"/>
      <c r="L16" s="108"/>
    </row>
    <row r="17" spans="2:13" s="108" customFormat="1" ht="12.75">
      <c r="B17" s="107"/>
      <c r="C17" s="107"/>
      <c r="M17" s="107"/>
    </row>
    <row r="18" spans="2:13" s="108" customFormat="1" ht="12.75">
      <c r="B18" s="108" t="s">
        <v>7</v>
      </c>
    </row>
    <row r="19" spans="2:13" s="108" customFormat="1" ht="12.75">
      <c r="B19" s="109">
        <v>1</v>
      </c>
      <c r="C19" s="107" t="s">
        <v>8</v>
      </c>
      <c r="D19" s="107"/>
      <c r="E19" s="107"/>
      <c r="F19" s="107"/>
      <c r="G19" s="107"/>
      <c r="H19" s="107"/>
      <c r="I19" s="107"/>
      <c r="J19" s="107"/>
      <c r="K19" s="107"/>
      <c r="L19" s="107"/>
    </row>
    <row r="20" spans="2:13" s="107" customFormat="1" ht="12.75">
      <c r="B20" s="110"/>
      <c r="C20" s="107" t="s">
        <v>9</v>
      </c>
      <c r="M20" s="108"/>
    </row>
    <row r="21" spans="2:13" s="107" customFormat="1" ht="12.75">
      <c r="B21" s="109">
        <v>2</v>
      </c>
      <c r="C21" s="107" t="s">
        <v>10</v>
      </c>
    </row>
    <row r="22" spans="2:13" s="107" customFormat="1" ht="12.75">
      <c r="B22" s="109">
        <v>3</v>
      </c>
      <c r="C22" s="107" t="s">
        <v>11</v>
      </c>
    </row>
    <row r="23" spans="2:13" s="107" customFormat="1" ht="12.75">
      <c r="B23" s="109">
        <v>4</v>
      </c>
      <c r="C23" s="107" t="s">
        <v>12</v>
      </c>
    </row>
    <row r="24" spans="2:13" s="107" customFormat="1" ht="12.75">
      <c r="B24" s="109">
        <v>5</v>
      </c>
      <c r="C24" s="107" t="s">
        <v>13</v>
      </c>
      <c r="D24" s="108"/>
      <c r="E24" s="108"/>
      <c r="F24" s="108"/>
      <c r="G24" s="108"/>
      <c r="H24" s="108"/>
      <c r="I24" s="108"/>
      <c r="J24" s="108"/>
      <c r="K24" s="108"/>
      <c r="L24" s="108"/>
    </row>
    <row r="25" spans="2:13" s="108" customFormat="1" ht="12.75">
      <c r="B25" s="109"/>
      <c r="C25" s="107" t="s">
        <v>14</v>
      </c>
      <c r="D25" s="107"/>
      <c r="E25" s="107"/>
      <c r="F25" s="107"/>
      <c r="G25" s="107"/>
      <c r="H25" s="107"/>
      <c r="I25" s="107"/>
      <c r="J25" s="107"/>
      <c r="K25" s="107"/>
      <c r="L25" s="107"/>
      <c r="M25" s="107"/>
    </row>
    <row r="26" spans="2:13" s="107" customFormat="1" ht="12.75">
      <c r="B26" s="109">
        <v>6</v>
      </c>
      <c r="C26" s="107" t="s">
        <v>15</v>
      </c>
      <c r="M26" s="108"/>
    </row>
    <row r="27" spans="2:13" s="107" customFormat="1" ht="12.75">
      <c r="C27" s="107" t="s">
        <v>16</v>
      </c>
    </row>
    <row r="28" spans="2:13" s="107" customFormat="1" ht="12.75"/>
    <row r="29" spans="2:13" s="107" customFormat="1" ht="12.75"/>
    <row r="30" spans="2:13" s="107" customFormat="1" ht="12.75"/>
    <row r="31" spans="2:13" s="107" customFormat="1" ht="12.75">
      <c r="B31" s="108" t="s">
        <v>17</v>
      </c>
      <c r="K31" s="108" t="s">
        <v>18</v>
      </c>
    </row>
    <row r="32" spans="2:13" s="107" customFormat="1" ht="12.75"/>
    <row r="33" spans="1:1" s="107" customFormat="1" ht="12.75"/>
    <row r="34" spans="1:1" s="107" customFormat="1" ht="12.75" customHeight="1"/>
    <row r="35" spans="1:1" s="107" customFormat="1" ht="12.75"/>
    <row r="36" spans="1:1" s="108" customFormat="1" ht="12.75"/>
    <row r="37" spans="1:1" s="107" customFormat="1" ht="12.75">
      <c r="A37" s="109"/>
    </row>
    <row r="38" spans="1:1" s="107" customFormat="1" ht="12.75">
      <c r="A38" s="110"/>
    </row>
    <row r="39" spans="1:1" s="107" customFormat="1" ht="12.75">
      <c r="A39" s="109"/>
    </row>
    <row r="40" spans="1:1" s="107" customFormat="1" ht="12.75">
      <c r="A40" s="109"/>
    </row>
    <row r="41" spans="1:1" s="107" customFormat="1" ht="12.75">
      <c r="A41" s="109"/>
    </row>
    <row r="42" spans="1:1" s="107" customFormat="1" ht="12.75">
      <c r="A42" s="109"/>
    </row>
    <row r="43" spans="1:1" s="107" customFormat="1" ht="12.75">
      <c r="A43" s="109"/>
    </row>
    <row r="44" spans="1:1" s="107" customFormat="1" ht="12.75">
      <c r="A44" s="109"/>
    </row>
    <row r="45" spans="1:1" s="107" customFormat="1" ht="12.75">
      <c r="A45" s="109"/>
    </row>
    <row r="46" spans="1:1" s="107" customFormat="1" ht="12.75">
      <c r="A46" s="109"/>
    </row>
    <row r="47" spans="1:1" s="107" customFormat="1" ht="12.75"/>
  </sheetData>
  <sheetProtection algorithmName="SHA-512" hashValue="mGS6a4K34NpxJ1WY62B5zZZ0H5D21lLl6PVU3IoyE9PYax4Xcd7J0UnwTDJCap4bOu0aRQSBXjbcCdo8rcDScw==" saltValue="9hqUBXkaqdfLF2LKz5u7bQ==" spinCount="100000" sheet="1" scenarios="1"/>
  <pageMargins left="0.70866141732283472" right="0.70866141732283472" top="0.74803149606299213" bottom="0.74803149606299213" header="0.31496062992125984" footer="0.31496062992125984"/>
  <pageSetup paperSize="9" scale="58"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3:Z77"/>
  <sheetViews>
    <sheetView zoomScaleNormal="100" workbookViewId="0"/>
  </sheetViews>
  <sheetFormatPr defaultRowHeight="12.75"/>
  <cols>
    <col min="1" max="1" width="35.7109375" style="1" customWidth="1"/>
    <col min="2" max="2" width="27.28515625" style="1" bestFit="1" customWidth="1"/>
    <col min="3" max="3" width="19.42578125" style="1" customWidth="1"/>
    <col min="4" max="4" width="36.28515625" style="1" customWidth="1"/>
    <col min="5" max="5" width="30.42578125" style="1" customWidth="1"/>
    <col min="6" max="6" width="14.5703125" style="1" customWidth="1"/>
    <col min="7" max="7" width="49.28515625" style="1" customWidth="1"/>
    <col min="8" max="8" width="24.28515625" style="13" customWidth="1"/>
    <col min="9" max="9" width="17" style="1" customWidth="1"/>
    <col min="10" max="13" width="12.7109375" style="1" customWidth="1"/>
    <col min="14" max="14" width="11.28515625" style="1" customWidth="1"/>
    <col min="15" max="15" width="11" style="1" customWidth="1"/>
    <col min="16" max="23" width="11" style="13" customWidth="1"/>
    <col min="24" max="16384" width="9.140625" style="1"/>
  </cols>
  <sheetData>
    <row r="3" spans="1:26">
      <c r="A3" s="2" t="s">
        <v>23</v>
      </c>
      <c r="B3" s="1">
        <v>10</v>
      </c>
      <c r="C3" s="4">
        <v>2</v>
      </c>
      <c r="D3" s="1">
        <v>1</v>
      </c>
    </row>
    <row r="4" spans="1:26">
      <c r="A4" s="3" t="s">
        <v>24</v>
      </c>
      <c r="B4" s="4" t="str">
        <f>INDEX(A11:A38,B3)</f>
        <v xml:space="preserve">  Ceredigion</v>
      </c>
      <c r="C4" s="1" t="str">
        <f>INDEX(A42:B43,C3,1)</f>
        <v>Smoking-attributable mortality</v>
      </c>
      <c r="D4" s="4" t="str">
        <f>INDEX(A45:B47,D3,2)</f>
        <v>Person</v>
      </c>
    </row>
    <row r="5" spans="1:26">
      <c r="A5" s="2" t="s">
        <v>90</v>
      </c>
      <c r="B5" s="4" t="str">
        <f>INDEX(A11:B38,B3, 2)</f>
        <v>Ceredigion</v>
      </c>
      <c r="C5" s="1" t="str">
        <f>INDEX(A42:B43,C3,2)</f>
        <v>SAM</v>
      </c>
      <c r="D5" s="4" t="str">
        <f>INDEX(A45:A47,D3)</f>
        <v>Persons</v>
      </c>
      <c r="E5" s="5"/>
    </row>
    <row r="6" spans="1:26">
      <c r="B6" s="4" t="str">
        <f>INDEX(A11:C38,B3, 3)</f>
        <v>LA</v>
      </c>
      <c r="C6" s="1" t="str">
        <f>INDEX(A49:D50,C3,4)</f>
        <v>aged 35+</v>
      </c>
      <c r="D6" s="4" t="str">
        <f>INDEX(A45:C47,D3,3)</f>
        <v>all persons</v>
      </c>
    </row>
    <row r="7" spans="1:26">
      <c r="A7" s="6"/>
      <c r="C7" s="1" t="str">
        <f>INDEX(A49:D50,C3,3)</f>
        <v>deaths</v>
      </c>
      <c r="E7" s="2" t="s">
        <v>83</v>
      </c>
    </row>
    <row r="8" spans="1:26">
      <c r="I8" s="1">
        <v>3</v>
      </c>
      <c r="J8" s="1">
        <v>4</v>
      </c>
      <c r="K8" s="1">
        <v>5</v>
      </c>
      <c r="L8" s="1">
        <v>6</v>
      </c>
      <c r="M8" s="1">
        <v>7</v>
      </c>
      <c r="N8" s="1">
        <v>8</v>
      </c>
      <c r="O8" s="1">
        <v>9</v>
      </c>
      <c r="X8" s="1">
        <v>11</v>
      </c>
      <c r="Z8" s="6" t="s">
        <v>157</v>
      </c>
    </row>
    <row r="9" spans="1:26">
      <c r="A9" s="6" t="s">
        <v>27</v>
      </c>
      <c r="E9" s="1" t="s">
        <v>28</v>
      </c>
      <c r="F9" s="1" t="s">
        <v>92</v>
      </c>
      <c r="G9" s="1" t="s">
        <v>29</v>
      </c>
      <c r="H9" s="13" t="s">
        <v>166</v>
      </c>
      <c r="I9" s="1" t="s">
        <v>93</v>
      </c>
      <c r="J9" s="1" t="s">
        <v>30</v>
      </c>
      <c r="K9" s="1" t="s">
        <v>31</v>
      </c>
      <c r="L9" s="1" t="s">
        <v>25</v>
      </c>
      <c r="M9" s="1" t="s">
        <v>26</v>
      </c>
      <c r="N9" s="1" t="s">
        <v>94</v>
      </c>
      <c r="O9" s="1" t="s">
        <v>95</v>
      </c>
      <c r="X9" s="1" t="s">
        <v>32</v>
      </c>
    </row>
    <row r="10" spans="1:26">
      <c r="B10" s="1" t="s">
        <v>91</v>
      </c>
      <c r="E10" s="13" t="s">
        <v>83</v>
      </c>
      <c r="F10" s="1" t="s">
        <v>39</v>
      </c>
      <c r="G10" s="1" t="str">
        <f>$D$5&amp;"_"&amp;F10&amp;"_"&amp;E10&amp;"_0_"&amp;$C$5</f>
        <v>Persons_2006 - 2008_Wales_0_SAM</v>
      </c>
      <c r="H10" s="12">
        <f>VLOOKUP('Trend controls'!$G10,'All Data'!$A$1:'All Data'!$M$289,6,FALSE)</f>
        <v>16558.981172701398</v>
      </c>
      <c r="I10" s="12">
        <f>VLOOKUP('Trend controls'!$G10,'All Data'!$A$1:'All Data'!$M$289,7,FALSE)</f>
        <v>5519.6603909004598</v>
      </c>
      <c r="J10" s="12">
        <f>VLOOKUP('Trend controls'!$G10,'All Data'!$A$1:'All Data'!$M$289,8,FALSE)</f>
        <v>317.40951015679701</v>
      </c>
      <c r="K10" s="12">
        <f>VLOOKUP('Trend controls'!$G10,'All Data'!$A$1:'All Data'!$M$289,9,FALSE)</f>
        <v>329.17443212645497</v>
      </c>
      <c r="L10" s="12">
        <f>VLOOKUP('Trend controls'!$G10,'All Data'!$A$1:'All Data'!$M$289,10,FALSE)</f>
        <v>324.14460794406102</v>
      </c>
      <c r="M10" s="12">
        <f>VLOOKUP('Trend controls'!$G10,'All Data'!$A$1:'All Data'!$M$289,11,FALSE)</f>
        <v>334.26234716172797</v>
      </c>
      <c r="N10" s="12">
        <f>VLOOKUP('Trend controls'!$G10,'All Data'!$A$1:'All Data'!$M$289,12,FALSE)</f>
        <v>5.0879150352731104</v>
      </c>
      <c r="O10" s="12">
        <f>VLOOKUP('Trend controls'!$G10,'All Data'!$A$1:'All Data'!$M$289,13,FALSE)</f>
        <v>5.0298241823937797</v>
      </c>
      <c r="P10" s="12"/>
      <c r="Q10" s="12"/>
      <c r="R10" s="12"/>
      <c r="S10" s="12"/>
      <c r="T10" s="12"/>
      <c r="U10" s="12"/>
      <c r="V10" s="12"/>
      <c r="W10" s="12"/>
      <c r="X10" s="8"/>
      <c r="Z10" s="13" t="s">
        <v>142</v>
      </c>
    </row>
    <row r="11" spans="1:26">
      <c r="A11" s="10" t="s">
        <v>75</v>
      </c>
      <c r="B11" s="1" t="s">
        <v>74</v>
      </c>
      <c r="C11" s="1" t="s">
        <v>96</v>
      </c>
      <c r="E11" s="13" t="s">
        <v>83</v>
      </c>
      <c r="F11" s="1" t="s">
        <v>37</v>
      </c>
      <c r="G11" s="1" t="str">
        <f t="shared" ref="G11:G17" si="0">$D$5&amp;"_"&amp;F11&amp;"_"&amp;E11&amp;"_0_"&amp;$C$5</f>
        <v>Persons_2007 - 2009_Wales_0_SAM</v>
      </c>
      <c r="H11" s="12">
        <f>VLOOKUP('Trend controls'!$G11,'All Data'!$A$1:'All Data'!$M$289,6,FALSE)</f>
        <v>16379.3840066459</v>
      </c>
      <c r="I11" s="12">
        <f>VLOOKUP('Trend controls'!$G11,'All Data'!$A$1:'All Data'!$M$289,7,FALSE)</f>
        <v>5459.7946688819802</v>
      </c>
      <c r="J11" s="12">
        <f>VLOOKUP('Trend controls'!$G11,'All Data'!$A$1:'All Data'!$M$289,8,FALSE)</f>
        <v>311.72813708495698</v>
      </c>
      <c r="K11" s="12">
        <f>VLOOKUP('Trend controls'!$G11,'All Data'!$A$1:'All Data'!$M$289,9,FALSE)</f>
        <v>321.16846228445502</v>
      </c>
      <c r="L11" s="12">
        <f>VLOOKUP('Trend controls'!$G11,'All Data'!$A$1:'All Data'!$M$289,10,FALSE)</f>
        <v>316.23385439082602</v>
      </c>
      <c r="M11" s="12">
        <f>VLOOKUP('Trend controls'!$G11,'All Data'!$A$1:'All Data'!$M$289,11,FALSE)</f>
        <v>326.16037495223298</v>
      </c>
      <c r="N11" s="12">
        <f>VLOOKUP('Trend controls'!$G11,'All Data'!$A$1:'All Data'!$M$289,12,FALSE)</f>
        <v>4.9919126677779104</v>
      </c>
      <c r="O11" s="12">
        <f>VLOOKUP('Trend controls'!$G11,'All Data'!$A$1:'All Data'!$M$289,13,FALSE)</f>
        <v>4.9346078936289901</v>
      </c>
      <c r="P11" s="12"/>
      <c r="Q11" s="12"/>
      <c r="R11" s="12"/>
      <c r="S11" s="12"/>
      <c r="T11" s="12"/>
      <c r="U11" s="12"/>
      <c r="V11" s="12"/>
      <c r="W11" s="12"/>
      <c r="X11" s="8"/>
      <c r="Z11" s="13" t="s">
        <v>143</v>
      </c>
    </row>
    <row r="12" spans="1:26">
      <c r="A12" s="10" t="s">
        <v>97</v>
      </c>
      <c r="B12" s="1" t="s">
        <v>34</v>
      </c>
      <c r="C12" s="1" t="s">
        <v>98</v>
      </c>
      <c r="E12" s="13" t="s">
        <v>83</v>
      </c>
      <c r="F12" s="1" t="s">
        <v>35</v>
      </c>
      <c r="G12" s="1" t="str">
        <f t="shared" si="0"/>
        <v>Persons_2008 - 2010_Wales_0_SAM</v>
      </c>
      <c r="H12" s="12">
        <f>VLOOKUP('Trend controls'!$G12,'All Data'!$A$1:'All Data'!$M$289,6,FALSE)</f>
        <v>16044.749086723899</v>
      </c>
      <c r="I12" s="12">
        <f>VLOOKUP('Trend controls'!$G12,'All Data'!$A$1:'All Data'!$M$289,7,FALSE)</f>
        <v>5348.2496955746201</v>
      </c>
      <c r="J12" s="12">
        <f>VLOOKUP('Trend controls'!$G12,'All Data'!$A$1:'All Data'!$M$289,8,FALSE)</f>
        <v>303.70509134149398</v>
      </c>
      <c r="K12" s="12">
        <f>VLOOKUP('Trend controls'!$G12,'All Data'!$A$1:'All Data'!$M$289,9,FALSE)</f>
        <v>310.23907642760099</v>
      </c>
      <c r="L12" s="12">
        <f>VLOOKUP('Trend controls'!$G12,'All Data'!$A$1:'All Data'!$M$289,10,FALSE)</f>
        <v>305.426176605237</v>
      </c>
      <c r="M12" s="12">
        <f>VLOOKUP('Trend controls'!$G12,'All Data'!$A$1:'All Data'!$M$289,11,FALSE)</f>
        <v>315.10845125327597</v>
      </c>
      <c r="N12" s="12">
        <f>VLOOKUP('Trend controls'!$G12,'All Data'!$A$1:'All Data'!$M$289,12,FALSE)</f>
        <v>4.8693748256751501</v>
      </c>
      <c r="O12" s="12">
        <f>VLOOKUP('Trend controls'!$G12,'All Data'!$A$1:'All Data'!$M$289,13,FALSE)</f>
        <v>4.8128998223643897</v>
      </c>
      <c r="P12" s="12"/>
      <c r="Q12" s="12"/>
      <c r="R12" s="12"/>
      <c r="S12" s="12"/>
      <c r="T12" s="12"/>
      <c r="U12" s="12"/>
      <c r="V12" s="12"/>
      <c r="W12" s="12"/>
      <c r="X12" s="8"/>
      <c r="Z12" s="13" t="s">
        <v>144</v>
      </c>
    </row>
    <row r="13" spans="1:26">
      <c r="A13" s="10" t="s">
        <v>99</v>
      </c>
      <c r="B13" s="1" t="s">
        <v>36</v>
      </c>
      <c r="C13" s="1" t="s">
        <v>98</v>
      </c>
      <c r="E13" s="13" t="s">
        <v>83</v>
      </c>
      <c r="F13" s="1" t="s">
        <v>130</v>
      </c>
      <c r="G13" s="1" t="str">
        <f t="shared" si="0"/>
        <v>Persons_2009 - 2011_Wales_0_SAM</v>
      </c>
      <c r="H13" s="12">
        <f>VLOOKUP('Trend controls'!$G13,'All Data'!$A$1:'All Data'!$M$289,6,FALSE)</f>
        <v>15773.317063396</v>
      </c>
      <c r="I13" s="12">
        <f>VLOOKUP('Trend controls'!$G13,'All Data'!$A$1:'All Data'!$M$289,7,FALSE)</f>
        <v>5257.77235446534</v>
      </c>
      <c r="J13" s="12">
        <f>VLOOKUP('Trend controls'!$G13,'All Data'!$A$1:'All Data'!$M$289,8,FALSE)</f>
        <v>297.34993939062002</v>
      </c>
      <c r="K13" s="12">
        <f>VLOOKUP('Trend controls'!$G13,'All Data'!$A$1:'All Data'!$M$289,9,FALSE)</f>
        <v>300.91324833456702</v>
      </c>
      <c r="L13" s="12">
        <f>VLOOKUP('Trend controls'!$G13,'All Data'!$A$1:'All Data'!$M$289,10,FALSE)</f>
        <v>296.21096912059602</v>
      </c>
      <c r="M13" s="12">
        <f>VLOOKUP('Trend controls'!$G13,'All Data'!$A$1:'All Data'!$M$289,11,FALSE)</f>
        <v>305.67118034304701</v>
      </c>
      <c r="N13" s="12">
        <f>VLOOKUP('Trend controls'!$G13,'All Data'!$A$1:'All Data'!$M$289,12,FALSE)</f>
        <v>4.7579320084804504</v>
      </c>
      <c r="O13" s="12">
        <f>VLOOKUP('Trend controls'!$G13,'All Data'!$A$1:'All Data'!$M$289,13,FALSE)</f>
        <v>4.7022792139703702</v>
      </c>
      <c r="P13" s="12"/>
      <c r="Q13" s="12"/>
      <c r="R13" s="12"/>
      <c r="S13" s="12"/>
      <c r="T13" s="12"/>
      <c r="U13" s="12"/>
      <c r="V13" s="12"/>
      <c r="W13" s="12"/>
      <c r="X13" s="8"/>
      <c r="Z13" s="13" t="s">
        <v>145</v>
      </c>
    </row>
    <row r="14" spans="1:26">
      <c r="A14" s="10" t="s">
        <v>100</v>
      </c>
      <c r="B14" s="1" t="s">
        <v>38</v>
      </c>
      <c r="C14" s="1" t="s">
        <v>98</v>
      </c>
      <c r="E14" s="13" t="s">
        <v>83</v>
      </c>
      <c r="F14" s="1" t="s">
        <v>131</v>
      </c>
      <c r="G14" s="1" t="str">
        <f t="shared" si="0"/>
        <v>Persons_2010 - 2012_Wales_0_SAM</v>
      </c>
      <c r="H14" s="12">
        <f>VLOOKUP('Trend controls'!$G14,'All Data'!$A$1:'All Data'!$M$289,6,FALSE)</f>
        <v>15689.023770653899</v>
      </c>
      <c r="I14" s="12">
        <f>VLOOKUP('Trend controls'!$G14,'All Data'!$A$1:'All Data'!$M$289,7,FALSE)</f>
        <v>5229.67459021797</v>
      </c>
      <c r="J14" s="12">
        <f>VLOOKUP('Trend controls'!$G14,'All Data'!$A$1:'All Data'!$M$289,8,FALSE)</f>
        <v>294.78716171169702</v>
      </c>
      <c r="K14" s="12">
        <f>VLOOKUP('Trend controls'!$G14,'All Data'!$A$1:'All Data'!$M$289,9,FALSE)</f>
        <v>294.68352815363602</v>
      </c>
      <c r="L14" s="12">
        <f>VLOOKUP('Trend controls'!$G14,'All Data'!$A$1:'All Data'!$M$289,10,FALSE)</f>
        <v>290.07131212902101</v>
      </c>
      <c r="M14" s="12">
        <f>VLOOKUP('Trend controls'!$G14,'All Data'!$A$1:'All Data'!$M$289,11,FALSE)</f>
        <v>299.35047845627298</v>
      </c>
      <c r="N14" s="12">
        <f>VLOOKUP('Trend controls'!$G14,'All Data'!$A$1:'All Data'!$M$289,12,FALSE)</f>
        <v>4.6669503026376997</v>
      </c>
      <c r="O14" s="12">
        <f>VLOOKUP('Trend controls'!$G14,'All Data'!$A$1:'All Data'!$M$289,13,FALSE)</f>
        <v>4.6122160246143302</v>
      </c>
      <c r="P14" s="12"/>
      <c r="Q14" s="12"/>
      <c r="R14" s="12"/>
      <c r="S14" s="12"/>
      <c r="T14" s="12"/>
      <c r="U14" s="12"/>
      <c r="V14" s="12"/>
      <c r="W14" s="12"/>
      <c r="X14" s="8"/>
      <c r="Z14" s="13" t="s">
        <v>146</v>
      </c>
    </row>
    <row r="15" spans="1:26">
      <c r="A15" s="10" t="s">
        <v>101</v>
      </c>
      <c r="B15" s="1" t="s">
        <v>40</v>
      </c>
      <c r="C15" s="1" t="s">
        <v>98</v>
      </c>
      <c r="E15" s="13" t="s">
        <v>83</v>
      </c>
      <c r="F15" s="1" t="s">
        <v>132</v>
      </c>
      <c r="G15" s="1" t="str">
        <f t="shared" si="0"/>
        <v>Persons_2011 - 2013_Wales_0_SAM</v>
      </c>
      <c r="H15" s="12">
        <f>VLOOKUP('Trend controls'!$G15,'All Data'!$A$1:'All Data'!$M$289,6,FALSE)</f>
        <v>15865.809903798099</v>
      </c>
      <c r="I15" s="12">
        <f>VLOOKUP('Trend controls'!$G15,'All Data'!$A$1:'All Data'!$M$289,7,FALSE)</f>
        <v>5288.60330126602</v>
      </c>
      <c r="J15" s="12">
        <f>VLOOKUP('Trend controls'!$G15,'All Data'!$A$1:'All Data'!$M$289,8,FALSE)</f>
        <v>297.274320141224</v>
      </c>
      <c r="K15" s="12">
        <f>VLOOKUP('Trend controls'!$G15,'All Data'!$A$1:'All Data'!$M$289,9,FALSE)</f>
        <v>293.659282164236</v>
      </c>
      <c r="L15" s="12">
        <f>VLOOKUP('Trend controls'!$G15,'All Data'!$A$1:'All Data'!$M$289,10,FALSE)</f>
        <v>289.09153690650402</v>
      </c>
      <c r="M15" s="12">
        <f>VLOOKUP('Trend controls'!$G15,'All Data'!$A$1:'All Data'!$M$289,11,FALSE)</f>
        <v>298.28092912978298</v>
      </c>
      <c r="N15" s="12">
        <f>VLOOKUP('Trend controls'!$G15,'All Data'!$A$1:'All Data'!$M$289,12,FALSE)</f>
        <v>4.6216469655469199</v>
      </c>
      <c r="O15" s="12">
        <f>VLOOKUP('Trend controls'!$G15,'All Data'!$A$1:'All Data'!$M$289,13,FALSE)</f>
        <v>4.5677452577317004</v>
      </c>
      <c r="P15" s="12"/>
      <c r="Q15" s="12"/>
      <c r="R15" s="12"/>
      <c r="T15" s="12"/>
      <c r="U15" s="12"/>
      <c r="V15" s="12"/>
      <c r="W15" s="12"/>
      <c r="X15" s="8"/>
      <c r="Z15" s="13" t="s">
        <v>147</v>
      </c>
    </row>
    <row r="16" spans="1:26">
      <c r="A16" s="10" t="s">
        <v>102</v>
      </c>
      <c r="B16" s="1" t="s">
        <v>41</v>
      </c>
      <c r="C16" s="1" t="s">
        <v>98</v>
      </c>
      <c r="E16" s="13" t="s">
        <v>83</v>
      </c>
      <c r="F16" s="1" t="s">
        <v>133</v>
      </c>
      <c r="G16" s="1" t="str">
        <f t="shared" si="0"/>
        <v>Persons_2012 - 2014_Wales_0_SAM</v>
      </c>
      <c r="H16" s="12">
        <f>VLOOKUP('Trend controls'!$G16,'All Data'!$A$1:'All Data'!$M$289,6,FALSE)</f>
        <v>15819.6223153911</v>
      </c>
      <c r="I16" s="12">
        <f>VLOOKUP('Trend controls'!$G16,'All Data'!$A$1:'All Data'!$M$289,7,FALSE)</f>
        <v>5273.2074384637199</v>
      </c>
      <c r="J16" s="12">
        <f>VLOOKUP('Trend controls'!$G16,'All Data'!$A$1:'All Data'!$M$289,8,FALSE)</f>
        <v>295.40095877622599</v>
      </c>
      <c r="K16" s="12">
        <f>VLOOKUP('Trend controls'!$G16,'All Data'!$A$1:'All Data'!$M$289,9,FALSE)</f>
        <v>288.04820632455801</v>
      </c>
      <c r="L16" s="12">
        <f>VLOOKUP('Trend controls'!$G16,'All Data'!$A$1:'All Data'!$M$289,10,FALSE)</f>
        <v>283.56302347402601</v>
      </c>
      <c r="M16" s="12">
        <f>VLOOKUP('Trend controls'!$G16,'All Data'!$A$1:'All Data'!$M$289,11,FALSE)</f>
        <v>292.58639431800401</v>
      </c>
      <c r="N16" s="12">
        <f>VLOOKUP('Trend controls'!$G16,'All Data'!$A$1:'All Data'!$M$289,12,FALSE)</f>
        <v>4.53818799344646</v>
      </c>
      <c r="O16" s="12">
        <f>VLOOKUP('Trend controls'!$G16,'All Data'!$A$1:'All Data'!$M$289,13,FALSE)</f>
        <v>4.4851828505315403</v>
      </c>
      <c r="P16" s="12"/>
      <c r="Q16" s="12"/>
      <c r="R16" s="12"/>
      <c r="S16" s="12"/>
      <c r="T16" s="12"/>
      <c r="U16" s="12"/>
      <c r="V16" s="12"/>
      <c r="W16" s="12"/>
      <c r="X16" s="8"/>
      <c r="Z16" s="13" t="s">
        <v>148</v>
      </c>
    </row>
    <row r="17" spans="1:26">
      <c r="A17" s="10" t="s">
        <v>103</v>
      </c>
      <c r="B17" s="1" t="s">
        <v>42</v>
      </c>
      <c r="C17" s="1" t="s">
        <v>98</v>
      </c>
      <c r="E17" s="13" t="s">
        <v>83</v>
      </c>
      <c r="F17" s="1" t="s">
        <v>134</v>
      </c>
      <c r="G17" s="1" t="str">
        <f t="shared" si="0"/>
        <v>Persons_2013 - 2015_Wales_0_SAM</v>
      </c>
      <c r="H17" s="12">
        <f>VLOOKUP('Trend controls'!$G17,'All Data'!$A$1:'All Data'!$M$289,6,FALSE)</f>
        <v>16165.076300947199</v>
      </c>
      <c r="I17" s="12">
        <f>VLOOKUP('Trend controls'!$G17,'All Data'!$A$1:'All Data'!$M$289,7,FALSE)</f>
        <v>5388.3587669823901</v>
      </c>
      <c r="J17" s="12">
        <f>VLOOKUP('Trend controls'!$G17,'All Data'!$A$1:'All Data'!$M$289,8,FALSE)</f>
        <v>300.61467742044198</v>
      </c>
      <c r="K17" s="12">
        <f>VLOOKUP('Trend controls'!$G17,'All Data'!$A$1:'All Data'!$M$289,9,FALSE)</f>
        <v>290.436166566564</v>
      </c>
      <c r="L17" s="12">
        <f>VLOOKUP('Trend controls'!$G17,'All Data'!$A$1:'All Data'!$M$289,10,FALSE)</f>
        <v>285.96328960990297</v>
      </c>
      <c r="M17" s="12">
        <f>VLOOKUP('Trend controls'!$G17,'All Data'!$A$1:'All Data'!$M$289,11,FALSE)</f>
        <v>294.96133169527297</v>
      </c>
      <c r="N17" s="12">
        <f>VLOOKUP('Trend controls'!$G17,'All Data'!$A$1:'All Data'!$M$289,12,FALSE)</f>
        <v>4.5251651287084096</v>
      </c>
      <c r="O17" s="12">
        <f>VLOOKUP('Trend controls'!$G17,'All Data'!$A$1:'All Data'!$M$289,13,FALSE)</f>
        <v>4.4728769566608504</v>
      </c>
      <c r="P17" s="21" t="s">
        <v>159</v>
      </c>
      <c r="Q17" s="21" t="s">
        <v>160</v>
      </c>
      <c r="R17" s="21" t="s">
        <v>161</v>
      </c>
      <c r="S17" s="21" t="s">
        <v>25</v>
      </c>
      <c r="T17" s="21" t="s">
        <v>26</v>
      </c>
      <c r="U17" s="21" t="s">
        <v>162</v>
      </c>
      <c r="V17" s="21" t="s">
        <v>163</v>
      </c>
      <c r="W17" s="12"/>
      <c r="X17" s="8"/>
      <c r="Z17" s="13" t="s">
        <v>149</v>
      </c>
    </row>
    <row r="18" spans="1:26">
      <c r="A18" s="10" t="s">
        <v>77</v>
      </c>
      <c r="B18" s="1" t="s">
        <v>43</v>
      </c>
      <c r="C18" s="1" t="s">
        <v>96</v>
      </c>
      <c r="E18" s="1" t="s">
        <v>83</v>
      </c>
      <c r="F18" s="1" t="s">
        <v>39</v>
      </c>
      <c r="G18" s="1" t="str">
        <f>$D$5&amp;"_"&amp;F18&amp;"_"&amp;E18&amp;"_1_"&amp;$C$5</f>
        <v>Persons_2006 - 2008_Wales_1_SAM</v>
      </c>
      <c r="H18" s="12">
        <f>VLOOKUP('Trend controls'!$G18,'All Data'!$A$1:'All Data'!$M$289,6,FALSE)</f>
        <v>2392.2084936810802</v>
      </c>
      <c r="I18" s="7">
        <f>VLOOKUP('Trend controls'!$G18,'All Data'!$A$1:$M$289,7,FALSE)</f>
        <v>797.40283122702704</v>
      </c>
      <c r="J18" s="7">
        <f>VLOOKUP('Trend controls'!$G18,'All Data'!$A$1:$M$289,8,FALSE)</f>
        <v>217.007721942366</v>
      </c>
      <c r="K18" s="7">
        <f>VLOOKUP('Trend controls'!$G18,'All Data'!$A$1:$M$289,9,FALSE)</f>
        <v>228.34670262211</v>
      </c>
      <c r="L18" s="7">
        <f>VLOOKUP('Trend controls'!$G18,'All Data'!$A$1:$M$289,10,FALSE)</f>
        <v>219.20675522696399</v>
      </c>
      <c r="M18" s="7">
        <f>VLOOKUP('Trend controls'!$G18,'All Data'!$A$1:$M$289,11,FALSE)</f>
        <v>237.767290357337</v>
      </c>
      <c r="N18" s="7">
        <f>VLOOKUP('Trend controls'!$G18,'All Data'!$A$1:$M$289,12,FALSE)</f>
        <v>9.4205877352270893</v>
      </c>
      <c r="O18" s="7">
        <f>VLOOKUP('Trend controls'!$G18,'All Data'!$A$1:$M$289,13,FALSE)</f>
        <v>9.1399473951464092</v>
      </c>
      <c r="P18" s="15">
        <f>H18</f>
        <v>2392.2084936810802</v>
      </c>
      <c r="Q18" s="15">
        <f t="shared" ref="Q18:Q25" si="1">(K50/K18)*P18</f>
        <v>5018.8485395691232</v>
      </c>
      <c r="R18" s="18">
        <f t="shared" ref="R18:R25" si="2">K50/K18</f>
        <v>2.0979979599713836</v>
      </c>
      <c r="S18" s="16">
        <f>(Q18*P50)/((Q50*(FINV(0.025,(P18*2+2),(P50*2))))*(P18+1))</f>
        <v>1.9938172886111192</v>
      </c>
      <c r="T18" s="19">
        <f>((Q18*(FINV(0.025,(P50*2+2),(P18*2))))*(P50+1))/(Q50*P18)</f>
        <v>2.2079820249321056</v>
      </c>
      <c r="U18" s="20">
        <f>T18-R18</f>
        <v>0.10998406496072199</v>
      </c>
      <c r="V18" s="20">
        <f>R18-S18</f>
        <v>0.10418067136026443</v>
      </c>
      <c r="W18" s="7"/>
    </row>
    <row r="19" spans="1:26">
      <c r="A19" s="10" t="s">
        <v>141</v>
      </c>
      <c r="B19" s="1" t="s">
        <v>76</v>
      </c>
      <c r="C19" s="1" t="s">
        <v>96</v>
      </c>
      <c r="E19" s="1" t="s">
        <v>83</v>
      </c>
      <c r="F19" s="1" t="s">
        <v>37</v>
      </c>
      <c r="G19" s="13" t="str">
        <f t="shared" ref="G19:G25" si="3">$D$5&amp;"_"&amp;F19&amp;"_"&amp;E19&amp;"_1_"&amp;$C$5</f>
        <v>Persons_2007 - 2009_Wales_1_SAM</v>
      </c>
      <c r="H19" s="12">
        <f>VLOOKUP('Trend controls'!$G19,'All Data'!$A$1:'All Data'!$M$289,6,FALSE)</f>
        <v>2385.2195853561898</v>
      </c>
      <c r="I19" s="7">
        <f>VLOOKUP('Trend controls'!$G19,'All Data'!$A$1:$M$289,7,FALSE)</f>
        <v>795.07319511873004</v>
      </c>
      <c r="J19" s="7">
        <f>VLOOKUP('Trend controls'!$G19,'All Data'!$A$1:$M$289,8,FALSE)</f>
        <v>214.17266791981501</v>
      </c>
      <c r="K19" s="7">
        <f>VLOOKUP('Trend controls'!$G19,'All Data'!$A$1:$M$289,9,FALSE)</f>
        <v>222.336086488733</v>
      </c>
      <c r="L19" s="7">
        <f>VLOOKUP('Trend controls'!$G19,'All Data'!$A$1:$M$289,10,FALSE)</f>
        <v>213.422428574647</v>
      </c>
      <c r="M19" s="7">
        <f>VLOOKUP('Trend controls'!$G19,'All Data'!$A$1:$M$289,11,FALSE)</f>
        <v>231.52384401060601</v>
      </c>
      <c r="N19" s="7">
        <f>VLOOKUP('Trend controls'!$G19,'All Data'!$A$1:$M$289,12,FALSE)</f>
        <v>9.1877575218731504</v>
      </c>
      <c r="O19" s="7">
        <f>VLOOKUP('Trend controls'!$G19,'All Data'!$A$1:$M$289,13,FALSE)</f>
        <v>8.9136579140860608</v>
      </c>
      <c r="P19" s="17">
        <f t="shared" ref="P19:P25" si="4">H19</f>
        <v>2385.2195853561898</v>
      </c>
      <c r="Q19" s="17">
        <f t="shared" si="1"/>
        <v>5017.9610889810383</v>
      </c>
      <c r="R19" s="18">
        <f t="shared" si="2"/>
        <v>2.1037732206243374</v>
      </c>
      <c r="S19" s="16">
        <f t="shared" ref="S19:S25" si="5">(Q19*P51)/((Q51*(FINV(0.025,(P19*2+2),(P51*2))))*(P19+1))</f>
        <v>1.9987369245611961</v>
      </c>
      <c r="T19" s="19">
        <f t="shared" ref="T19:T25" si="6">((Q19*(FINV(0.025,(P51*2+2),(P19*2))))*(P51+1))/(Q51*P19)</f>
        <v>2.2146795895720426</v>
      </c>
      <c r="U19" s="20">
        <f t="shared" ref="U19:U25" si="7">T19-R19</f>
        <v>0.11090636894770523</v>
      </c>
      <c r="V19" s="20">
        <f t="shared" ref="V19:V25" si="8">R19-S19</f>
        <v>0.10503629606314124</v>
      </c>
      <c r="W19" s="7"/>
    </row>
    <row r="20" spans="1:26">
      <c r="A20" s="10" t="s">
        <v>104</v>
      </c>
      <c r="B20" s="1" t="s">
        <v>44</v>
      </c>
      <c r="C20" s="1" t="s">
        <v>98</v>
      </c>
      <c r="E20" s="1" t="s">
        <v>83</v>
      </c>
      <c r="F20" s="1" t="s">
        <v>35</v>
      </c>
      <c r="G20" s="13" t="str">
        <f t="shared" si="3"/>
        <v>Persons_2008 - 2010_Wales_1_SAM</v>
      </c>
      <c r="H20" s="12">
        <f>VLOOKUP('Trend controls'!$G20,'All Data'!$A$1:'All Data'!$M$289,6,FALSE)</f>
        <v>2336.3228679474801</v>
      </c>
      <c r="I20" s="7">
        <f>VLOOKUP('Trend controls'!$G20,'All Data'!$A$1:$M$289,7,FALSE)</f>
        <v>778.77428931582597</v>
      </c>
      <c r="J20" s="7">
        <f>VLOOKUP('Trend controls'!$G20,'All Data'!$A$1:$M$289,8,FALSE)</f>
        <v>208.10897024769</v>
      </c>
      <c r="K20" s="7">
        <f>VLOOKUP('Trend controls'!$G20,'All Data'!$A$1:$M$289,9,FALSE)</f>
        <v>212.48069580987899</v>
      </c>
      <c r="L20" s="7">
        <f>VLOOKUP('Trend controls'!$G20,'All Data'!$A$1:$M$289,10,FALSE)</f>
        <v>203.88304460696</v>
      </c>
      <c r="M20" s="7">
        <f>VLOOKUP('Trend controls'!$G20,'All Data'!$A$1:$M$289,11,FALSE)</f>
        <v>221.34552849899401</v>
      </c>
      <c r="N20" s="7">
        <f>VLOOKUP('Trend controls'!$G20,'All Data'!$A$1:$M$289,12,FALSE)</f>
        <v>8.8648326891143903</v>
      </c>
      <c r="O20" s="7">
        <f>VLOOKUP('Trend controls'!$G20,'All Data'!$A$1:$M$289,13,FALSE)</f>
        <v>8.5976512029190193</v>
      </c>
      <c r="P20" s="17">
        <f t="shared" si="4"/>
        <v>2336.3228679474801</v>
      </c>
      <c r="Q20" s="17">
        <f t="shared" si="1"/>
        <v>4984.0381363351025</v>
      </c>
      <c r="R20" s="18">
        <f t="shared" si="2"/>
        <v>2.1332831196887221</v>
      </c>
      <c r="S20" s="16">
        <f t="shared" si="5"/>
        <v>2.0255568868873635</v>
      </c>
      <c r="T20" s="19">
        <f t="shared" si="6"/>
        <v>2.2470980289953166</v>
      </c>
      <c r="U20" s="20">
        <f t="shared" si="7"/>
        <v>0.11381490930659455</v>
      </c>
      <c r="V20" s="20">
        <f t="shared" si="8"/>
        <v>0.10772623280135862</v>
      </c>
      <c r="W20" s="7"/>
    </row>
    <row r="21" spans="1:26">
      <c r="A21" s="10" t="s">
        <v>105</v>
      </c>
      <c r="B21" s="1" t="s">
        <v>45</v>
      </c>
      <c r="C21" s="1" t="s">
        <v>98</v>
      </c>
      <c r="E21" s="1" t="s">
        <v>83</v>
      </c>
      <c r="F21" s="1" t="s">
        <v>130</v>
      </c>
      <c r="G21" s="13" t="str">
        <f t="shared" si="3"/>
        <v>Persons_2009 - 2011_Wales_1_SAM</v>
      </c>
      <c r="H21" s="12">
        <f>VLOOKUP('Trend controls'!$G21,'All Data'!$A$1:'All Data'!$M$289,6,FALSE)</f>
        <v>2315.9947876473998</v>
      </c>
      <c r="I21" s="7">
        <f>VLOOKUP('Trend controls'!$G21,'All Data'!$A$1:$M$289,7,FALSE)</f>
        <v>771.99826254913398</v>
      </c>
      <c r="J21" s="7">
        <f>VLOOKUP('Trend controls'!$G21,'All Data'!$A$1:$M$289,8,FALSE)</f>
        <v>205.00191527165001</v>
      </c>
      <c r="K21" s="7">
        <f>VLOOKUP('Trend controls'!$G21,'All Data'!$A$1:$M$289,9,FALSE)</f>
        <v>205.63820938607699</v>
      </c>
      <c r="L21" s="7">
        <f>VLOOKUP('Trend controls'!$G21,'All Data'!$A$1:$M$289,10,FALSE)</f>
        <v>197.29228056992301</v>
      </c>
      <c r="M21" s="7">
        <f>VLOOKUP('Trend controls'!$G21,'All Data'!$A$1:$M$289,11,FALSE)</f>
        <v>214.24465234253699</v>
      </c>
      <c r="N21" s="7">
        <f>VLOOKUP('Trend controls'!$G21,'All Data'!$A$1:$M$289,12,FALSE)</f>
        <v>8.6064429564596292</v>
      </c>
      <c r="O21" s="7">
        <f>VLOOKUP('Trend controls'!$G21,'All Data'!$A$1:$M$289,13,FALSE)</f>
        <v>8.3459288161538705</v>
      </c>
      <c r="P21" s="17">
        <f t="shared" si="4"/>
        <v>2315.9947876473998</v>
      </c>
      <c r="Q21" s="17">
        <f t="shared" si="1"/>
        <v>5020.0662777988646</v>
      </c>
      <c r="R21" s="18">
        <f t="shared" si="2"/>
        <v>2.167563720166346</v>
      </c>
      <c r="S21" s="16">
        <f t="shared" si="5"/>
        <v>2.0575371240949538</v>
      </c>
      <c r="T21" s="19">
        <f t="shared" si="6"/>
        <v>2.2838398781595481</v>
      </c>
      <c r="U21" s="20">
        <f t="shared" si="7"/>
        <v>0.11627615799320212</v>
      </c>
      <c r="V21" s="20">
        <f t="shared" si="8"/>
        <v>0.1100265960713922</v>
      </c>
      <c r="W21" s="7"/>
    </row>
    <row r="22" spans="1:26">
      <c r="A22" s="10" t="s">
        <v>106</v>
      </c>
      <c r="B22" s="1" t="s">
        <v>46</v>
      </c>
      <c r="C22" s="1" t="s">
        <v>98</v>
      </c>
      <c r="E22" s="1" t="s">
        <v>83</v>
      </c>
      <c r="F22" s="1" t="s">
        <v>131</v>
      </c>
      <c r="G22" s="13" t="str">
        <f t="shared" si="3"/>
        <v>Persons_2010 - 2012_Wales_1_SAM</v>
      </c>
      <c r="H22" s="12">
        <f>VLOOKUP('Trend controls'!$G22,'All Data'!$A$1:'All Data'!$M$289,6,FALSE)</f>
        <v>2298.6487636503498</v>
      </c>
      <c r="I22" s="7">
        <f>VLOOKUP('Trend controls'!$G22,'All Data'!$A$1:$M$289,7,FALSE)</f>
        <v>766.21625455011497</v>
      </c>
      <c r="J22" s="7">
        <f>VLOOKUP('Trend controls'!$G22,'All Data'!$A$1:$M$289,8,FALSE)</f>
        <v>202.49878549559</v>
      </c>
      <c r="K22" s="7">
        <f>VLOOKUP('Trend controls'!$G22,'All Data'!$A$1:$M$289,9,FALSE)</f>
        <v>198.91645909758799</v>
      </c>
      <c r="L22" s="7">
        <f>VLOOKUP('Trend controls'!$G22,'All Data'!$A$1:$M$289,10,FALSE)</f>
        <v>190.82340984484901</v>
      </c>
      <c r="M22" s="7">
        <f>VLOOKUP('Trend controls'!$G22,'All Data'!$A$1:$M$289,11,FALSE)</f>
        <v>207.263096710074</v>
      </c>
      <c r="N22" s="7">
        <f>VLOOKUP('Trend controls'!$G22,'All Data'!$A$1:$M$289,12,FALSE)</f>
        <v>8.3466376124856101</v>
      </c>
      <c r="O22" s="7">
        <f>VLOOKUP('Trend controls'!$G22,'All Data'!$A$1:$M$289,13,FALSE)</f>
        <v>8.0930492527389806</v>
      </c>
      <c r="P22" s="17">
        <f t="shared" si="4"/>
        <v>2298.6487636503498</v>
      </c>
      <c r="Q22" s="17">
        <f t="shared" si="1"/>
        <v>5099.9174582966734</v>
      </c>
      <c r="R22" s="18">
        <f t="shared" si="2"/>
        <v>2.2186588655666526</v>
      </c>
      <c r="S22" s="16">
        <f t="shared" si="5"/>
        <v>2.1057034341204042</v>
      </c>
      <c r="T22" s="19">
        <f t="shared" si="6"/>
        <v>2.3380528106870853</v>
      </c>
      <c r="U22" s="20">
        <f t="shared" si="7"/>
        <v>0.11939394512043267</v>
      </c>
      <c r="V22" s="20">
        <f t="shared" si="8"/>
        <v>0.11295543144624842</v>
      </c>
      <c r="W22" s="7"/>
    </row>
    <row r="23" spans="1:26">
      <c r="A23" s="10" t="s">
        <v>107</v>
      </c>
      <c r="B23" s="1" t="s">
        <v>78</v>
      </c>
      <c r="C23" s="1" t="s">
        <v>96</v>
      </c>
      <c r="E23" s="1" t="s">
        <v>83</v>
      </c>
      <c r="F23" s="1" t="s">
        <v>132</v>
      </c>
      <c r="G23" s="13" t="str">
        <f t="shared" si="3"/>
        <v>Persons_2011 - 2013_Wales_1_SAM</v>
      </c>
      <c r="H23" s="12">
        <f>VLOOKUP('Trend controls'!$G23,'All Data'!$A$1:'All Data'!$M$289,6,FALSE)</f>
        <v>2320.0713730152902</v>
      </c>
      <c r="I23" s="7">
        <f>VLOOKUP('Trend controls'!$G23,'All Data'!$A$1:$M$289,7,FALSE)</f>
        <v>773.357124338429</v>
      </c>
      <c r="J23" s="7">
        <f>VLOOKUP('Trend controls'!$G23,'All Data'!$A$1:$M$289,8,FALSE)</f>
        <v>203.54360024348</v>
      </c>
      <c r="K23" s="7">
        <f>VLOOKUP('Trend controls'!$G23,'All Data'!$A$1:$M$289,9,FALSE)</f>
        <v>196.483635227257</v>
      </c>
      <c r="L23" s="7">
        <f>VLOOKUP('Trend controls'!$G23,'All Data'!$A$1:$M$289,10,FALSE)</f>
        <v>188.53093159289</v>
      </c>
      <c r="M23" s="7">
        <f>VLOOKUP('Trend controls'!$G23,'All Data'!$A$1:$M$289,11,FALSE)</f>
        <v>204.684356746037</v>
      </c>
      <c r="N23" s="7">
        <f>VLOOKUP('Trend controls'!$G23,'All Data'!$A$1:$M$289,12,FALSE)</f>
        <v>8.2007215187795701</v>
      </c>
      <c r="O23" s="7">
        <f>VLOOKUP('Trend controls'!$G23,'All Data'!$A$1:$M$289,13,FALSE)</f>
        <v>7.9527036343675697</v>
      </c>
      <c r="P23" s="17">
        <f t="shared" si="4"/>
        <v>2320.0713730152902</v>
      </c>
      <c r="Q23" s="17">
        <f t="shared" si="1"/>
        <v>5273.0088800812546</v>
      </c>
      <c r="R23" s="18">
        <f t="shared" si="2"/>
        <v>2.2727787349180413</v>
      </c>
      <c r="S23" s="16">
        <f t="shared" si="5"/>
        <v>2.1577537829128253</v>
      </c>
      <c r="T23" s="19">
        <f t="shared" si="6"/>
        <v>2.394324671249314</v>
      </c>
      <c r="U23" s="20">
        <f t="shared" si="7"/>
        <v>0.12154593633127275</v>
      </c>
      <c r="V23" s="20">
        <f t="shared" si="8"/>
        <v>0.11502495200521601</v>
      </c>
      <c r="W23" s="7"/>
    </row>
    <row r="24" spans="1:26">
      <c r="A24" s="10" t="s">
        <v>108</v>
      </c>
      <c r="B24" s="1" t="s">
        <v>51</v>
      </c>
      <c r="C24" s="1" t="s">
        <v>98</v>
      </c>
      <c r="E24" s="1" t="s">
        <v>83</v>
      </c>
      <c r="F24" s="1" t="s">
        <v>133</v>
      </c>
      <c r="G24" s="13" t="str">
        <f t="shared" si="3"/>
        <v>Persons_2012 - 2014_Wales_1_SAM</v>
      </c>
      <c r="H24" s="12">
        <f>VLOOKUP('Trend controls'!$G24,'All Data'!$A$1:'All Data'!$M$289,6,FALSE)</f>
        <v>2308.0919855314801</v>
      </c>
      <c r="I24" s="7">
        <f>VLOOKUP('Trend controls'!$G24,'All Data'!$A$1:$M$289,7,FALSE)</f>
        <v>769.36399517715904</v>
      </c>
      <c r="J24" s="7">
        <f>VLOOKUP('Trend controls'!$G24,'All Data'!$A$1:$M$289,8,FALSE)</f>
        <v>201.741831925638</v>
      </c>
      <c r="K24" s="7">
        <f>VLOOKUP('Trend controls'!$G24,'All Data'!$A$1:$M$289,9,FALSE)</f>
        <v>190.998597290394</v>
      </c>
      <c r="L24" s="7">
        <f>VLOOKUP('Trend controls'!$G24,'All Data'!$A$1:$M$289,10,FALSE)</f>
        <v>183.251901963791</v>
      </c>
      <c r="M24" s="7">
        <f>VLOOKUP('Trend controls'!$G24,'All Data'!$A$1:$M$289,11,FALSE)</f>
        <v>198.987522691061</v>
      </c>
      <c r="N24" s="7">
        <f>VLOOKUP('Trend controls'!$G24,'All Data'!$A$1:$M$289,12,FALSE)</f>
        <v>7.9889254006666901</v>
      </c>
      <c r="O24" s="7">
        <f>VLOOKUP('Trend controls'!$G24,'All Data'!$A$1:$M$289,13,FALSE)</f>
        <v>7.7466953266034597</v>
      </c>
      <c r="P24" s="17">
        <f t="shared" si="4"/>
        <v>2308.0919855314801</v>
      </c>
      <c r="Q24" s="17">
        <f t="shared" si="1"/>
        <v>5326.529946953071</v>
      </c>
      <c r="R24" s="18">
        <f t="shared" si="2"/>
        <v>2.3077632868806748</v>
      </c>
      <c r="S24" s="16">
        <f t="shared" si="5"/>
        <v>2.1907036715263883</v>
      </c>
      <c r="T24" s="19">
        <f t="shared" si="6"/>
        <v>2.4314762924036986</v>
      </c>
      <c r="U24" s="20">
        <f t="shared" si="7"/>
        <v>0.12371300552302378</v>
      </c>
      <c r="V24" s="20">
        <f t="shared" si="8"/>
        <v>0.11705961535428644</v>
      </c>
      <c r="W24" s="7"/>
    </row>
    <row r="25" spans="1:26">
      <c r="A25" s="10" t="s">
        <v>109</v>
      </c>
      <c r="B25" s="1" t="s">
        <v>55</v>
      </c>
      <c r="C25" s="1" t="s">
        <v>98</v>
      </c>
      <c r="E25" s="1" t="s">
        <v>83</v>
      </c>
      <c r="F25" s="1" t="s">
        <v>134</v>
      </c>
      <c r="G25" s="13" t="str">
        <f t="shared" si="3"/>
        <v>Persons_2013 - 2015_Wales_1_SAM</v>
      </c>
      <c r="H25" s="12">
        <f>VLOOKUP('Trend controls'!$G25,'All Data'!$A$1:'All Data'!$M$289,6,FALSE)</f>
        <v>2370.38463244595</v>
      </c>
      <c r="I25" s="7">
        <f>VLOOKUP('Trend controls'!$G25,'All Data'!$A$1:$M$289,7,FALSE)</f>
        <v>790.12821081531501</v>
      </c>
      <c r="J25" s="7">
        <f>VLOOKUP('Trend controls'!$G25,'All Data'!$A$1:$M$289,8,FALSE)</f>
        <v>206.31110604375601</v>
      </c>
      <c r="K25" s="7">
        <f>VLOOKUP('Trend controls'!$G25,'All Data'!$A$1:$M$289,9,FALSE)</f>
        <v>192.1859592621</v>
      </c>
      <c r="L25" s="7">
        <f>VLOOKUP('Trend controls'!$G25,'All Data'!$A$1:$M$289,10,FALSE)</f>
        <v>184.49610433785301</v>
      </c>
      <c r="M25" s="7">
        <f>VLOOKUP('Trend controls'!$G25,'All Data'!$A$1:$M$289,11,FALSE)</f>
        <v>200.11303253538</v>
      </c>
      <c r="N25" s="7">
        <f>VLOOKUP('Trend controls'!$G25,'All Data'!$A$1:$M$289,12,FALSE)</f>
        <v>7.9270732732799196</v>
      </c>
      <c r="O25" s="7">
        <f>VLOOKUP('Trend controls'!$G25,'All Data'!$A$1:$M$289,13,FALSE)</f>
        <v>7.6898549242471299</v>
      </c>
      <c r="P25" s="17">
        <f t="shared" si="4"/>
        <v>2370.38463244595</v>
      </c>
      <c r="Q25" s="17">
        <f t="shared" si="1"/>
        <v>5543.5062729248284</v>
      </c>
      <c r="R25" s="18">
        <f t="shared" si="2"/>
        <v>2.3386526376542531</v>
      </c>
      <c r="S25" s="16">
        <f t="shared" si="5"/>
        <v>2.2215595171401614</v>
      </c>
      <c r="T25" s="19">
        <f t="shared" si="6"/>
        <v>2.4623103927961276</v>
      </c>
      <c r="U25" s="20">
        <f t="shared" si="7"/>
        <v>0.12365775514187449</v>
      </c>
      <c r="V25" s="20">
        <f t="shared" si="8"/>
        <v>0.11709312051409171</v>
      </c>
      <c r="W25" s="7"/>
    </row>
    <row r="26" spans="1:26">
      <c r="A26" s="10" t="s">
        <v>110</v>
      </c>
      <c r="B26" s="1" t="s">
        <v>56</v>
      </c>
      <c r="C26" s="1" t="s">
        <v>98</v>
      </c>
      <c r="E26" s="13" t="s">
        <v>83</v>
      </c>
      <c r="F26" s="13" t="s">
        <v>39</v>
      </c>
      <c r="G26" s="13" t="str">
        <f>$D$5&amp;"_"&amp;F26&amp;"_"&amp;E26&amp;"_2_"&amp;$C$5</f>
        <v>Persons_2006 - 2008_Wales_2_SAM</v>
      </c>
      <c r="H26" s="12">
        <f>VLOOKUP('Trend controls'!$G26,'All Data'!$A$1:'All Data'!$M$289,6,FALSE)</f>
        <v>2972.1878276029302</v>
      </c>
      <c r="I26" s="7">
        <f>VLOOKUP('Trend controls'!$G26,'All Data'!$A$1:$M$289,7,FALSE)</f>
        <v>990.72927586764399</v>
      </c>
      <c r="J26" s="7">
        <f>VLOOKUP('Trend controls'!$G26,'All Data'!$A$1:$M$289,8,FALSE)</f>
        <v>270.096747739303</v>
      </c>
      <c r="K26" s="7">
        <f>VLOOKUP('Trend controls'!$G26,'All Data'!$A$1:$M$289,9,FALSE)</f>
        <v>274.517081086156</v>
      </c>
      <c r="L26" s="7">
        <f>VLOOKUP('Trend controls'!$G26,'All Data'!$A$1:$M$289,10,FALSE)</f>
        <v>264.66320919232999</v>
      </c>
      <c r="M26" s="7">
        <f>VLOOKUP('Trend controls'!$G26,'All Data'!$A$1:$M$289,11,FALSE)</f>
        <v>284.64192330803502</v>
      </c>
      <c r="N26" s="7">
        <f>VLOOKUP('Trend controls'!$G26,'All Data'!$A$1:$M$289,12,FALSE)</f>
        <v>10.1248422218796</v>
      </c>
      <c r="O26" s="7">
        <f>VLOOKUP('Trend controls'!$G26,'All Data'!$A$1:$M$289,13,FALSE)</f>
        <v>9.8538718938260104</v>
      </c>
      <c r="P26" s="7"/>
      <c r="Q26" s="7"/>
      <c r="R26" s="7"/>
      <c r="S26" s="7"/>
      <c r="T26" s="7"/>
      <c r="U26" s="7"/>
      <c r="V26" s="7"/>
      <c r="W26" s="7"/>
    </row>
    <row r="27" spans="1:26">
      <c r="A27" s="10" t="s">
        <v>81</v>
      </c>
      <c r="B27" s="1" t="s">
        <v>79</v>
      </c>
      <c r="C27" s="1" t="s">
        <v>96</v>
      </c>
      <c r="E27" s="13" t="s">
        <v>83</v>
      </c>
      <c r="F27" s="13" t="s">
        <v>37</v>
      </c>
      <c r="G27" s="13" t="str">
        <f t="shared" ref="G27:G33" si="9">$D$5&amp;"_"&amp;F27&amp;"_"&amp;E27&amp;"_2_"&amp;$C$5</f>
        <v>Persons_2007 - 2009_Wales_2_SAM</v>
      </c>
      <c r="H27" s="12">
        <f>VLOOKUP('Trend controls'!$G27,'All Data'!$A$1:'All Data'!$M$289,6,FALSE)</f>
        <v>2921.93455448022</v>
      </c>
      <c r="I27" s="7">
        <f>VLOOKUP('Trend controls'!$G27,'All Data'!$A$1:$M$289,7,FALSE)</f>
        <v>973.97818482673904</v>
      </c>
      <c r="J27" s="7">
        <f>VLOOKUP('Trend controls'!$G27,'All Data'!$A$1:$M$289,8,FALSE)</f>
        <v>263.144653953447</v>
      </c>
      <c r="K27" s="7">
        <f>VLOOKUP('Trend controls'!$G27,'All Data'!$A$1:$M$289,9,FALSE)</f>
        <v>265.092704273869</v>
      </c>
      <c r="L27" s="7">
        <f>VLOOKUP('Trend controls'!$G27,'All Data'!$A$1:$M$289,10,FALSE)</f>
        <v>255.493994971494</v>
      </c>
      <c r="M27" s="7">
        <f>VLOOKUP('Trend controls'!$G27,'All Data'!$A$1:$M$289,11,FALSE)</f>
        <v>274.95766183378203</v>
      </c>
      <c r="N27" s="7">
        <f>VLOOKUP('Trend controls'!$G27,'All Data'!$A$1:$M$289,12,FALSE)</f>
        <v>9.8649575599132504</v>
      </c>
      <c r="O27" s="7">
        <f>VLOOKUP('Trend controls'!$G27,'All Data'!$A$1:$M$289,13,FALSE)</f>
        <v>9.5987093023754309</v>
      </c>
      <c r="P27" s="7"/>
      <c r="Q27" s="7"/>
      <c r="R27" s="7"/>
      <c r="S27" s="7"/>
      <c r="T27" s="7"/>
      <c r="U27" s="7"/>
      <c r="V27" s="7"/>
      <c r="W27" s="7"/>
      <c r="X27" s="13"/>
    </row>
    <row r="28" spans="1:26">
      <c r="A28" s="10" t="s">
        <v>138</v>
      </c>
      <c r="B28" s="1" t="s">
        <v>137</v>
      </c>
      <c r="C28" s="1" t="s">
        <v>98</v>
      </c>
      <c r="E28" s="13" t="s">
        <v>83</v>
      </c>
      <c r="F28" s="13" t="s">
        <v>35</v>
      </c>
      <c r="G28" s="13" t="str">
        <f t="shared" si="9"/>
        <v>Persons_2008 - 2010_Wales_2_SAM</v>
      </c>
      <c r="H28" s="12">
        <f>VLOOKUP('Trend controls'!$G28,'All Data'!$A$1:'All Data'!$M$289,6,FALSE)</f>
        <v>2924.45906870918</v>
      </c>
      <c r="I28" s="7">
        <f>VLOOKUP('Trend controls'!$G28,'All Data'!$A$1:$M$289,7,FALSE)</f>
        <v>974.81968956972696</v>
      </c>
      <c r="J28" s="7">
        <f>VLOOKUP('Trend controls'!$G28,'All Data'!$A$1:$M$289,8,FALSE)</f>
        <v>261.75137064129598</v>
      </c>
      <c r="K28" s="7">
        <f>VLOOKUP('Trend controls'!$G28,'All Data'!$A$1:$M$289,9,FALSE)</f>
        <v>260.67813349563602</v>
      </c>
      <c r="L28" s="7">
        <f>VLOOKUP('Trend controls'!$G28,'All Data'!$A$1:$M$289,10,FALSE)</f>
        <v>251.248529933024</v>
      </c>
      <c r="M28" s="7">
        <f>VLOOKUP('Trend controls'!$G28,'All Data'!$A$1:$M$289,11,FALSE)</f>
        <v>270.36918003457998</v>
      </c>
      <c r="N28" s="7">
        <f>VLOOKUP('Trend controls'!$G28,'All Data'!$A$1:$M$289,12,FALSE)</f>
        <v>9.6910465389438496</v>
      </c>
      <c r="O28" s="7">
        <f>VLOOKUP('Trend controls'!$G28,'All Data'!$A$1:$M$289,13,FALSE)</f>
        <v>9.4296035626113905</v>
      </c>
      <c r="P28" s="7"/>
      <c r="Q28" s="7"/>
      <c r="R28" s="7"/>
      <c r="S28" s="7"/>
      <c r="T28" s="7"/>
      <c r="U28" s="7"/>
      <c r="V28" s="7"/>
      <c r="W28" s="7"/>
      <c r="X28" s="13"/>
    </row>
    <row r="29" spans="1:26">
      <c r="A29" s="10" t="s">
        <v>111</v>
      </c>
      <c r="B29" s="1" t="s">
        <v>57</v>
      </c>
      <c r="C29" s="1" t="s">
        <v>98</v>
      </c>
      <c r="E29" s="13" t="s">
        <v>83</v>
      </c>
      <c r="F29" s="13" t="s">
        <v>130</v>
      </c>
      <c r="G29" s="13" t="str">
        <f t="shared" si="9"/>
        <v>Persons_2009 - 2011_Wales_2_SAM</v>
      </c>
      <c r="H29" s="12">
        <f>VLOOKUP('Trend controls'!$G29,'All Data'!$A$1:'All Data'!$M$289,6,FALSE)</f>
        <v>2813.8274168386602</v>
      </c>
      <c r="I29" s="7">
        <f>VLOOKUP('Trend controls'!$G29,'All Data'!$A$1:$M$289,7,FALSE)</f>
        <v>937.94247227955304</v>
      </c>
      <c r="J29" s="7">
        <f>VLOOKUP('Trend controls'!$G29,'All Data'!$A$1:$M$289,8,FALSE)</f>
        <v>250.66321294751</v>
      </c>
      <c r="K29" s="7">
        <f>VLOOKUP('Trend controls'!$G29,'All Data'!$A$1:$M$289,9,FALSE)</f>
        <v>246.54558041787399</v>
      </c>
      <c r="L29" s="7">
        <f>VLOOKUP('Trend controls'!$G29,'All Data'!$A$1:$M$289,10,FALSE)</f>
        <v>237.468871027755</v>
      </c>
      <c r="M29" s="7">
        <f>VLOOKUP('Trend controls'!$G29,'All Data'!$A$1:$M$289,11,FALSE)</f>
        <v>255.87892423006701</v>
      </c>
      <c r="N29" s="7">
        <f>VLOOKUP('Trend controls'!$G29,'All Data'!$A$1:$M$289,12,FALSE)</f>
        <v>9.3333438121937604</v>
      </c>
      <c r="O29" s="7">
        <f>VLOOKUP('Trend controls'!$G29,'All Data'!$A$1:$M$289,13,FALSE)</f>
        <v>9.0767093901188503</v>
      </c>
      <c r="P29" s="7"/>
      <c r="Q29" s="7"/>
      <c r="R29" s="7"/>
      <c r="S29" s="7"/>
      <c r="T29" s="7"/>
      <c r="U29" s="7"/>
      <c r="V29" s="7"/>
      <c r="W29" s="7"/>
      <c r="X29" s="13"/>
    </row>
    <row r="30" spans="1:26">
      <c r="A30" s="10" t="s">
        <v>139</v>
      </c>
      <c r="B30" s="1" t="s">
        <v>80</v>
      </c>
      <c r="C30" s="1" t="s">
        <v>96</v>
      </c>
      <c r="E30" s="13" t="s">
        <v>83</v>
      </c>
      <c r="F30" s="13" t="s">
        <v>131</v>
      </c>
      <c r="G30" s="13" t="str">
        <f t="shared" si="9"/>
        <v>Persons_2010 - 2012_Wales_2_SAM</v>
      </c>
      <c r="H30" s="12">
        <f>VLOOKUP('Trend controls'!$G30,'All Data'!$A$1:'All Data'!$M$289,6,FALSE)</f>
        <v>2826.7767240026101</v>
      </c>
      <c r="I30" s="7">
        <f>VLOOKUP('Trend controls'!$G30,'All Data'!$A$1:$M$289,7,FALSE)</f>
        <v>942.25890800086904</v>
      </c>
      <c r="J30" s="7">
        <f>VLOOKUP('Trend controls'!$G30,'All Data'!$A$1:$M$289,8,FALSE)</f>
        <v>250.79976790118101</v>
      </c>
      <c r="K30" s="7">
        <f>VLOOKUP('Trend controls'!$G30,'All Data'!$A$1:$M$289,9,FALSE)</f>
        <v>242.58845868274301</v>
      </c>
      <c r="L30" s="7">
        <f>VLOOKUP('Trend controls'!$G30,'All Data'!$A$1:$M$289,10,FALSE)</f>
        <v>233.68948380903001</v>
      </c>
      <c r="M30" s="7">
        <f>VLOOKUP('Trend controls'!$G30,'All Data'!$A$1:$M$289,11,FALSE)</f>
        <v>251.738456810869</v>
      </c>
      <c r="N30" s="7">
        <f>VLOOKUP('Trend controls'!$G30,'All Data'!$A$1:$M$289,12,FALSE)</f>
        <v>9.1499981281251905</v>
      </c>
      <c r="O30" s="7">
        <f>VLOOKUP('Trend controls'!$G30,'All Data'!$A$1:$M$289,13,FALSE)</f>
        <v>8.89897487371368</v>
      </c>
      <c r="P30" s="7"/>
      <c r="Q30" s="7"/>
      <c r="R30" s="7"/>
      <c r="X30" s="13"/>
    </row>
    <row r="31" spans="1:26">
      <c r="A31" s="10" t="s">
        <v>112</v>
      </c>
      <c r="B31" s="1" t="s">
        <v>58</v>
      </c>
      <c r="C31" s="1" t="s">
        <v>98</v>
      </c>
      <c r="E31" s="13" t="s">
        <v>83</v>
      </c>
      <c r="F31" s="13" t="s">
        <v>132</v>
      </c>
      <c r="G31" s="13" t="str">
        <f t="shared" si="9"/>
        <v>Persons_2011 - 2013_Wales_2_SAM</v>
      </c>
      <c r="H31" s="12">
        <f>VLOOKUP('Trend controls'!$G31,'All Data'!$A$1:'All Data'!$M$289,6,FALSE)</f>
        <v>2795.5800981492498</v>
      </c>
      <c r="I31" s="7">
        <f>VLOOKUP('Trend controls'!$G31,'All Data'!$A$1:$M$289,7,FALSE)</f>
        <v>931.86003271641596</v>
      </c>
      <c r="J31" s="7">
        <f>VLOOKUP('Trend controls'!$G31,'All Data'!$A$1:$M$289,8,FALSE)</f>
        <v>247.14822705948001</v>
      </c>
      <c r="K31" s="7">
        <f>VLOOKUP('Trend controls'!$G31,'All Data'!$A$1:$M$289,9,FALSE)</f>
        <v>234.95418132261099</v>
      </c>
      <c r="L31" s="7">
        <f>VLOOKUP('Trend controls'!$G31,'All Data'!$A$1:$M$289,10,FALSE)</f>
        <v>226.29297685466301</v>
      </c>
      <c r="M31" s="7">
        <f>VLOOKUP('Trend controls'!$G31,'All Data'!$A$1:$M$289,11,FALSE)</f>
        <v>243.861082600152</v>
      </c>
      <c r="N31" s="7">
        <f>VLOOKUP('Trend controls'!$G31,'All Data'!$A$1:$M$289,12,FALSE)</f>
        <v>8.9069012775407295</v>
      </c>
      <c r="O31" s="7">
        <f>VLOOKUP('Trend controls'!$G31,'All Data'!$A$1:$M$289,13,FALSE)</f>
        <v>8.6612044679478402</v>
      </c>
      <c r="P31" s="7"/>
      <c r="Q31" s="7"/>
      <c r="R31" s="7"/>
      <c r="S31" s="7"/>
      <c r="T31" s="7"/>
      <c r="U31" s="7"/>
      <c r="V31" s="7"/>
      <c r="W31" s="7"/>
      <c r="X31" s="13"/>
    </row>
    <row r="32" spans="1:26">
      <c r="A32" s="10" t="s">
        <v>113</v>
      </c>
      <c r="B32" s="1" t="s">
        <v>59</v>
      </c>
      <c r="C32" s="1" t="s">
        <v>98</v>
      </c>
      <c r="E32" s="13" t="s">
        <v>83</v>
      </c>
      <c r="F32" s="13" t="s">
        <v>133</v>
      </c>
      <c r="G32" s="13" t="str">
        <f t="shared" si="9"/>
        <v>Persons_2012 - 2014_Wales_2_SAM</v>
      </c>
      <c r="H32" s="12">
        <f>VLOOKUP('Trend controls'!$G32,'All Data'!$A$1:'All Data'!$M$289,6,FALSE)</f>
        <v>2834.0949565839201</v>
      </c>
      <c r="I32" s="7">
        <f>VLOOKUP('Trend controls'!$G32,'All Data'!$A$1:$M$289,7,FALSE)</f>
        <v>944.69831886130703</v>
      </c>
      <c r="J32" s="7">
        <f>VLOOKUP('Trend controls'!$G32,'All Data'!$A$1:$M$289,8,FALSE)</f>
        <v>249.707036373177</v>
      </c>
      <c r="K32" s="7">
        <f>VLOOKUP('Trend controls'!$G32,'All Data'!$A$1:$M$289,9,FALSE)</f>
        <v>233.49330760322999</v>
      </c>
      <c r="L32" s="7">
        <f>VLOOKUP('Trend controls'!$G32,'All Data'!$A$1:$M$289,10,FALSE)</f>
        <v>224.946400408438</v>
      </c>
      <c r="M32" s="7">
        <f>VLOOKUP('Trend controls'!$G32,'All Data'!$A$1:$M$289,11,FALSE)</f>
        <v>242.28099058924599</v>
      </c>
      <c r="N32" s="7">
        <f>VLOOKUP('Trend controls'!$G32,'All Data'!$A$1:$M$289,12,FALSE)</f>
        <v>8.7876829860151702</v>
      </c>
      <c r="O32" s="7">
        <f>VLOOKUP('Trend controls'!$G32,'All Data'!$A$1:$M$289,13,FALSE)</f>
        <v>8.5469071947921105</v>
      </c>
      <c r="P32" s="7"/>
      <c r="Q32" s="7"/>
      <c r="R32" s="7"/>
      <c r="S32" s="7"/>
      <c r="T32" s="7"/>
      <c r="U32" s="7"/>
      <c r="V32" s="7"/>
      <c r="W32" s="7"/>
      <c r="X32" s="13"/>
      <c r="Y32" s="13"/>
      <c r="Z32" s="13"/>
    </row>
    <row r="33" spans="1:26">
      <c r="A33" s="10" t="s">
        <v>140</v>
      </c>
      <c r="B33" s="1" t="s">
        <v>82</v>
      </c>
      <c r="C33" s="1" t="s">
        <v>96</v>
      </c>
      <c r="E33" s="13" t="s">
        <v>83</v>
      </c>
      <c r="F33" s="13" t="s">
        <v>134</v>
      </c>
      <c r="G33" s="13" t="str">
        <f t="shared" si="9"/>
        <v>Persons_2013 - 2015_Wales_2_SAM</v>
      </c>
      <c r="H33" s="12">
        <f>VLOOKUP('Trend controls'!$G33,'All Data'!$A$1:'All Data'!$M$289,6,FALSE)</f>
        <v>2891.3415102040399</v>
      </c>
      <c r="I33" s="7">
        <f>VLOOKUP('Trend controls'!$G33,'All Data'!$A$1:$M$289,7,FALSE)</f>
        <v>963.780503401347</v>
      </c>
      <c r="J33" s="7">
        <f>VLOOKUP('Trend controls'!$G33,'All Data'!$A$1:$M$289,8,FALSE)</f>
        <v>253.58841000201201</v>
      </c>
      <c r="K33" s="7">
        <f>VLOOKUP('Trend controls'!$G33,'All Data'!$A$1:$M$289,9,FALSE)</f>
        <v>234.09393932674499</v>
      </c>
      <c r="L33" s="7">
        <f>VLOOKUP('Trend controls'!$G33,'All Data'!$A$1:$M$289,10,FALSE)</f>
        <v>225.610524508043</v>
      </c>
      <c r="M33" s="7">
        <f>VLOOKUP('Trend controls'!$G33,'All Data'!$A$1:$M$289,11,FALSE)</f>
        <v>242.813927120031</v>
      </c>
      <c r="N33" s="7">
        <f>VLOOKUP('Trend controls'!$G33,'All Data'!$A$1:$M$289,12,FALSE)</f>
        <v>8.7199877932860108</v>
      </c>
      <c r="O33" s="7">
        <f>VLOOKUP('Trend controls'!$G33,'All Data'!$A$1:$M$289,13,FALSE)</f>
        <v>8.4834148187028102</v>
      </c>
      <c r="P33" s="7"/>
      <c r="Q33" s="7"/>
      <c r="R33" s="7"/>
      <c r="S33" s="7"/>
      <c r="T33" s="7"/>
      <c r="U33" s="7"/>
      <c r="V33" s="7"/>
      <c r="W33" s="7"/>
      <c r="X33" s="13"/>
      <c r="Y33" s="13"/>
      <c r="Z33" s="13"/>
    </row>
    <row r="34" spans="1:26">
      <c r="A34" s="10" t="s">
        <v>114</v>
      </c>
      <c r="B34" s="1" t="s">
        <v>60</v>
      </c>
      <c r="C34" s="1" t="s">
        <v>98</v>
      </c>
      <c r="E34" s="13" t="s">
        <v>83</v>
      </c>
      <c r="F34" s="13" t="s">
        <v>39</v>
      </c>
      <c r="G34" s="13" t="str">
        <f>$D$5&amp;"_"&amp;F34&amp;"_"&amp;E34&amp;"_3_"&amp;$C$5</f>
        <v>Persons_2006 - 2008_Wales_3_SAM</v>
      </c>
      <c r="H34" s="12">
        <f>VLOOKUP('Trend controls'!$G34,'All Data'!$A$1:'All Data'!$M$289,6,FALSE)</f>
        <v>3328.2400138416401</v>
      </c>
      <c r="I34" s="7">
        <f>VLOOKUP('Trend controls'!$G34,'All Data'!$A$1:$M$289,7,FALSE)</f>
        <v>1109.41333794721</v>
      </c>
      <c r="J34" s="7">
        <f>VLOOKUP('Trend controls'!$G34,'All Data'!$A$1:$M$289,8,FALSE)</f>
        <v>305.36385165980499</v>
      </c>
      <c r="K34" s="7">
        <f>VLOOKUP('Trend controls'!$G34,'All Data'!$A$1:$M$289,9,FALSE)</f>
        <v>313.459190045132</v>
      </c>
      <c r="L34" s="7">
        <f>VLOOKUP('Trend controls'!$G34,'All Data'!$A$1:$M$289,10,FALSE)</f>
        <v>302.82514163706799</v>
      </c>
      <c r="M34" s="7">
        <f>VLOOKUP('Trend controls'!$G34,'All Data'!$A$1:$M$289,11,FALSE)</f>
        <v>324.36934908491702</v>
      </c>
      <c r="N34" s="7">
        <f>VLOOKUP('Trend controls'!$G34,'All Data'!$A$1:$M$289,12,FALSE)</f>
        <v>10.910159039785</v>
      </c>
      <c r="O34" s="7">
        <f>VLOOKUP('Trend controls'!$G34,'All Data'!$A$1:$M$289,13,FALSE)</f>
        <v>10.634048408064</v>
      </c>
      <c r="P34" s="7"/>
      <c r="Q34" s="7"/>
      <c r="R34" s="7"/>
      <c r="S34" s="7"/>
      <c r="T34" s="7"/>
      <c r="U34" s="7"/>
      <c r="V34" s="7"/>
      <c r="W34" s="7"/>
      <c r="X34" s="13"/>
      <c r="Y34" s="13"/>
      <c r="Z34" s="13"/>
    </row>
    <row r="35" spans="1:26">
      <c r="A35" s="10" t="s">
        <v>115</v>
      </c>
      <c r="B35" s="1" t="s">
        <v>64</v>
      </c>
      <c r="C35" s="1" t="s">
        <v>98</v>
      </c>
      <c r="E35" s="13" t="s">
        <v>83</v>
      </c>
      <c r="F35" s="13" t="s">
        <v>37</v>
      </c>
      <c r="G35" s="13" t="str">
        <f t="shared" ref="G35:G41" si="10">$D$5&amp;"_"&amp;F35&amp;"_"&amp;E35&amp;"_3_"&amp;$C$5</f>
        <v>Persons_2007 - 2009_Wales_3_SAM</v>
      </c>
      <c r="H35" s="12">
        <f>VLOOKUP('Trend controls'!$G35,'All Data'!$A$1:'All Data'!$M$289,6,FALSE)</f>
        <v>3324.1291259038298</v>
      </c>
      <c r="I35" s="7">
        <f>VLOOKUP('Trend controls'!$G35,'All Data'!$A$1:$M$289,7,FALSE)</f>
        <v>1108.0430419679401</v>
      </c>
      <c r="J35" s="7">
        <f>VLOOKUP('Trend controls'!$G35,'All Data'!$A$1:$M$289,8,FALSE)</f>
        <v>302.81267117076902</v>
      </c>
      <c r="K35" s="7">
        <f>VLOOKUP('Trend controls'!$G35,'All Data'!$A$1:$M$289,9,FALSE)</f>
        <v>307.80054835704999</v>
      </c>
      <c r="L35" s="7">
        <f>VLOOKUP('Trend controls'!$G35,'All Data'!$A$1:$M$289,10,FALSE)</f>
        <v>297.35357446341197</v>
      </c>
      <c r="M35" s="7">
        <f>VLOOKUP('Trend controls'!$G35,'All Data'!$A$1:$M$289,11,FALSE)</f>
        <v>318.51894560742102</v>
      </c>
      <c r="N35" s="7">
        <f>VLOOKUP('Trend controls'!$G35,'All Data'!$A$1:$M$289,12,FALSE)</f>
        <v>10.718397250371099</v>
      </c>
      <c r="O35" s="7">
        <f>VLOOKUP('Trend controls'!$G35,'All Data'!$A$1:$M$289,13,FALSE)</f>
        <v>10.446973893637701</v>
      </c>
      <c r="P35" s="7"/>
      <c r="Q35" s="7"/>
      <c r="R35" s="7"/>
      <c r="S35" s="7"/>
      <c r="T35" s="7"/>
      <c r="U35" s="7"/>
      <c r="V35" s="7"/>
      <c r="W35" s="7"/>
      <c r="X35" s="13"/>
      <c r="Y35" s="13"/>
      <c r="Z35" s="13"/>
    </row>
    <row r="36" spans="1:26">
      <c r="A36" s="10" t="s">
        <v>117</v>
      </c>
      <c r="B36" s="1" t="s">
        <v>68</v>
      </c>
      <c r="C36" s="1" t="s">
        <v>98</v>
      </c>
      <c r="E36" s="13" t="s">
        <v>83</v>
      </c>
      <c r="F36" s="13" t="s">
        <v>35</v>
      </c>
      <c r="G36" s="13" t="str">
        <f t="shared" si="10"/>
        <v>Persons_2008 - 2010_Wales_3_SAM</v>
      </c>
      <c r="H36" s="12">
        <f>VLOOKUP('Trend controls'!$G36,'All Data'!$A$1:'All Data'!$M$289,6,FALSE)</f>
        <v>3276.45740748552</v>
      </c>
      <c r="I36" s="7">
        <f>VLOOKUP('Trend controls'!$G36,'All Data'!$A$1:$M$289,7,FALSE)</f>
        <v>1092.1524691618399</v>
      </c>
      <c r="J36" s="7">
        <f>VLOOKUP('Trend controls'!$G36,'All Data'!$A$1:$M$289,8,FALSE)</f>
        <v>296.98473928049401</v>
      </c>
      <c r="K36" s="7">
        <f>VLOOKUP('Trend controls'!$G36,'All Data'!$A$1:$M$289,9,FALSE)</f>
        <v>299.124942229368</v>
      </c>
      <c r="L36" s="7">
        <f>VLOOKUP('Trend controls'!$G36,'All Data'!$A$1:$M$289,10,FALSE)</f>
        <v>288.90594421569199</v>
      </c>
      <c r="M36" s="7">
        <f>VLOOKUP('Trend controls'!$G36,'All Data'!$A$1:$M$289,11,FALSE)</f>
        <v>309.61139276787202</v>
      </c>
      <c r="N36" s="7">
        <f>VLOOKUP('Trend controls'!$G36,'All Data'!$A$1:$M$289,12,FALSE)</f>
        <v>10.4864505385036</v>
      </c>
      <c r="O36" s="7">
        <f>VLOOKUP('Trend controls'!$G36,'All Data'!$A$1:$M$289,13,FALSE)</f>
        <v>10.2189980136764</v>
      </c>
      <c r="P36" s="7"/>
      <c r="Q36" s="7"/>
      <c r="R36" s="7"/>
      <c r="S36" s="7"/>
      <c r="T36" s="7"/>
      <c r="U36" s="7"/>
      <c r="V36" s="7"/>
      <c r="W36" s="7"/>
      <c r="X36" s="13"/>
      <c r="Y36" s="13"/>
      <c r="Z36" s="13"/>
    </row>
    <row r="37" spans="1:26">
      <c r="A37" s="10" t="s">
        <v>118</v>
      </c>
      <c r="B37" s="1" t="s">
        <v>72</v>
      </c>
      <c r="C37" s="1" t="s">
        <v>98</v>
      </c>
      <c r="E37" s="13" t="s">
        <v>83</v>
      </c>
      <c r="F37" s="13" t="s">
        <v>130</v>
      </c>
      <c r="G37" s="13" t="str">
        <f t="shared" si="10"/>
        <v>Persons_2009 - 2011_Wales_3_SAM</v>
      </c>
      <c r="H37" s="12">
        <f>VLOOKUP('Trend controls'!$G37,'All Data'!$A$1:'All Data'!$M$289,6,FALSE)</f>
        <v>3295.5146721165302</v>
      </c>
      <c r="I37" s="7">
        <f>VLOOKUP('Trend controls'!$G37,'All Data'!$A$1:$M$289,7,FALSE)</f>
        <v>1098.50489070551</v>
      </c>
      <c r="J37" s="7">
        <f>VLOOKUP('Trend controls'!$G37,'All Data'!$A$1:$M$289,8,FALSE)</f>
        <v>297.68543241351603</v>
      </c>
      <c r="K37" s="7">
        <f>VLOOKUP('Trend controls'!$G37,'All Data'!$A$1:$M$289,9,FALSE)</f>
        <v>297.000624569769</v>
      </c>
      <c r="L37" s="7">
        <f>VLOOKUP('Trend controls'!$G37,'All Data'!$A$1:$M$289,10,FALSE)</f>
        <v>286.89552122324397</v>
      </c>
      <c r="M37" s="7">
        <f>VLOOKUP('Trend controls'!$G37,'All Data'!$A$1:$M$289,11,FALSE)</f>
        <v>307.36942278504301</v>
      </c>
      <c r="N37" s="7">
        <f>VLOOKUP('Trend controls'!$G37,'All Data'!$A$1:$M$289,12,FALSE)</f>
        <v>10.368798215274399</v>
      </c>
      <c r="O37" s="7">
        <f>VLOOKUP('Trend controls'!$G37,'All Data'!$A$1:$M$289,13,FALSE)</f>
        <v>10.1051033465247</v>
      </c>
      <c r="P37" s="7"/>
      <c r="Q37" s="7"/>
      <c r="R37" s="7"/>
      <c r="S37" s="7"/>
      <c r="T37" s="7"/>
      <c r="U37" s="7"/>
      <c r="V37" s="7"/>
      <c r="W37" s="7"/>
      <c r="X37" s="13"/>
      <c r="Y37" s="13"/>
      <c r="Z37" s="13"/>
    </row>
    <row r="38" spans="1:26">
      <c r="A38" s="10" t="s">
        <v>119</v>
      </c>
      <c r="B38" s="1" t="s">
        <v>73</v>
      </c>
      <c r="C38" s="1" t="s">
        <v>98</v>
      </c>
      <c r="E38" s="13" t="s">
        <v>83</v>
      </c>
      <c r="F38" s="13" t="s">
        <v>131</v>
      </c>
      <c r="G38" s="13" t="str">
        <f t="shared" si="10"/>
        <v>Persons_2010 - 2012_Wales_3_SAM</v>
      </c>
      <c r="H38" s="12">
        <f>VLOOKUP('Trend controls'!$G38,'All Data'!$A$1:'All Data'!$M$289,6,FALSE)</f>
        <v>3238.1377358793202</v>
      </c>
      <c r="I38" s="7">
        <f>VLOOKUP('Trend controls'!$G38,'All Data'!$A$1:$M$289,7,FALSE)</f>
        <v>1079.37924529311</v>
      </c>
      <c r="J38" s="7">
        <f>VLOOKUP('Trend controls'!$G38,'All Data'!$A$1:$M$289,8,FALSE)</f>
        <v>291.77590400091901</v>
      </c>
      <c r="K38" s="7">
        <f>VLOOKUP('Trend controls'!$G38,'All Data'!$A$1:$M$289,9,FALSE)</f>
        <v>287.69811044662799</v>
      </c>
      <c r="L38" s="7">
        <f>VLOOKUP('Trend controls'!$G38,'All Data'!$A$1:$M$289,10,FALSE)</f>
        <v>277.834790852163</v>
      </c>
      <c r="M38" s="7">
        <f>VLOOKUP('Trend controls'!$G38,'All Data'!$A$1:$M$289,11,FALSE)</f>
        <v>297.82111870287599</v>
      </c>
      <c r="N38" s="7">
        <f>VLOOKUP('Trend controls'!$G38,'All Data'!$A$1:$M$289,12,FALSE)</f>
        <v>10.1230082562485</v>
      </c>
      <c r="O38" s="7">
        <f>VLOOKUP('Trend controls'!$G38,'All Data'!$A$1:$M$289,13,FALSE)</f>
        <v>9.8633195944642598</v>
      </c>
      <c r="P38" s="7"/>
      <c r="Q38" s="7"/>
      <c r="R38" s="7"/>
      <c r="S38" s="7"/>
      <c r="T38" s="7"/>
      <c r="U38" s="7"/>
      <c r="V38" s="7"/>
      <c r="W38" s="7"/>
      <c r="X38" s="13"/>
      <c r="Y38" s="13"/>
      <c r="Z38" s="13"/>
    </row>
    <row r="39" spans="1:26">
      <c r="A39" s="10"/>
      <c r="E39" s="13" t="s">
        <v>83</v>
      </c>
      <c r="F39" s="13" t="s">
        <v>132</v>
      </c>
      <c r="G39" s="13" t="str">
        <f t="shared" si="10"/>
        <v>Persons_2011 - 2013_Wales_3_SAM</v>
      </c>
      <c r="H39" s="12">
        <f>VLOOKUP('Trend controls'!$G39,'All Data'!$A$1:'All Data'!$M$289,6,FALSE)</f>
        <v>3299.38444274226</v>
      </c>
      <c r="I39" s="7">
        <f>VLOOKUP('Trend controls'!$G39,'All Data'!$A$1:$M$289,7,FALSE)</f>
        <v>1099.7948142474199</v>
      </c>
      <c r="J39" s="7">
        <f>VLOOKUP('Trend controls'!$G39,'All Data'!$A$1:$M$289,8,FALSE)</f>
        <v>296.60827572296103</v>
      </c>
      <c r="K39" s="7">
        <f>VLOOKUP('Trend controls'!$G39,'All Data'!$A$1:$M$289,9,FALSE)</f>
        <v>288.77900706475498</v>
      </c>
      <c r="L39" s="7">
        <f>VLOOKUP('Trend controls'!$G39,'All Data'!$A$1:$M$289,10,FALSE)</f>
        <v>278.975599409567</v>
      </c>
      <c r="M39" s="7">
        <f>VLOOKUP('Trend controls'!$G39,'All Data'!$A$1:$M$289,11,FALSE)</f>
        <v>298.838084552981</v>
      </c>
      <c r="N39" s="7">
        <f>VLOOKUP('Trend controls'!$G39,'All Data'!$A$1:$M$289,12,FALSE)</f>
        <v>10.0590774882261</v>
      </c>
      <c r="O39" s="7">
        <f>VLOOKUP('Trend controls'!$G39,'All Data'!$A$1:$M$289,13,FALSE)</f>
        <v>9.8034076551874101</v>
      </c>
      <c r="P39" s="7"/>
      <c r="Q39" s="7"/>
      <c r="R39" s="7"/>
      <c r="S39" s="7"/>
      <c r="T39" s="7"/>
      <c r="U39" s="7"/>
      <c r="V39" s="7"/>
      <c r="W39" s="7"/>
      <c r="X39" s="13"/>
      <c r="Y39" s="13"/>
      <c r="Z39" s="13"/>
    </row>
    <row r="40" spans="1:26">
      <c r="E40" s="13" t="s">
        <v>83</v>
      </c>
      <c r="F40" s="13" t="s">
        <v>133</v>
      </c>
      <c r="G40" s="13" t="str">
        <f t="shared" si="10"/>
        <v>Persons_2012 - 2014_Wales_3_SAM</v>
      </c>
      <c r="H40" s="12">
        <f>VLOOKUP('Trend controls'!$G40,'All Data'!$A$1:'All Data'!$M$289,6,FALSE)</f>
        <v>3246.5002318499</v>
      </c>
      <c r="I40" s="7">
        <f>VLOOKUP('Trend controls'!$G40,'All Data'!$A$1:$M$289,7,FALSE)</f>
        <v>1082.1667439499599</v>
      </c>
      <c r="J40" s="7">
        <f>VLOOKUP('Trend controls'!$G40,'All Data'!$A$1:$M$289,8,FALSE)</f>
        <v>290.79872518379398</v>
      </c>
      <c r="K40" s="7">
        <f>VLOOKUP('Trend controls'!$G40,'All Data'!$A$1:$M$289,9,FALSE)</f>
        <v>279.60349966610602</v>
      </c>
      <c r="L40" s="7">
        <f>VLOOKUP('Trend controls'!$G40,'All Data'!$A$1:$M$289,10,FALSE)</f>
        <v>270.03767804937502</v>
      </c>
      <c r="M40" s="7">
        <f>VLOOKUP('Trend controls'!$G40,'All Data'!$A$1:$M$289,11,FALSE)</f>
        <v>289.420847925575</v>
      </c>
      <c r="N40" s="7">
        <f>VLOOKUP('Trend controls'!$G40,'All Data'!$A$1:$M$289,12,FALSE)</f>
        <v>9.8173482594690409</v>
      </c>
      <c r="O40" s="7">
        <f>VLOOKUP('Trend controls'!$G40,'All Data'!$A$1:$M$289,13,FALSE)</f>
        <v>9.5658216167310002</v>
      </c>
      <c r="P40" s="7"/>
      <c r="Q40" s="7"/>
      <c r="R40" s="7"/>
      <c r="S40" s="7"/>
      <c r="T40" s="7"/>
      <c r="U40" s="7"/>
      <c r="V40" s="7"/>
      <c r="W40" s="7"/>
      <c r="X40" s="13"/>
      <c r="Y40" s="13"/>
      <c r="Z40" s="13"/>
    </row>
    <row r="41" spans="1:26">
      <c r="E41" s="13" t="s">
        <v>83</v>
      </c>
      <c r="F41" s="13" t="s">
        <v>134</v>
      </c>
      <c r="G41" s="13" t="str">
        <f t="shared" si="10"/>
        <v>Persons_2013 - 2015_Wales_3_SAM</v>
      </c>
      <c r="H41" s="12">
        <f>VLOOKUP('Trend controls'!$G41,'All Data'!$A$1:'All Data'!$M$289,6,FALSE)</f>
        <v>3336.1328254387199</v>
      </c>
      <c r="I41" s="7">
        <f>VLOOKUP('Trend controls'!$G41,'All Data'!$A$1:$M$289,7,FALSE)</f>
        <v>1112.0442751462399</v>
      </c>
      <c r="J41" s="7">
        <f>VLOOKUP('Trend controls'!$G41,'All Data'!$A$1:$M$289,8,FALSE)</f>
        <v>297.52949985986697</v>
      </c>
      <c r="K41" s="7">
        <f>VLOOKUP('Trend controls'!$G41,'All Data'!$A$1:$M$289,9,FALSE)</f>
        <v>283.28253191893202</v>
      </c>
      <c r="L41" s="7">
        <f>VLOOKUP('Trend controls'!$G41,'All Data'!$A$1:$M$289,10,FALSE)</f>
        <v>273.72134842280599</v>
      </c>
      <c r="M41" s="7">
        <f>VLOOKUP('Trend controls'!$G41,'All Data'!$A$1:$M$289,11,FALSE)</f>
        <v>293.09167132182301</v>
      </c>
      <c r="N41" s="7">
        <f>VLOOKUP('Trend controls'!$G41,'All Data'!$A$1:$M$289,12,FALSE)</f>
        <v>9.80913940289145</v>
      </c>
      <c r="O41" s="7">
        <f>VLOOKUP('Trend controls'!$G41,'All Data'!$A$1:$M$289,13,FALSE)</f>
        <v>9.5611834961258602</v>
      </c>
      <c r="P41" s="7"/>
      <c r="Q41" s="7"/>
      <c r="R41" s="7"/>
      <c r="S41" s="7"/>
      <c r="T41" s="7"/>
      <c r="U41" s="7"/>
      <c r="V41" s="7"/>
      <c r="W41" s="7"/>
      <c r="X41" s="13"/>
      <c r="Y41" s="13"/>
      <c r="Z41" s="13"/>
    </row>
    <row r="42" spans="1:26">
      <c r="A42" s="1" t="s">
        <v>47</v>
      </c>
      <c r="B42" s="10" t="s">
        <v>48</v>
      </c>
      <c r="E42" s="13" t="s">
        <v>83</v>
      </c>
      <c r="F42" s="13" t="s">
        <v>39</v>
      </c>
      <c r="G42" s="13" t="str">
        <f>$D$5&amp;"_"&amp;F42&amp;"_"&amp;E42&amp;"_4_"&amp;$C$5</f>
        <v>Persons_2006 - 2008_Wales_4_SAM</v>
      </c>
      <c r="H42" s="12">
        <f>VLOOKUP('Trend controls'!$G42,'All Data'!$A$1:'All Data'!$M$289,6,FALSE)</f>
        <v>3874.7284689814501</v>
      </c>
      <c r="I42" s="7">
        <f>VLOOKUP('Trend controls'!$G42,'All Data'!$A$1:$M$289,7,FALSE)</f>
        <v>1291.5761563271501</v>
      </c>
      <c r="J42" s="7">
        <f>VLOOKUP('Trend controls'!$G42,'All Data'!$A$1:$M$289,8,FALSE)</f>
        <v>379.898059489974</v>
      </c>
      <c r="K42" s="7">
        <f>VLOOKUP('Trend controls'!$G42,'All Data'!$A$1:$M$289,9,FALSE)</f>
        <v>387.374836696964</v>
      </c>
      <c r="L42" s="7">
        <f>VLOOKUP('Trend controls'!$G42,'All Data'!$A$1:$M$289,10,FALSE)</f>
        <v>375.19402124186598</v>
      </c>
      <c r="M42" s="7">
        <f>VLOOKUP('Trend controls'!$G42,'All Data'!$A$1:$M$289,11,FALSE)</f>
        <v>399.84846723968798</v>
      </c>
      <c r="N42" s="7">
        <f>VLOOKUP('Trend controls'!$G42,'All Data'!$A$1:$M$289,12,FALSE)</f>
        <v>12.4736305427238</v>
      </c>
      <c r="O42" s="7">
        <f>VLOOKUP('Trend controls'!$G42,'All Data'!$A$1:$M$289,13,FALSE)</f>
        <v>12.180815455098401</v>
      </c>
      <c r="P42" s="7"/>
      <c r="Q42" s="7"/>
      <c r="R42" s="7"/>
      <c r="S42" s="7"/>
      <c r="T42" s="7"/>
      <c r="U42" s="7"/>
      <c r="V42" s="7"/>
      <c r="W42" s="7"/>
      <c r="X42" s="13"/>
    </row>
    <row r="43" spans="1:26">
      <c r="A43" s="1" t="s">
        <v>52</v>
      </c>
      <c r="B43" s="10" t="s">
        <v>53</v>
      </c>
      <c r="E43" s="13" t="s">
        <v>83</v>
      </c>
      <c r="F43" s="13" t="s">
        <v>37</v>
      </c>
      <c r="G43" s="13" t="str">
        <f t="shared" ref="G43:G49" si="11">$D$5&amp;"_"&amp;F43&amp;"_"&amp;E43&amp;"_4_"&amp;$C$5</f>
        <v>Persons_2007 - 2009_Wales_4_SAM</v>
      </c>
      <c r="H43" s="12">
        <f>VLOOKUP('Trend controls'!$G43,'All Data'!$A$1:'All Data'!$M$289,6,FALSE)</f>
        <v>3851.6597121454902</v>
      </c>
      <c r="I43" s="7">
        <f>VLOOKUP('Trend controls'!$G43,'All Data'!$A$1:$M$289,7,FALSE)</f>
        <v>1283.8865707151599</v>
      </c>
      <c r="J43" s="7">
        <f>VLOOKUP('Trend controls'!$G43,'All Data'!$A$1:$M$289,8,FALSE)</f>
        <v>375.746018530002</v>
      </c>
      <c r="K43" s="7">
        <f>VLOOKUP('Trend controls'!$G43,'All Data'!$A$1:$M$289,9,FALSE)</f>
        <v>381.78745954564903</v>
      </c>
      <c r="L43" s="7">
        <f>VLOOKUP('Trend controls'!$G43,'All Data'!$A$1:$M$289,10,FALSE)</f>
        <v>369.74468704240797</v>
      </c>
      <c r="M43" s="7">
        <f>VLOOKUP('Trend controls'!$G43,'All Data'!$A$1:$M$289,11,FALSE)</f>
        <v>394.12060585747099</v>
      </c>
      <c r="N43" s="7">
        <f>VLOOKUP('Trend controls'!$G43,'All Data'!$A$1:$M$289,12,FALSE)</f>
        <v>12.3331463118218</v>
      </c>
      <c r="O43" s="7">
        <f>VLOOKUP('Trend controls'!$G43,'All Data'!$A$1:$M$289,13,FALSE)</f>
        <v>12.0427725032408</v>
      </c>
      <c r="P43" s="7"/>
      <c r="Q43" s="7"/>
      <c r="R43" s="7"/>
      <c r="X43" s="13"/>
    </row>
    <row r="44" spans="1:26">
      <c r="E44" s="13" t="s">
        <v>83</v>
      </c>
      <c r="F44" s="13" t="s">
        <v>35</v>
      </c>
      <c r="G44" s="13" t="str">
        <f t="shared" si="11"/>
        <v>Persons_2008 - 2010_Wales_4_SAM</v>
      </c>
      <c r="H44" s="12">
        <f>VLOOKUP('Trend controls'!$G44,'All Data'!$A$1:'All Data'!$M$289,6,FALSE)</f>
        <v>3715.2367654066702</v>
      </c>
      <c r="I44" s="7">
        <f>VLOOKUP('Trend controls'!$G44,'All Data'!$A$1:$M$289,7,FALSE)</f>
        <v>1238.4122551355599</v>
      </c>
      <c r="J44" s="7">
        <f>VLOOKUP('Trend controls'!$G44,'All Data'!$A$1:$M$289,8,FALSE)</f>
        <v>360.88444229729998</v>
      </c>
      <c r="K44" s="7">
        <f>VLOOKUP('Trend controls'!$G44,'All Data'!$A$1:$M$289,9,FALSE)</f>
        <v>365.49675599891901</v>
      </c>
      <c r="L44" s="7">
        <f>VLOOKUP('Trend controls'!$G44,'All Data'!$A$1:$M$289,10,FALSE)</f>
        <v>353.76743432113102</v>
      </c>
      <c r="M44" s="7">
        <f>VLOOKUP('Trend controls'!$G44,'All Data'!$A$1:$M$289,11,FALSE)</f>
        <v>377.51410883877901</v>
      </c>
      <c r="N44" s="7">
        <f>VLOOKUP('Trend controls'!$G44,'All Data'!$A$1:$M$289,12,FALSE)</f>
        <v>12.017352839860401</v>
      </c>
      <c r="O44" s="7">
        <f>VLOOKUP('Trend controls'!$G44,'All Data'!$A$1:$M$289,13,FALSE)</f>
        <v>11.729321677788199</v>
      </c>
      <c r="P44" s="7"/>
      <c r="Q44" s="7"/>
      <c r="R44" s="7"/>
      <c r="S44" s="7"/>
      <c r="T44" s="7"/>
      <c r="U44" s="7"/>
      <c r="V44" s="7"/>
      <c r="W44" s="7"/>
      <c r="X44" s="13"/>
    </row>
    <row r="45" spans="1:26">
      <c r="A45" s="10" t="s">
        <v>61</v>
      </c>
      <c r="B45" s="1" t="s">
        <v>62</v>
      </c>
      <c r="C45" s="10" t="s">
        <v>63</v>
      </c>
      <c r="E45" s="13" t="s">
        <v>83</v>
      </c>
      <c r="F45" s="13" t="s">
        <v>130</v>
      </c>
      <c r="G45" s="13" t="str">
        <f t="shared" si="11"/>
        <v>Persons_2009 - 2011_Wales_4_SAM</v>
      </c>
      <c r="H45" s="12">
        <f>VLOOKUP('Trend controls'!$G45,'All Data'!$A$1:'All Data'!$M$289,6,FALSE)</f>
        <v>3606.0161137815699</v>
      </c>
      <c r="I45" s="7">
        <f>VLOOKUP('Trend controls'!$G45,'All Data'!$A$1:$M$289,7,FALSE)</f>
        <v>1202.00537126052</v>
      </c>
      <c r="J45" s="7">
        <f>VLOOKUP('Trend controls'!$G45,'All Data'!$A$1:$M$289,8,FALSE)</f>
        <v>349.22558785381898</v>
      </c>
      <c r="K45" s="7">
        <f>VLOOKUP('Trend controls'!$G45,'All Data'!$A$1:$M$289,9,FALSE)</f>
        <v>351.59848823592301</v>
      </c>
      <c r="L45" s="7">
        <f>VLOOKUP('Trend controls'!$G45,'All Data'!$A$1:$M$289,10,FALSE)</f>
        <v>340.15930947439398</v>
      </c>
      <c r="M45" s="7">
        <f>VLOOKUP('Trend controls'!$G45,'All Data'!$A$1:$M$289,11,FALSE)</f>
        <v>363.32285358560301</v>
      </c>
      <c r="N45" s="7">
        <f>VLOOKUP('Trend controls'!$G45,'All Data'!$A$1:$M$289,12,FALSE)</f>
        <v>11.7243653496795</v>
      </c>
      <c r="O45" s="7">
        <f>VLOOKUP('Trend controls'!$G45,'All Data'!$A$1:$M$289,13,FALSE)</f>
        <v>11.439178761528799</v>
      </c>
      <c r="P45" s="7"/>
      <c r="Q45" s="7"/>
      <c r="R45" s="7"/>
      <c r="S45" s="7"/>
      <c r="T45" s="7"/>
      <c r="U45" s="7"/>
      <c r="V45" s="7"/>
      <c r="W45" s="7"/>
      <c r="X45" s="13"/>
    </row>
    <row r="46" spans="1:26">
      <c r="A46" s="10" t="s">
        <v>65</v>
      </c>
      <c r="B46" s="1" t="s">
        <v>66</v>
      </c>
      <c r="C46" s="10" t="s">
        <v>67</v>
      </c>
      <c r="E46" s="13" t="s">
        <v>83</v>
      </c>
      <c r="F46" s="13" t="s">
        <v>131</v>
      </c>
      <c r="G46" s="13" t="str">
        <f t="shared" si="11"/>
        <v>Persons_2010 - 2012_Wales_4_SAM</v>
      </c>
      <c r="H46" s="12">
        <f>VLOOKUP('Trend controls'!$G46,'All Data'!$A$1:'All Data'!$M$289,6,FALSE)</f>
        <v>3598.5216457062902</v>
      </c>
      <c r="I46" s="7">
        <f>VLOOKUP('Trend controls'!$G46,'All Data'!$A$1:$M$289,7,FALSE)</f>
        <v>1199.5072152354301</v>
      </c>
      <c r="J46" s="7">
        <f>VLOOKUP('Trend controls'!$G46,'All Data'!$A$1:$M$289,8,FALSE)</f>
        <v>347.57813779082198</v>
      </c>
      <c r="K46" s="7">
        <f>VLOOKUP('Trend controls'!$G46,'All Data'!$A$1:$M$289,9,FALSE)</f>
        <v>347.22566617722202</v>
      </c>
      <c r="L46" s="7">
        <f>VLOOKUP('Trend controls'!$G46,'All Data'!$A$1:$M$289,10,FALSE)</f>
        <v>335.92727672027701</v>
      </c>
      <c r="M46" s="7">
        <f>VLOOKUP('Trend controls'!$G46,'All Data'!$A$1:$M$289,11,FALSE)</f>
        <v>358.80602944010502</v>
      </c>
      <c r="N46" s="7">
        <f>VLOOKUP('Trend controls'!$G46,'All Data'!$A$1:$M$289,12,FALSE)</f>
        <v>11.5803632628829</v>
      </c>
      <c r="O46" s="7">
        <f>VLOOKUP('Trend controls'!$G46,'All Data'!$A$1:$M$289,13,FALSE)</f>
        <v>11.2983894569446</v>
      </c>
      <c r="P46" s="7"/>
      <c r="Q46" s="7"/>
      <c r="R46" s="7"/>
      <c r="S46" s="7"/>
      <c r="T46" s="7"/>
      <c r="U46" s="7"/>
      <c r="V46" s="7"/>
      <c r="W46" s="7"/>
      <c r="X46" s="13"/>
    </row>
    <row r="47" spans="1:26">
      <c r="A47" s="10" t="s">
        <v>69</v>
      </c>
      <c r="B47" s="1" t="s">
        <v>70</v>
      </c>
      <c r="C47" s="10" t="s">
        <v>71</v>
      </c>
      <c r="E47" s="13" t="s">
        <v>83</v>
      </c>
      <c r="F47" s="13" t="s">
        <v>132</v>
      </c>
      <c r="G47" s="13" t="str">
        <f t="shared" si="11"/>
        <v>Persons_2011 - 2013_Wales_4_SAM</v>
      </c>
      <c r="H47" s="12">
        <f>VLOOKUP('Trend controls'!$G47,'All Data'!$A$1:'All Data'!$M$289,6,FALSE)</f>
        <v>3661.4798621458799</v>
      </c>
      <c r="I47" s="7">
        <f>VLOOKUP('Trend controls'!$G47,'All Data'!$A$1:$M$289,7,FALSE)</f>
        <v>1220.49328738196</v>
      </c>
      <c r="J47" s="7">
        <f>VLOOKUP('Trend controls'!$G47,'All Data'!$A$1:$M$289,8,FALSE)</f>
        <v>353.05426277119199</v>
      </c>
      <c r="K47" s="7">
        <f>VLOOKUP('Trend controls'!$G47,'All Data'!$A$1:$M$289,9,FALSE)</f>
        <v>350.44444891190602</v>
      </c>
      <c r="L47" s="7">
        <f>VLOOKUP('Trend controls'!$G47,'All Data'!$A$1:$M$289,10,FALSE)</f>
        <v>339.14577463042701</v>
      </c>
      <c r="M47" s="7">
        <f>VLOOKUP('Trend controls'!$G47,'All Data'!$A$1:$M$289,11,FALSE)</f>
        <v>362.02263614434901</v>
      </c>
      <c r="N47" s="7">
        <f>VLOOKUP('Trend controls'!$G47,'All Data'!$A$1:$M$289,12,FALSE)</f>
        <v>11.5781872324429</v>
      </c>
      <c r="O47" s="7">
        <f>VLOOKUP('Trend controls'!$G47,'All Data'!$A$1:$M$289,13,FALSE)</f>
        <v>11.298674281479</v>
      </c>
      <c r="P47" s="7"/>
      <c r="Q47" s="7"/>
      <c r="R47" s="7"/>
      <c r="S47" s="7"/>
      <c r="T47" s="7"/>
      <c r="U47" s="7"/>
      <c r="V47" s="7"/>
      <c r="W47" s="7"/>
    </row>
    <row r="48" spans="1:26">
      <c r="E48" s="13" t="s">
        <v>83</v>
      </c>
      <c r="F48" s="13" t="s">
        <v>133</v>
      </c>
      <c r="G48" s="13" t="str">
        <f t="shared" si="11"/>
        <v>Persons_2012 - 2014_Wales_4_SAM</v>
      </c>
      <c r="H48" s="12">
        <f>VLOOKUP('Trend controls'!$G48,'All Data'!$A$1:'All Data'!$M$289,6,FALSE)</f>
        <v>3655.7487048857602</v>
      </c>
      <c r="I48" s="7">
        <f>VLOOKUP('Trend controls'!$G48,'All Data'!$A$1:$M$289,7,FALSE)</f>
        <v>1218.58290162859</v>
      </c>
      <c r="J48" s="7">
        <f>VLOOKUP('Trend controls'!$G48,'All Data'!$A$1:$M$289,8,FALSE)</f>
        <v>351.48793695143598</v>
      </c>
      <c r="K48" s="7">
        <f>VLOOKUP('Trend controls'!$G48,'All Data'!$A$1:$M$289,9,FALSE)</f>
        <v>345.87742129529602</v>
      </c>
      <c r="L48" s="7">
        <f>VLOOKUP('Trend controls'!$G48,'All Data'!$A$1:$M$289,10,FALSE)</f>
        <v>334.72175686448003</v>
      </c>
      <c r="M48" s="7">
        <f>VLOOKUP('Trend controls'!$G48,'All Data'!$A$1:$M$289,11,FALSE)</f>
        <v>357.30928000607798</v>
      </c>
      <c r="N48" s="7">
        <f>VLOOKUP('Trend controls'!$G48,'All Data'!$A$1:$M$289,12,FALSE)</f>
        <v>11.4318587107817</v>
      </c>
      <c r="O48" s="7">
        <f>VLOOKUP('Trend controls'!$G48,'All Data'!$A$1:$M$289,13,FALSE)</f>
        <v>11.155664430816</v>
      </c>
      <c r="P48" s="7"/>
      <c r="Q48" s="7"/>
      <c r="R48" s="7"/>
      <c r="S48" s="7"/>
      <c r="T48" s="7"/>
      <c r="U48" s="7"/>
      <c r="V48" s="7"/>
      <c r="W48" s="7"/>
      <c r="X48" s="13"/>
    </row>
    <row r="49" spans="1:24">
      <c r="A49" s="1" t="s">
        <v>121</v>
      </c>
      <c r="B49" s="39" t="s">
        <v>202</v>
      </c>
      <c r="C49" s="13" t="s">
        <v>49</v>
      </c>
      <c r="D49" s="13" t="s">
        <v>50</v>
      </c>
      <c r="E49" s="13" t="s">
        <v>83</v>
      </c>
      <c r="F49" s="13" t="s">
        <v>134</v>
      </c>
      <c r="G49" s="13" t="str">
        <f t="shared" si="11"/>
        <v>Persons_2013 - 2015_Wales_4_SAM</v>
      </c>
      <c r="H49" s="12">
        <f>VLOOKUP('Trend controls'!$G49,'All Data'!$A$1:'All Data'!$M$289,6,FALSE)</f>
        <v>3690.07606632338</v>
      </c>
      <c r="I49" s="7">
        <f>VLOOKUP('Trend controls'!$G49,'All Data'!$A$1:$M$289,7,FALSE)</f>
        <v>1230.0253554411299</v>
      </c>
      <c r="J49" s="7">
        <f>VLOOKUP('Trend controls'!$G49,'All Data'!$A$1:$M$289,8,FALSE)</f>
        <v>353.89080692378201</v>
      </c>
      <c r="K49" s="7">
        <f>VLOOKUP('Trend controls'!$G49,'All Data'!$A$1:$M$289,9,FALSE)</f>
        <v>346.83036027406098</v>
      </c>
      <c r="L49" s="7">
        <f>VLOOKUP('Trend controls'!$G49,'All Data'!$A$1:$M$289,10,FALSE)</f>
        <v>335.69982019771402</v>
      </c>
      <c r="M49" s="7">
        <f>VLOOKUP('Trend controls'!$G49,'All Data'!$A$1:$M$289,11,FALSE)</f>
        <v>358.23517040221702</v>
      </c>
      <c r="N49" s="7">
        <f>VLOOKUP('Trend controls'!$G49,'All Data'!$A$1:$M$289,12,FALSE)</f>
        <v>11.404810128156001</v>
      </c>
      <c r="O49" s="7">
        <f>VLOOKUP('Trend controls'!$G49,'All Data'!$A$1:$M$289,13,FALSE)</f>
        <v>11.1305400763463</v>
      </c>
      <c r="P49" s="7"/>
      <c r="Q49" s="7"/>
      <c r="R49" s="7"/>
      <c r="S49" s="7"/>
      <c r="T49" s="7"/>
      <c r="U49" s="7"/>
      <c r="V49" s="7"/>
      <c r="W49" s="7"/>
      <c r="X49" s="13"/>
    </row>
    <row r="50" spans="1:24">
      <c r="A50" s="1" t="s">
        <v>122</v>
      </c>
      <c r="B50" s="39" t="s">
        <v>203</v>
      </c>
      <c r="C50" s="13" t="s">
        <v>54</v>
      </c>
      <c r="D50" s="13" t="s">
        <v>50</v>
      </c>
      <c r="E50" s="13" t="s">
        <v>83</v>
      </c>
      <c r="F50" s="13" t="s">
        <v>39</v>
      </c>
      <c r="G50" s="13" t="str">
        <f>$D$5&amp;"_"&amp;F50&amp;"_"&amp;E50&amp;"_5_"&amp;$C$5</f>
        <v>Persons_2006 - 2008_Wales_5_SAM</v>
      </c>
      <c r="H50" s="12">
        <f>VLOOKUP('Trend controls'!$G50,'All Data'!$A$1:'All Data'!$M$289,6,FALSE)</f>
        <v>3991.6163685942802</v>
      </c>
      <c r="I50" s="7">
        <f>VLOOKUP('Trend controls'!$G50,'All Data'!$A$1:$M$289,7,FALSE)</f>
        <v>1330.53878953143</v>
      </c>
      <c r="J50" s="7">
        <f>VLOOKUP('Trend controls'!$G50,'All Data'!$A$1:$M$289,8,FALSE)</f>
        <v>441.41766731628098</v>
      </c>
      <c r="K50" s="7">
        <f>VLOOKUP('Trend controls'!$G50,'All Data'!$A$1:$M$289,9,FALSE)</f>
        <v>479.070916267379</v>
      </c>
      <c r="L50" s="7">
        <f>VLOOKUP('Trend controls'!$G50,'All Data'!$A$1:$M$289,10,FALSE)</f>
        <v>464.22137380980098</v>
      </c>
      <c r="M50" s="7">
        <f>VLOOKUP('Trend controls'!$G50,'All Data'!$A$1:$M$289,11,FALSE)</f>
        <v>494.27209332484398</v>
      </c>
      <c r="N50" s="7">
        <f>VLOOKUP('Trend controls'!$G50,'All Data'!$A$1:$M$289,12,FALSE)</f>
        <v>15.201177057465101</v>
      </c>
      <c r="O50" s="7">
        <f>VLOOKUP('Trend controls'!$G50,'All Data'!$A$1:$M$289,13,FALSE)</f>
        <v>14.849542457578</v>
      </c>
      <c r="P50" s="17">
        <f>H50</f>
        <v>3991.6163685942802</v>
      </c>
      <c r="Q50" s="17">
        <f>H50</f>
        <v>3991.6163685942802</v>
      </c>
      <c r="R50" s="7"/>
      <c r="S50" s="7"/>
      <c r="T50" s="7"/>
      <c r="U50" s="7"/>
      <c r="V50" s="7"/>
      <c r="W50" s="7"/>
      <c r="X50" s="13"/>
    </row>
    <row r="51" spans="1:24">
      <c r="A51" s="13"/>
      <c r="E51" s="13" t="s">
        <v>83</v>
      </c>
      <c r="F51" s="13" t="s">
        <v>37</v>
      </c>
      <c r="G51" s="13" t="str">
        <f t="shared" ref="G51:G57" si="12">$D$5&amp;"_"&amp;F51&amp;"_"&amp;E51&amp;"_5_"&amp;$C$5</f>
        <v>Persons_2007 - 2009_Wales_5_SAM</v>
      </c>
      <c r="H51" s="12">
        <f>VLOOKUP('Trend controls'!$G51,'All Data'!$A$1:'All Data'!$M$289,6,FALSE)</f>
        <v>3896.44102876021</v>
      </c>
      <c r="I51" s="7">
        <f>VLOOKUP('Trend controls'!$G51,'All Data'!$A$1:$M$289,7,FALSE)</f>
        <v>1298.8136762534</v>
      </c>
      <c r="J51" s="7">
        <f>VLOOKUP('Trend controls'!$G51,'All Data'!$A$1:$M$289,8,FALSE)</f>
        <v>429.36982880708098</v>
      </c>
      <c r="K51" s="7">
        <f>VLOOKUP('Trend controls'!$G51,'All Data'!$A$1:$M$289,9,FALSE)</f>
        <v>467.74470473341302</v>
      </c>
      <c r="L51" s="7">
        <f>VLOOKUP('Trend controls'!$G51,'All Data'!$A$1:$M$289,10,FALSE)</f>
        <v>453.068915496329</v>
      </c>
      <c r="M51" s="7">
        <f>VLOOKUP('Trend controls'!$G51,'All Data'!$A$1:$M$289,11,FALSE)</f>
        <v>482.77228851169002</v>
      </c>
      <c r="N51" s="7">
        <f>VLOOKUP('Trend controls'!$G51,'All Data'!$A$1:$M$289,12,FALSE)</f>
        <v>15.027583778277601</v>
      </c>
      <c r="O51" s="7">
        <f>VLOOKUP('Trend controls'!$G51,'All Data'!$A$1:$M$289,13,FALSE)</f>
        <v>14.6757892370841</v>
      </c>
      <c r="P51" s="17">
        <f t="shared" ref="P51:P57" si="13">H51</f>
        <v>3896.44102876021</v>
      </c>
      <c r="Q51" s="17">
        <f t="shared" ref="Q51:Q57" si="14">H51</f>
        <v>3896.44102876021</v>
      </c>
      <c r="R51" s="7"/>
      <c r="S51" s="7"/>
      <c r="T51" s="7"/>
      <c r="U51" s="7"/>
      <c r="V51" s="7"/>
      <c r="W51" s="7"/>
      <c r="X51" s="13"/>
    </row>
    <row r="52" spans="1:24">
      <c r="A52" s="13"/>
      <c r="E52" s="13" t="s">
        <v>83</v>
      </c>
      <c r="F52" s="13" t="s">
        <v>35</v>
      </c>
      <c r="G52" s="13" t="str">
        <f t="shared" si="12"/>
        <v>Persons_2008 - 2010_Wales_5_SAM</v>
      </c>
      <c r="H52" s="12">
        <f>VLOOKUP('Trend controls'!$G52,'All Data'!$A$1:'All Data'!$M$289,6,FALSE)</f>
        <v>3792.2729771750201</v>
      </c>
      <c r="I52" s="7">
        <f>VLOOKUP('Trend controls'!$G52,'All Data'!$A$1:$M$289,7,FALSE)</f>
        <v>1264.0909923916699</v>
      </c>
      <c r="J52" s="7">
        <f>VLOOKUP('Trend controls'!$G52,'All Data'!$A$1:$M$289,8,FALSE)</f>
        <v>416.56346447492501</v>
      </c>
      <c r="K52" s="7">
        <f>VLOOKUP('Trend controls'!$G52,'All Data'!$A$1:$M$289,9,FALSE)</f>
        <v>453.28148163092902</v>
      </c>
      <c r="L52" s="7">
        <f>VLOOKUP('Trend controls'!$G52,'All Data'!$A$1:$M$289,10,FALSE)</f>
        <v>438.87168604483003</v>
      </c>
      <c r="M52" s="7">
        <f>VLOOKUP('Trend controls'!$G52,'All Data'!$A$1:$M$289,11,FALSE)</f>
        <v>468.04147058084902</v>
      </c>
      <c r="N52" s="7">
        <f>VLOOKUP('Trend controls'!$G52,'All Data'!$A$1:$M$289,12,FALSE)</f>
        <v>14.759988949920499</v>
      </c>
      <c r="O52" s="7">
        <f>VLOOKUP('Trend controls'!$G52,'All Data'!$A$1:$M$289,13,FALSE)</f>
        <v>14.4097955860989</v>
      </c>
      <c r="P52" s="17">
        <f t="shared" si="13"/>
        <v>3792.2729771750201</v>
      </c>
      <c r="Q52" s="17">
        <f t="shared" si="14"/>
        <v>3792.2729771750201</v>
      </c>
      <c r="S52" s="7"/>
      <c r="T52" s="7"/>
      <c r="U52" s="7"/>
      <c r="V52" s="7"/>
      <c r="W52" s="7"/>
      <c r="X52" s="13"/>
    </row>
    <row r="53" spans="1:24">
      <c r="E53" s="13" t="s">
        <v>83</v>
      </c>
      <c r="F53" s="13" t="s">
        <v>130</v>
      </c>
      <c r="G53" s="13" t="str">
        <f t="shared" si="12"/>
        <v>Persons_2009 - 2011_Wales_5_SAM</v>
      </c>
      <c r="H53" s="12">
        <f>VLOOKUP('Trend controls'!$G53,'All Data'!$A$1:'All Data'!$M$289,6,FALSE)</f>
        <v>3741.9640730118499</v>
      </c>
      <c r="I53" s="7">
        <f>VLOOKUP('Trend controls'!$G53,'All Data'!$A$1:$M$289,7,FALSE)</f>
        <v>1247.32135767062</v>
      </c>
      <c r="J53" s="7">
        <f>VLOOKUP('Trend controls'!$G53,'All Data'!$A$1:$M$289,8,FALSE)</f>
        <v>409.98210534864802</v>
      </c>
      <c r="K53" s="7">
        <f>VLOOKUP('Trend controls'!$G53,'All Data'!$A$1:$M$289,9,FALSE)</f>
        <v>445.73392214523102</v>
      </c>
      <c r="L53" s="7">
        <f>VLOOKUP('Trend controls'!$G53,'All Data'!$A$1:$M$289,10,FALSE)</f>
        <v>431.48181638885802</v>
      </c>
      <c r="M53" s="7">
        <f>VLOOKUP('Trend controls'!$G53,'All Data'!$A$1:$M$289,11,FALSE)</f>
        <v>460.33474083199502</v>
      </c>
      <c r="N53" s="7">
        <f>VLOOKUP('Trend controls'!$G53,'All Data'!$A$1:$M$289,12,FALSE)</f>
        <v>14.6008186867634</v>
      </c>
      <c r="O53" s="7">
        <f>VLOOKUP('Trend controls'!$G53,'All Data'!$A$1:$M$289,13,FALSE)</f>
        <v>14.2521057563737</v>
      </c>
      <c r="P53" s="17">
        <f t="shared" si="13"/>
        <v>3741.9640730118499</v>
      </c>
      <c r="Q53" s="17">
        <f t="shared" si="14"/>
        <v>3741.9640730118499</v>
      </c>
      <c r="S53" s="7"/>
      <c r="T53" s="7"/>
      <c r="U53" s="7"/>
      <c r="V53" s="7"/>
      <c r="W53" s="7"/>
      <c r="X53" s="13"/>
    </row>
    <row r="54" spans="1:24">
      <c r="E54" s="13" t="s">
        <v>83</v>
      </c>
      <c r="F54" s="13" t="s">
        <v>131</v>
      </c>
      <c r="G54" s="13" t="str">
        <f t="shared" si="12"/>
        <v>Persons_2010 - 2012_Wales_5_SAM</v>
      </c>
      <c r="H54" s="12">
        <f>VLOOKUP('Trend controls'!$G54,'All Data'!$A$1:'All Data'!$M$289,6,FALSE)</f>
        <v>3726.9389014153599</v>
      </c>
      <c r="I54" s="7">
        <f>VLOOKUP('Trend controls'!$G54,'All Data'!$A$1:$M$289,7,FALSE)</f>
        <v>1242.3129671384499</v>
      </c>
      <c r="J54" s="7">
        <f>VLOOKUP('Trend controls'!$G54,'All Data'!$A$1:$M$289,8,FALSE)</f>
        <v>407.40923068850299</v>
      </c>
      <c r="K54" s="7">
        <f>VLOOKUP('Trend controls'!$G54,'All Data'!$A$1:$M$289,9,FALSE)</f>
        <v>441.32776548398999</v>
      </c>
      <c r="L54" s="7">
        <f>VLOOKUP('Trend controls'!$G54,'All Data'!$A$1:$M$289,10,FALSE)</f>
        <v>427.20141528494298</v>
      </c>
      <c r="M54" s="7">
        <f>VLOOKUP('Trend controls'!$G54,'All Data'!$A$1:$M$289,11,FALSE)</f>
        <v>455.80045710408399</v>
      </c>
      <c r="N54" s="7">
        <f>VLOOKUP('Trend controls'!$G54,'All Data'!$A$1:$M$289,12,FALSE)</f>
        <v>14.472691620093901</v>
      </c>
      <c r="O54" s="7">
        <f>VLOOKUP('Trend controls'!$G54,'All Data'!$A$1:$M$289,13,FALSE)</f>
        <v>14.1263501990472</v>
      </c>
      <c r="P54" s="17">
        <f t="shared" si="13"/>
        <v>3726.9389014153599</v>
      </c>
      <c r="Q54" s="17">
        <f t="shared" si="14"/>
        <v>3726.9389014153599</v>
      </c>
      <c r="S54" s="7"/>
      <c r="T54" s="7"/>
      <c r="U54" s="7"/>
      <c r="V54" s="7"/>
      <c r="W54" s="7"/>
      <c r="X54" s="13"/>
    </row>
    <row r="55" spans="1:24">
      <c r="E55" s="13" t="s">
        <v>83</v>
      </c>
      <c r="F55" s="13" t="s">
        <v>132</v>
      </c>
      <c r="G55" s="13" t="str">
        <f t="shared" si="12"/>
        <v>Persons_2011 - 2013_Wales_5_SAM</v>
      </c>
      <c r="H55" s="12">
        <f>VLOOKUP('Trend controls'!$G55,'All Data'!$A$1:'All Data'!$M$289,6,FALSE)</f>
        <v>3789.2941277453901</v>
      </c>
      <c r="I55" s="7">
        <f>VLOOKUP('Trend controls'!$G55,'All Data'!$A$1:$M$289,7,FALSE)</f>
        <v>1263.0980425818</v>
      </c>
      <c r="J55" s="7">
        <f>VLOOKUP('Trend controls'!$G55,'All Data'!$A$1:$M$289,8,FALSE)</f>
        <v>413.38009664918502</v>
      </c>
      <c r="K55" s="7">
        <f>VLOOKUP('Trend controls'!$G55,'All Data'!$A$1:$M$289,9,FALSE)</f>
        <v>446.56382790390302</v>
      </c>
      <c r="L55" s="7">
        <f>VLOOKUP('Trend controls'!$G55,'All Data'!$A$1:$M$289,10,FALSE)</f>
        <v>432.39563864569698</v>
      </c>
      <c r="M55" s="7">
        <f>VLOOKUP('Trend controls'!$G55,'All Data'!$A$1:$M$289,11,FALSE)</f>
        <v>461.07647602402898</v>
      </c>
      <c r="N55" s="7">
        <f>VLOOKUP('Trend controls'!$G55,'All Data'!$A$1:$M$289,12,FALSE)</f>
        <v>14.5126481201268</v>
      </c>
      <c r="O55" s="7">
        <f>VLOOKUP('Trend controls'!$G55,'All Data'!$A$1:$M$289,13,FALSE)</f>
        <v>14.1681892582051</v>
      </c>
      <c r="P55" s="17">
        <f t="shared" si="13"/>
        <v>3789.2941277453901</v>
      </c>
      <c r="Q55" s="17">
        <f t="shared" si="14"/>
        <v>3789.2941277453901</v>
      </c>
      <c r="R55" s="7"/>
      <c r="S55" s="7"/>
      <c r="T55" s="7"/>
      <c r="U55" s="7"/>
      <c r="V55" s="7"/>
      <c r="W55" s="7"/>
      <c r="X55" s="13"/>
    </row>
    <row r="56" spans="1:24">
      <c r="E56" s="13" t="s">
        <v>83</v>
      </c>
      <c r="F56" s="13" t="s">
        <v>133</v>
      </c>
      <c r="G56" s="13" t="str">
        <f t="shared" si="12"/>
        <v>Persons_2012 - 2014_Wales_5_SAM</v>
      </c>
      <c r="H56" s="12">
        <f>VLOOKUP('Trend controls'!$G56,'All Data'!$A$1:'All Data'!$M$289,6,FALSE)</f>
        <v>3775.1864365400902</v>
      </c>
      <c r="I56" s="7">
        <f>VLOOKUP('Trend controls'!$G56,'All Data'!$A$1:$M$289,7,FALSE)</f>
        <v>1258.3954788466999</v>
      </c>
      <c r="J56" s="7">
        <f>VLOOKUP('Trend controls'!$G56,'All Data'!$A$1:$M$289,8,FALSE)</f>
        <v>410.44941029107298</v>
      </c>
      <c r="K56" s="7">
        <f>VLOOKUP('Trend controls'!$G56,'All Data'!$A$1:$M$289,9,FALSE)</f>
        <v>440.77955067247802</v>
      </c>
      <c r="L56" s="7">
        <f>VLOOKUP('Trend controls'!$G56,'All Data'!$A$1:$M$289,10,FALSE)</f>
        <v>426.77499234126799</v>
      </c>
      <c r="M56" s="7">
        <f>VLOOKUP('Trend controls'!$G56,'All Data'!$A$1:$M$289,11,FALSE)</f>
        <v>455.12523375992498</v>
      </c>
      <c r="N56" s="7">
        <f>VLOOKUP('Trend controls'!$G56,'All Data'!$A$1:$M$289,12,FALSE)</f>
        <v>14.345683087447201</v>
      </c>
      <c r="O56" s="7">
        <f>VLOOKUP('Trend controls'!$G56,'All Data'!$A$1:$M$289,13,FALSE)</f>
        <v>14.004558331209401</v>
      </c>
      <c r="P56" s="17">
        <f t="shared" si="13"/>
        <v>3775.1864365400902</v>
      </c>
      <c r="Q56" s="17">
        <f t="shared" si="14"/>
        <v>3775.1864365400902</v>
      </c>
      <c r="R56" s="7"/>
      <c r="X56" s="13"/>
    </row>
    <row r="57" spans="1:24">
      <c r="E57" s="13" t="s">
        <v>83</v>
      </c>
      <c r="F57" s="13" t="s">
        <v>134</v>
      </c>
      <c r="G57" s="13" t="str">
        <f t="shared" si="12"/>
        <v>Persons_2013 - 2015_Wales_5_SAM</v>
      </c>
      <c r="H57" s="12">
        <f>VLOOKUP('Trend controls'!$G57,'All Data'!$A$1:'All Data'!$M$289,6,FALSE)</f>
        <v>3877.1412665350899</v>
      </c>
      <c r="I57" s="7">
        <f>VLOOKUP('Trend controls'!$G57,'All Data'!$A$1:$M$289,7,FALSE)</f>
        <v>1292.38042217836</v>
      </c>
      <c r="J57" s="7">
        <f>VLOOKUP('Trend controls'!$G57,'All Data'!$A$1:$M$289,8,FALSE)</f>
        <v>419.49552729706198</v>
      </c>
      <c r="K57" s="7">
        <f>VLOOKUP('Trend controls'!$G57,'All Data'!$A$1:$M$289,9,FALSE)</f>
        <v>449.456200548423</v>
      </c>
      <c r="L57" s="7">
        <f>VLOOKUP('Trend controls'!$G57,'All Data'!$A$1:$M$289,10,FALSE)</f>
        <v>435.3608250122</v>
      </c>
      <c r="M57" s="7">
        <f>VLOOKUP('Trend controls'!$G57,'All Data'!$A$1:$M$289,11,FALSE)</f>
        <v>463.89030851117798</v>
      </c>
      <c r="N57" s="7">
        <f>VLOOKUP('Trend controls'!$G57,'All Data'!$A$1:$M$289,12,FALSE)</f>
        <v>14.4341079627547</v>
      </c>
      <c r="O57" s="7">
        <f>VLOOKUP('Trend controls'!$G57,'All Data'!$A$1:$M$289,13,FALSE)</f>
        <v>14.0953755362229</v>
      </c>
      <c r="P57" s="17">
        <f t="shared" si="13"/>
        <v>3877.1412665350899</v>
      </c>
      <c r="Q57" s="17">
        <f t="shared" si="14"/>
        <v>3877.1412665350899</v>
      </c>
      <c r="R57" s="7"/>
      <c r="S57" s="7"/>
      <c r="T57" s="7"/>
      <c r="U57" s="7"/>
      <c r="V57" s="7"/>
      <c r="W57" s="7"/>
      <c r="X57" s="13"/>
    </row>
    <row r="58" spans="1:24">
      <c r="E58" s="13"/>
      <c r="F58" s="13"/>
      <c r="G58" s="13"/>
      <c r="I58" s="13"/>
      <c r="J58" s="13"/>
      <c r="K58" s="13"/>
      <c r="L58" s="13"/>
      <c r="M58" s="13"/>
      <c r="N58" s="13"/>
      <c r="O58" s="13"/>
      <c r="R58" s="7"/>
      <c r="S58" s="7"/>
      <c r="T58" s="7"/>
      <c r="U58" s="7"/>
      <c r="V58" s="7"/>
      <c r="W58" s="7"/>
      <c r="X58" s="13"/>
    </row>
    <row r="59" spans="1:24">
      <c r="E59" s="13"/>
      <c r="F59" s="13"/>
      <c r="G59" s="13"/>
      <c r="I59" s="13"/>
      <c r="J59" s="13"/>
      <c r="K59" s="13"/>
      <c r="L59" s="13"/>
      <c r="M59" s="13"/>
      <c r="N59" s="13"/>
      <c r="O59" s="13"/>
      <c r="R59" s="7"/>
      <c r="S59" s="7"/>
      <c r="T59" s="7"/>
      <c r="U59" s="7"/>
      <c r="V59" s="7"/>
      <c r="W59" s="7"/>
      <c r="X59" s="13"/>
    </row>
    <row r="60" spans="1:24">
      <c r="E60" s="13"/>
      <c r="F60" s="13"/>
      <c r="G60" s="13"/>
      <c r="I60" s="13"/>
      <c r="J60" s="13"/>
      <c r="K60" s="13"/>
      <c r="L60" s="13"/>
      <c r="M60" s="13"/>
      <c r="N60" s="13"/>
      <c r="O60" s="13"/>
      <c r="R60" s="7"/>
      <c r="S60" s="7"/>
      <c r="T60" s="7"/>
      <c r="U60" s="7"/>
      <c r="V60" s="7"/>
      <c r="W60" s="7"/>
      <c r="X60" s="13"/>
    </row>
    <row r="61" spans="1:24">
      <c r="E61" s="13"/>
      <c r="F61" s="13"/>
      <c r="G61" s="13"/>
      <c r="I61" s="13"/>
      <c r="J61" s="13"/>
      <c r="K61" s="13"/>
      <c r="L61" s="13"/>
      <c r="M61" s="13"/>
      <c r="N61" s="13"/>
      <c r="O61" s="13"/>
      <c r="R61" s="7"/>
      <c r="S61" s="7"/>
      <c r="T61" s="7"/>
      <c r="U61" s="7"/>
      <c r="V61" s="7"/>
      <c r="W61" s="7"/>
      <c r="X61" s="13"/>
    </row>
    <row r="62" spans="1:24">
      <c r="E62" s="13"/>
      <c r="F62" s="13"/>
      <c r="G62" s="13"/>
      <c r="I62" s="13"/>
      <c r="J62" s="13"/>
      <c r="K62" s="13"/>
      <c r="L62" s="13"/>
      <c r="M62" s="13"/>
      <c r="N62" s="13"/>
      <c r="O62" s="13"/>
      <c r="R62" s="7"/>
      <c r="S62" s="7"/>
      <c r="T62" s="7"/>
      <c r="U62" s="7"/>
      <c r="V62" s="7"/>
      <c r="W62" s="7"/>
      <c r="X62" s="13"/>
    </row>
    <row r="63" spans="1:24">
      <c r="E63" s="13"/>
      <c r="F63" s="13"/>
      <c r="G63" s="13"/>
      <c r="I63" s="13"/>
      <c r="J63" s="13"/>
      <c r="K63" s="13"/>
      <c r="L63" s="13"/>
      <c r="M63" s="13"/>
      <c r="N63" s="13"/>
      <c r="O63" s="13"/>
      <c r="S63" s="7"/>
      <c r="T63" s="7"/>
      <c r="U63" s="7"/>
      <c r="V63" s="7"/>
      <c r="W63" s="7"/>
      <c r="X63" s="13"/>
    </row>
    <row r="64" spans="1:24">
      <c r="E64" s="13"/>
      <c r="F64" s="13"/>
      <c r="G64" s="13"/>
      <c r="I64" s="13"/>
      <c r="J64" s="13"/>
      <c r="K64" s="13"/>
      <c r="L64" s="13"/>
      <c r="M64" s="13"/>
      <c r="N64" s="13"/>
      <c r="O64" s="13"/>
      <c r="S64" s="7"/>
      <c r="T64" s="7"/>
      <c r="U64" s="7"/>
      <c r="V64" s="7"/>
      <c r="W64" s="7"/>
      <c r="X64" s="13"/>
    </row>
    <row r="65" spans="5:24">
      <c r="E65" s="2" t="s">
        <v>84</v>
      </c>
      <c r="F65" s="1" t="str">
        <f>C4&amp;", "&amp;D6&amp;" "&amp;C6&amp;", European age-standardised rate (EASR) per 100,000, Wales by deprivation fifth (WIMD 2014), 2006-08 to 2013-15"</f>
        <v>Smoking-attributable mortality, all persons aged 35+, European age-standardised rate (EASR) per 100,000, Wales by deprivation fifth (WIMD 2014), 2006-08 to 2013-15</v>
      </c>
      <c r="S65" s="7"/>
      <c r="T65" s="7"/>
      <c r="U65" s="7"/>
      <c r="V65" s="7"/>
      <c r="W65" s="7"/>
      <c r="X65" s="13"/>
    </row>
    <row r="66" spans="5:24">
      <c r="E66" s="2" t="s">
        <v>116</v>
      </c>
      <c r="F66" s="1" t="str">
        <f>"Average "&amp;A51&amp;" per year " &amp; TRIM(C49)</f>
        <v>Average  per year admissions</v>
      </c>
      <c r="S66" s="7"/>
      <c r="T66" s="7"/>
      <c r="U66" s="7"/>
      <c r="V66" s="7"/>
      <c r="W66" s="7"/>
    </row>
    <row r="67" spans="5:24">
      <c r="E67" s="2" t="s">
        <v>86</v>
      </c>
      <c r="F67" s="1" t="str">
        <f>INDEX(A49:D50,C3,1)</f>
        <v>Source: ONS (ADDE) (MYE)</v>
      </c>
      <c r="M67" s="1" t="s">
        <v>151</v>
      </c>
    </row>
    <row r="68" spans="5:24">
      <c r="E68" s="2" t="s">
        <v>87</v>
      </c>
      <c r="F68" s="1" t="str">
        <f>INDEX(A49:D50,C3,2)</f>
        <v>Produced by Public Health Wales Observatory, using PHM &amp; MYE (ONS) and WIMD 2014 &amp; WHS (WG)</v>
      </c>
      <c r="M68" s="1" t="s">
        <v>142</v>
      </c>
    </row>
    <row r="69" spans="5:24">
      <c r="E69" s="2" t="s">
        <v>88</v>
      </c>
      <c r="F69" s="1" t="str">
        <f>"Average "&amp;C7&amp;" per year "</f>
        <v xml:space="preserve">Average deaths per year </v>
      </c>
      <c r="M69" s="1" t="s">
        <v>143</v>
      </c>
    </row>
    <row r="70" spans="5:24">
      <c r="E70" s="2" t="s">
        <v>120</v>
      </c>
      <c r="F70" s="1" t="str">
        <f>TRIM(B4)</f>
        <v>Ceredigion</v>
      </c>
      <c r="M70" s="1" t="s">
        <v>144</v>
      </c>
      <c r="S70" s="7"/>
      <c r="T70" s="7"/>
      <c r="U70" s="7"/>
      <c r="V70" s="7"/>
      <c r="W70" s="7"/>
    </row>
    <row r="71" spans="5:24">
      <c r="E71" s="6" t="s">
        <v>89</v>
      </c>
      <c r="F71" s="1" t="e">
        <f>IF(#REF!&gt;0, "NB: EASRs based on small numbers of deaths should be treated with caution", "")</f>
        <v>#REF!</v>
      </c>
      <c r="M71" s="1" t="s">
        <v>145</v>
      </c>
      <c r="S71" s="7"/>
      <c r="T71" s="7"/>
      <c r="U71" s="7"/>
      <c r="V71" s="7"/>
      <c r="W71" s="7"/>
    </row>
    <row r="72" spans="5:24">
      <c r="E72" s="6"/>
      <c r="M72" s="1" t="s">
        <v>146</v>
      </c>
      <c r="S72" s="7"/>
      <c r="T72" s="7"/>
      <c r="U72" s="7"/>
      <c r="V72" s="7"/>
      <c r="W72" s="7"/>
    </row>
    <row r="73" spans="5:24">
      <c r="F73" s="9"/>
      <c r="M73" s="1" t="s">
        <v>147</v>
      </c>
      <c r="S73" s="7"/>
      <c r="T73" s="7"/>
      <c r="U73" s="7"/>
      <c r="V73" s="7"/>
      <c r="W73" s="7"/>
    </row>
    <row r="74" spans="5:24">
      <c r="F74" s="9"/>
      <c r="M74" s="1" t="s">
        <v>148</v>
      </c>
      <c r="S74" s="7"/>
      <c r="T74" s="7"/>
      <c r="U74" s="7"/>
      <c r="V74" s="7"/>
      <c r="W74" s="7"/>
    </row>
    <row r="75" spans="5:24">
      <c r="M75" s="1" t="s">
        <v>149</v>
      </c>
      <c r="S75" s="7"/>
      <c r="T75" s="7"/>
      <c r="U75" s="7"/>
      <c r="V75" s="7"/>
      <c r="W75" s="7"/>
    </row>
    <row r="76" spans="5:24">
      <c r="S76" s="7"/>
      <c r="T76" s="7"/>
      <c r="U76" s="7"/>
      <c r="V76" s="7"/>
      <c r="W76" s="7"/>
    </row>
    <row r="77" spans="5:24">
      <c r="S77" s="7"/>
      <c r="T77" s="7"/>
      <c r="U77" s="7"/>
      <c r="V77" s="7"/>
      <c r="W77" s="7"/>
    </row>
  </sheetData>
  <pageMargins left="0.74803149606299213" right="0.74803149606299213" top="0.98425196850393704" bottom="0.98425196850393704" header="0.51181102362204722" footer="0.51181102362204722"/>
  <pageSetup paperSize="9" scale="86"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B88"/>
  <sheetViews>
    <sheetView zoomScale="85" zoomScaleNormal="85" workbookViewId="0">
      <selection activeCell="B36" sqref="B36"/>
    </sheetView>
  </sheetViews>
  <sheetFormatPr defaultRowHeight="12.75"/>
  <cols>
    <col min="1" max="1" width="35.7109375" style="1" customWidth="1"/>
    <col min="2" max="2" width="13.140625" style="1" customWidth="1"/>
    <col min="3" max="3" width="14.85546875" style="1" customWidth="1"/>
    <col min="4" max="4" width="46.85546875" style="1" customWidth="1"/>
    <col min="5" max="5" width="10.42578125" style="1" bestFit="1" customWidth="1"/>
    <col min="6" max="6" width="8.7109375" style="1" bestFit="1" customWidth="1"/>
    <col min="7" max="7" width="2.140625" style="1" customWidth="1"/>
    <col min="8" max="8" width="8.5703125" style="1" customWidth="1"/>
    <col min="9" max="9" width="12.7109375" style="1" customWidth="1"/>
    <col min="10" max="10" width="8.140625" style="1" bestFit="1" customWidth="1"/>
    <col min="11" max="11" width="32.5703125" style="1" bestFit="1" customWidth="1"/>
    <col min="12" max="12" width="12.7109375" style="1" customWidth="1"/>
    <col min="13" max="13" width="11.28515625" style="1" bestFit="1" customWidth="1"/>
    <col min="14" max="17" width="10.28515625" style="1" bestFit="1" customWidth="1"/>
    <col min="18" max="18" width="12.28515625" style="1" bestFit="1" customWidth="1"/>
    <col min="19" max="19" width="11.7109375" style="1" bestFit="1" customWidth="1"/>
    <col min="20" max="20" width="8.85546875" style="1" bestFit="1" customWidth="1"/>
    <col min="21" max="21" width="8.7109375" style="1" bestFit="1" customWidth="1"/>
    <col min="22" max="22" width="8.42578125" style="1" bestFit="1" customWidth="1"/>
    <col min="23" max="23" width="4.28515625" style="1" bestFit="1" customWidth="1"/>
    <col min="24" max="24" width="4.5703125" style="1" bestFit="1" customWidth="1"/>
    <col min="25" max="25" width="6.140625" style="1" bestFit="1" customWidth="1"/>
    <col min="26" max="26" width="5.85546875" style="1" bestFit="1" customWidth="1"/>
    <col min="27" max="27" width="12.140625" style="1" bestFit="1" customWidth="1"/>
    <col min="28" max="28" width="16.140625" style="1" bestFit="1" customWidth="1"/>
    <col min="29" max="16384" width="9.140625" style="1"/>
  </cols>
  <sheetData>
    <row r="3" spans="1:28">
      <c r="A3" s="23" t="s">
        <v>23</v>
      </c>
      <c r="B3" s="26">
        <v>1</v>
      </c>
      <c r="C3" s="25">
        <v>1</v>
      </c>
      <c r="D3" s="25">
        <v>1</v>
      </c>
    </row>
    <row r="4" spans="1:28">
      <c r="A4" s="24" t="s">
        <v>24</v>
      </c>
      <c r="B4" s="25" t="str">
        <f>INDEX(A10:B11,B3,1)</f>
        <v>Smoking-attributable hospital admissions</v>
      </c>
      <c r="C4" s="26" t="str">
        <f>INDEX(A18:B20,C3,2)</f>
        <v>all persons</v>
      </c>
      <c r="D4" s="26" t="str">
        <f>INDEX(A22:B22,D3,1)</f>
        <v>2013-2015</v>
      </c>
    </row>
    <row r="5" spans="1:28">
      <c r="A5" s="23" t="s">
        <v>90</v>
      </c>
      <c r="B5" s="25" t="str">
        <f>INDEX(A10:B11,B3,2)</f>
        <v>SAA</v>
      </c>
      <c r="C5" s="26" t="str">
        <f>INDEX(A18:A20,C3)</f>
        <v>Persons</v>
      </c>
      <c r="D5" s="26" t="str">
        <f>INDEX(A22:B22,D3,2)</f>
        <v>2013 - 2015</v>
      </c>
      <c r="E5" s="5"/>
    </row>
    <row r="6" spans="1:28" ht="15">
      <c r="A6" s="22"/>
      <c r="B6" s="25" t="str">
        <f>INDEX(A10:F11,B3,6)</f>
        <v>aged 35+</v>
      </c>
      <c r="C6" s="26"/>
      <c r="D6" s="26" t="str">
        <f>INDEX(A22:C22,D3,3)</f>
        <v>2013-15</v>
      </c>
    </row>
    <row r="7" spans="1:28" ht="15">
      <c r="A7" s="22"/>
      <c r="B7" s="25" t="str">
        <f>INDEX(A10:F11,B3,5)</f>
        <v>admissions</v>
      </c>
      <c r="C7" s="22"/>
      <c r="D7" s="22"/>
      <c r="E7" s="2"/>
      <c r="H7" s="32" t="s">
        <v>167</v>
      </c>
    </row>
    <row r="8" spans="1:28" ht="15">
      <c r="A8" s="27" t="s">
        <v>27</v>
      </c>
      <c r="E8" s="2"/>
      <c r="H8" s="27"/>
      <c r="L8" s="34">
        <v>6</v>
      </c>
      <c r="M8" s="34">
        <v>7</v>
      </c>
      <c r="N8" s="34">
        <v>8</v>
      </c>
      <c r="O8" s="34">
        <v>9</v>
      </c>
      <c r="P8" s="34">
        <v>10</v>
      </c>
      <c r="Q8" s="34">
        <v>11</v>
      </c>
      <c r="R8" s="34">
        <v>12</v>
      </c>
      <c r="S8" s="34">
        <v>13</v>
      </c>
      <c r="T8" s="33"/>
      <c r="U8" s="33"/>
      <c r="V8" s="33"/>
      <c r="W8" s="33"/>
      <c r="X8" s="33"/>
      <c r="Y8" s="33"/>
      <c r="Z8" s="33"/>
      <c r="AA8" s="33"/>
      <c r="AB8" s="33"/>
    </row>
    <row r="9" spans="1:28">
      <c r="A9" s="6"/>
      <c r="I9" s="31" t="s">
        <v>92</v>
      </c>
      <c r="J9" s="31" t="s">
        <v>169</v>
      </c>
      <c r="K9" s="31" t="s">
        <v>29</v>
      </c>
      <c r="L9" s="34" t="s">
        <v>33</v>
      </c>
      <c r="M9" s="34" t="s">
        <v>93</v>
      </c>
      <c r="N9" s="34" t="s">
        <v>30</v>
      </c>
      <c r="O9" s="34" t="s">
        <v>31</v>
      </c>
      <c r="P9" s="34" t="s">
        <v>25</v>
      </c>
      <c r="Q9" s="34" t="s">
        <v>26</v>
      </c>
      <c r="R9" s="34" t="s">
        <v>94</v>
      </c>
      <c r="S9" s="34" t="s">
        <v>95</v>
      </c>
      <c r="T9" s="34" t="s">
        <v>159</v>
      </c>
      <c r="U9" s="34" t="s">
        <v>160</v>
      </c>
      <c r="V9" s="34" t="s">
        <v>161</v>
      </c>
      <c r="W9" s="34" t="s">
        <v>25</v>
      </c>
      <c r="X9" s="34" t="s">
        <v>26</v>
      </c>
      <c r="Y9" s="34" t="s">
        <v>162</v>
      </c>
      <c r="Z9" s="34" t="s">
        <v>163</v>
      </c>
      <c r="AA9" s="34" t="s">
        <v>152</v>
      </c>
      <c r="AB9" s="34" t="s">
        <v>168</v>
      </c>
    </row>
    <row r="10" spans="1:28">
      <c r="A10" s="28" t="s">
        <v>47</v>
      </c>
      <c r="B10" s="29" t="s">
        <v>48</v>
      </c>
      <c r="C10" s="31" t="s">
        <v>121</v>
      </c>
      <c r="D10" s="39" t="s">
        <v>182</v>
      </c>
      <c r="E10" s="31" t="s">
        <v>49</v>
      </c>
      <c r="F10" s="30" t="s">
        <v>50</v>
      </c>
      <c r="H10" s="31" t="s">
        <v>83</v>
      </c>
      <c r="I10" s="1" t="str">
        <f>$D$5</f>
        <v>2013 - 2015</v>
      </c>
      <c r="J10" s="1">
        <v>0</v>
      </c>
      <c r="K10" s="1" t="str">
        <f>$C$5 &amp; "_" &amp; I10 &amp; "_" &amp;  H10&amp;"_"&amp;J10&amp;"_"&amp;$B$5</f>
        <v>Persons_2013 - 2015_Wales_0_SAA</v>
      </c>
      <c r="L10" s="41">
        <f>VLOOKUP($K10,'All Data'!$A$2:$M$289,L$8,FALSE)</f>
        <v>79466.251497719393</v>
      </c>
      <c r="M10" s="41">
        <f>VLOOKUP($K10,'All Data'!$A$2:$M$289,M$8,FALSE)</f>
        <v>26488.750499239799</v>
      </c>
      <c r="N10" s="41">
        <f>VLOOKUP($K10,'All Data'!$A$2:$M$289,N$8,FALSE)</f>
        <v>1477.7982556382301</v>
      </c>
      <c r="O10" s="41">
        <f>VLOOKUP($K10,'All Data'!$A$2:$M$289,O$8,FALSE)</f>
        <v>1432.79571739523</v>
      </c>
      <c r="P10" s="41">
        <f>VLOOKUP($K10,'All Data'!$A$2:$M$289,P$8,FALSE)</f>
        <v>1422.8210398865799</v>
      </c>
      <c r="Q10" s="41">
        <f>VLOOKUP($K10,'All Data'!$A$2:$M$289,Q$8,FALSE)</f>
        <v>1442.8227996154999</v>
      </c>
      <c r="R10" s="36">
        <f>VLOOKUP($K10,'All Data'!$A$2:$M$289,R$8,FALSE)</f>
        <v>10.0270822202642</v>
      </c>
      <c r="S10" s="36">
        <f>VLOOKUP($K10,'All Data'!$A$2:$M$289,S$8,FALSE)</f>
        <v>9.9746775086477992</v>
      </c>
      <c r="AA10" s="36">
        <f>$O$10</f>
        <v>1432.79571739523</v>
      </c>
    </row>
    <row r="11" spans="1:28">
      <c r="A11" s="28" t="s">
        <v>52</v>
      </c>
      <c r="B11" s="29" t="s">
        <v>53</v>
      </c>
      <c r="C11" s="39" t="s">
        <v>173</v>
      </c>
      <c r="D11" s="39" t="s">
        <v>183</v>
      </c>
      <c r="E11" s="31" t="s">
        <v>54</v>
      </c>
      <c r="F11" s="30" t="s">
        <v>50</v>
      </c>
      <c r="H11" s="31" t="s">
        <v>83</v>
      </c>
      <c r="I11" s="34" t="str">
        <f t="shared" ref="I11:I15" si="0">$D$5</f>
        <v>2013 - 2015</v>
      </c>
      <c r="J11" s="36">
        <v>1</v>
      </c>
      <c r="K11" s="34" t="str">
        <f t="shared" ref="K11:K15" si="1">$C$5 &amp; "_" &amp; I11 &amp; "_" &amp;  H11&amp;"_"&amp;J11&amp;"_"&amp;$B$5</f>
        <v>Persons_2013 - 2015_Wales_1_SAA</v>
      </c>
      <c r="L11" s="41">
        <f>VLOOKUP($K11,'All Data'!$A$2:$M$289,L$8,FALSE)</f>
        <v>11826.198667814</v>
      </c>
      <c r="M11" s="41">
        <f>VLOOKUP($K11,'All Data'!$A$2:$M$289,M$8,FALSE)</f>
        <v>3942.0662226046802</v>
      </c>
      <c r="N11" s="41">
        <f>VLOOKUP($K11,'All Data'!$A$2:$M$289,N$8,FALSE)</f>
        <v>1029.3165480626001</v>
      </c>
      <c r="O11" s="41">
        <f>VLOOKUP($K11,'All Data'!$A$2:$M$289,O$8,FALSE)</f>
        <v>974.13717052505206</v>
      </c>
      <c r="P11" s="41">
        <f>VLOOKUP($K11,'All Data'!$A$2:$M$289,P$8,FALSE)</f>
        <v>956.57071644552298</v>
      </c>
      <c r="Q11" s="41">
        <f>VLOOKUP($K11,'All Data'!$A$2:$M$289,Q$8,FALSE)</f>
        <v>991.94397363958899</v>
      </c>
      <c r="R11" s="36">
        <f>VLOOKUP($K11,'All Data'!$A$2:$M$289,R$8,FALSE)</f>
        <v>17.806803114536599</v>
      </c>
      <c r="S11" s="36">
        <f>VLOOKUP($K11,'All Data'!$A$2:$M$289,S$8,FALSE)</f>
        <v>17.566454079529301</v>
      </c>
      <c r="T11" s="36">
        <f>L11</f>
        <v>11826.198667814</v>
      </c>
      <c r="U11" s="36">
        <f>(O15/O11)*T11</f>
        <v>25368.999773342395</v>
      </c>
      <c r="V11" s="37">
        <f>O15/O11</f>
        <v>2.1451525114647594</v>
      </c>
      <c r="W11" s="1">
        <f>(U11*T15)/((U15*(FINV(0.025,(T11*2+2),(T15*2))))*(T11+1))</f>
        <v>2.0961311007238712</v>
      </c>
      <c r="X11" s="1">
        <f>((U11*(FINV(0.025,(T15*2+2),(T11*2))))*(T15+1))/(U15*T11)</f>
        <v>2.1953848934460112</v>
      </c>
      <c r="Y11" s="37">
        <f>X11-V11</f>
        <v>5.0232381981251795E-2</v>
      </c>
      <c r="Z11" s="37">
        <f>V11-W11</f>
        <v>4.9021410740888172E-2</v>
      </c>
      <c r="AA11" s="36">
        <f>$O$10</f>
        <v>1432.79571739523</v>
      </c>
      <c r="AB11" s="1">
        <v>0</v>
      </c>
    </row>
    <row r="12" spans="1:28">
      <c r="A12" s="10"/>
      <c r="H12" s="31" t="s">
        <v>83</v>
      </c>
      <c r="I12" s="34" t="str">
        <f t="shared" si="0"/>
        <v>2013 - 2015</v>
      </c>
      <c r="J12" s="36">
        <v>2</v>
      </c>
      <c r="K12" s="34" t="str">
        <f t="shared" si="1"/>
        <v>Persons_2013 - 2015_Wales_2_SAA</v>
      </c>
      <c r="L12" s="41">
        <f>VLOOKUP($K12,'All Data'!$A$2:$M$289,L$8,FALSE)</f>
        <v>14856.4468403141</v>
      </c>
      <c r="M12" s="41">
        <f>VLOOKUP($K12,'All Data'!$A$2:$M$289,M$8,FALSE)</f>
        <v>4952.14894677136</v>
      </c>
      <c r="N12" s="41">
        <f>VLOOKUP($K12,'All Data'!$A$2:$M$289,N$8,FALSE)</f>
        <v>1303.0016410094699</v>
      </c>
      <c r="O12" s="41">
        <f>VLOOKUP($K12,'All Data'!$A$2:$M$289,O$8,FALSE)</f>
        <v>1219.50026879759</v>
      </c>
      <c r="P12" s="41">
        <f>VLOOKUP($K12,'All Data'!$A$2:$M$289,P$8,FALSE)</f>
        <v>1199.8792293603201</v>
      </c>
      <c r="Q12" s="41">
        <f>VLOOKUP($K12,'All Data'!$A$2:$M$289,Q$8,FALSE)</f>
        <v>1239.36063491094</v>
      </c>
      <c r="R12" s="36">
        <f>VLOOKUP($K12,'All Data'!$A$2:$M$289,R$8,FALSE)</f>
        <v>19.860366113354999</v>
      </c>
      <c r="S12" s="36">
        <f>VLOOKUP($K12,'All Data'!$A$2:$M$289,S$8,FALSE)</f>
        <v>19.621039437270799</v>
      </c>
      <c r="AA12" s="36">
        <f t="shared" ref="AA12:AA15" si="2">$O$10</f>
        <v>1432.79571739523</v>
      </c>
      <c r="AB12" s="1">
        <v>1</v>
      </c>
    </row>
    <row r="13" spans="1:28">
      <c r="A13" s="10"/>
      <c r="H13" s="31" t="s">
        <v>83</v>
      </c>
      <c r="I13" s="34" t="str">
        <f t="shared" si="0"/>
        <v>2013 - 2015</v>
      </c>
      <c r="J13" s="36">
        <v>3</v>
      </c>
      <c r="K13" s="34" t="str">
        <f t="shared" si="1"/>
        <v>Persons_2013 - 2015_Wales_3_SAA</v>
      </c>
      <c r="L13" s="41">
        <f>VLOOKUP($K13,'All Data'!$A$2:$M$289,L$8,FALSE)</f>
        <v>16421.3934213998</v>
      </c>
      <c r="M13" s="41">
        <f>VLOOKUP($K13,'All Data'!$A$2:$M$289,M$8,FALSE)</f>
        <v>5473.79780713327</v>
      </c>
      <c r="N13" s="41">
        <f>VLOOKUP($K13,'All Data'!$A$2:$M$289,N$8,FALSE)</f>
        <v>1464.5247138889599</v>
      </c>
      <c r="O13" s="41">
        <f>VLOOKUP($K13,'All Data'!$A$2:$M$289,O$8,FALSE)</f>
        <v>1402.51286944719</v>
      </c>
      <c r="P13" s="41">
        <f>VLOOKUP($K13,'All Data'!$A$2:$M$289,P$8,FALSE)</f>
        <v>1381.06731706951</v>
      </c>
      <c r="Q13" s="41">
        <f>VLOOKUP($K13,'All Data'!$A$2:$M$289,Q$8,FALSE)</f>
        <v>1424.20714462505</v>
      </c>
      <c r="R13" s="36">
        <f>VLOOKUP($K13,'All Data'!$A$2:$M$289,R$8,FALSE)</f>
        <v>21.694275177856799</v>
      </c>
      <c r="S13" s="36">
        <f>VLOOKUP($K13,'All Data'!$A$2:$M$289,S$8,FALSE)</f>
        <v>21.445552377685502</v>
      </c>
      <c r="AA13" s="36">
        <f t="shared" si="2"/>
        <v>1432.79571739523</v>
      </c>
      <c r="AB13" s="1">
        <v>2</v>
      </c>
    </row>
    <row r="14" spans="1:28">
      <c r="A14" s="10"/>
      <c r="H14" s="31" t="s">
        <v>83</v>
      </c>
      <c r="I14" s="34" t="str">
        <f t="shared" si="0"/>
        <v>2013 - 2015</v>
      </c>
      <c r="J14" s="36">
        <v>4</v>
      </c>
      <c r="K14" s="34" t="str">
        <f t="shared" si="1"/>
        <v>Persons_2013 - 2015_Wales_4_SAA</v>
      </c>
      <c r="L14" s="41">
        <f>VLOOKUP($K14,'All Data'!$A$2:$M$289,L$8,FALSE)</f>
        <v>17809.419188082898</v>
      </c>
      <c r="M14" s="41">
        <f>VLOOKUP($K14,'All Data'!$A$2:$M$289,M$8,FALSE)</f>
        <v>5936.4730626942901</v>
      </c>
      <c r="N14" s="41">
        <f>VLOOKUP($K14,'All Data'!$A$2:$M$289,N$8,FALSE)</f>
        <v>1707.98368760841</v>
      </c>
      <c r="O14" s="41">
        <f>VLOOKUP($K14,'All Data'!$A$2:$M$289,O$8,FALSE)</f>
        <v>1679.1244238997599</v>
      </c>
      <c r="P14" s="41">
        <f>VLOOKUP($K14,'All Data'!$A$2:$M$289,P$8,FALSE)</f>
        <v>1654.4907402368101</v>
      </c>
      <c r="Q14" s="41">
        <f>VLOOKUP($K14,'All Data'!$A$2:$M$289,Q$8,FALSE)</f>
        <v>1704.03237671796</v>
      </c>
      <c r="R14" s="36">
        <f>VLOOKUP($K14,'All Data'!$A$2:$M$289,R$8,FALSE)</f>
        <v>24.907952818196001</v>
      </c>
      <c r="S14" s="36">
        <f>VLOOKUP($K14,'All Data'!$A$2:$M$289,S$8,FALSE)</f>
        <v>24.633683662952301</v>
      </c>
      <c r="AA14" s="36">
        <f t="shared" si="2"/>
        <v>1432.79571739523</v>
      </c>
      <c r="AB14" s="1">
        <v>3</v>
      </c>
    </row>
    <row r="15" spans="1:28">
      <c r="A15" s="10"/>
      <c r="H15" s="31" t="s">
        <v>83</v>
      </c>
      <c r="I15" s="34" t="str">
        <f t="shared" si="0"/>
        <v>2013 - 2015</v>
      </c>
      <c r="J15" s="36">
        <v>5</v>
      </c>
      <c r="K15" s="34" t="str">
        <f t="shared" si="1"/>
        <v>Persons_2013 - 2015_Wales_5_SAA</v>
      </c>
      <c r="L15" s="41">
        <f>VLOOKUP($K15,'All Data'!$A$2:$M$289,L$8,FALSE)</f>
        <v>18552.7933801086</v>
      </c>
      <c r="M15" s="41">
        <f>VLOOKUP($K15,'All Data'!$A$2:$M$289,M$8,FALSE)</f>
        <v>6184.26446003621</v>
      </c>
      <c r="N15" s="41">
        <f>VLOOKUP($K15,'All Data'!$A$2:$M$289,N$8,FALSE)</f>
        <v>2007.3588519970101</v>
      </c>
      <c r="O15" s="41">
        <f>VLOOKUP($K15,'All Data'!$A$2:$M$289,O$8,FALSE)</f>
        <v>2089.6727978629901</v>
      </c>
      <c r="P15" s="41">
        <f>VLOOKUP($K15,'All Data'!$A$2:$M$289,P$8,FALSE)</f>
        <v>2059.5884750096402</v>
      </c>
      <c r="Q15" s="41">
        <f>VLOOKUP($K15,'All Data'!$A$2:$M$289,Q$8,FALSE)</f>
        <v>2120.08525671599</v>
      </c>
      <c r="R15" s="36">
        <f>VLOOKUP($K15,'All Data'!$A$2:$M$289,R$8,FALSE)</f>
        <v>30.412458853005798</v>
      </c>
      <c r="S15" s="36">
        <f>VLOOKUP($K15,'All Data'!$A$2:$M$289,S$8,FALSE)</f>
        <v>30.0843228533531</v>
      </c>
      <c r="T15" s="36">
        <f>L15</f>
        <v>18552.7933801086</v>
      </c>
      <c r="U15" s="36">
        <f>(O15/O15)*T15</f>
        <v>18552.7933801086</v>
      </c>
      <c r="AA15" s="36">
        <f t="shared" si="2"/>
        <v>1432.79571739523</v>
      </c>
      <c r="AB15" s="1">
        <v>80</v>
      </c>
    </row>
    <row r="16" spans="1:28">
      <c r="A16" s="10"/>
      <c r="H16" s="12"/>
      <c r="I16" s="12"/>
      <c r="J16" s="12"/>
      <c r="K16" s="12"/>
      <c r="L16" s="12"/>
      <c r="M16" s="12"/>
      <c r="N16" s="12"/>
      <c r="O16" s="8"/>
    </row>
    <row r="17" spans="1:15">
      <c r="A17" s="10"/>
      <c r="H17" s="12"/>
      <c r="I17" s="12"/>
      <c r="J17" s="12"/>
      <c r="K17" s="12"/>
      <c r="L17" s="12"/>
      <c r="M17" s="12"/>
      <c r="N17" s="12"/>
      <c r="O17" s="8"/>
    </row>
    <row r="18" spans="1:15">
      <c r="A18" s="35" t="s">
        <v>61</v>
      </c>
      <c r="B18" s="34" t="s">
        <v>63</v>
      </c>
      <c r="H18" s="12"/>
      <c r="I18" s="12"/>
      <c r="J18" s="12"/>
      <c r="K18" s="12"/>
      <c r="L18" s="12"/>
      <c r="M18" s="12"/>
      <c r="N18" s="12"/>
      <c r="O18" s="8"/>
    </row>
    <row r="19" spans="1:15">
      <c r="A19" s="35" t="s">
        <v>65</v>
      </c>
      <c r="B19" s="34" t="s">
        <v>67</v>
      </c>
      <c r="H19" s="7"/>
      <c r="I19" s="7"/>
      <c r="J19" s="7"/>
      <c r="K19" s="7"/>
      <c r="L19" s="7"/>
      <c r="M19" s="7"/>
      <c r="N19" s="7"/>
      <c r="O19" s="8"/>
    </row>
    <row r="20" spans="1:15">
      <c r="A20" s="40" t="s">
        <v>69</v>
      </c>
      <c r="B20" s="34" t="s">
        <v>71</v>
      </c>
      <c r="O20" s="8"/>
    </row>
    <row r="21" spans="1:15">
      <c r="A21" s="10"/>
      <c r="E21" s="2"/>
      <c r="O21" s="8"/>
    </row>
    <row r="22" spans="1:15">
      <c r="A22" s="35" t="s">
        <v>170</v>
      </c>
      <c r="B22" s="34" t="s">
        <v>134</v>
      </c>
      <c r="C22" s="34" t="s">
        <v>149</v>
      </c>
    </row>
    <row r="23" spans="1:15">
      <c r="A23" s="10"/>
    </row>
    <row r="24" spans="1:15">
      <c r="A24" s="10"/>
      <c r="H24" s="7"/>
      <c r="I24" s="7"/>
      <c r="J24" s="7"/>
      <c r="K24" s="7"/>
      <c r="L24" s="7"/>
      <c r="M24" s="7"/>
      <c r="N24" s="7"/>
    </row>
    <row r="25" spans="1:15">
      <c r="A25" s="10"/>
      <c r="H25" s="7"/>
      <c r="I25" s="7"/>
      <c r="J25" s="7"/>
      <c r="K25" s="7"/>
      <c r="L25" s="7"/>
      <c r="M25" s="7"/>
      <c r="N25" s="7"/>
    </row>
    <row r="26" spans="1:15">
      <c r="A26" s="10"/>
      <c r="H26" s="7"/>
      <c r="I26" s="7"/>
      <c r="J26" s="7"/>
      <c r="K26" s="7"/>
      <c r="L26" s="7"/>
      <c r="M26" s="7"/>
      <c r="N26" s="7"/>
    </row>
    <row r="27" spans="1:15">
      <c r="A27" s="10"/>
      <c r="H27" s="7"/>
      <c r="I27" s="7"/>
      <c r="J27" s="7"/>
      <c r="K27" s="7"/>
      <c r="L27" s="7"/>
      <c r="M27" s="7"/>
      <c r="N27" s="7"/>
    </row>
    <row r="28" spans="1:15">
      <c r="A28" s="10"/>
      <c r="H28" s="7"/>
      <c r="I28" s="7"/>
      <c r="J28" s="7"/>
      <c r="K28" s="7"/>
      <c r="L28" s="7"/>
      <c r="M28" s="7"/>
      <c r="N28" s="7"/>
    </row>
    <row r="29" spans="1:15">
      <c r="A29" s="10"/>
      <c r="H29" s="7"/>
      <c r="I29" s="7"/>
      <c r="J29" s="7"/>
      <c r="K29" s="7"/>
      <c r="L29" s="7"/>
      <c r="M29" s="7"/>
      <c r="N29" s="7"/>
    </row>
    <row r="30" spans="1:15">
      <c r="A30" s="10"/>
      <c r="H30" s="7"/>
      <c r="I30" s="7"/>
      <c r="J30" s="7"/>
      <c r="K30" s="7"/>
      <c r="L30" s="7"/>
      <c r="M30" s="7"/>
      <c r="N30" s="7"/>
    </row>
    <row r="31" spans="1:15">
      <c r="A31" s="10"/>
      <c r="H31" s="7"/>
      <c r="I31" s="7"/>
      <c r="J31" s="7"/>
      <c r="K31" s="7"/>
      <c r="L31" s="7"/>
      <c r="M31" s="7"/>
      <c r="N31" s="7"/>
    </row>
    <row r="32" spans="1:15">
      <c r="A32" s="38" t="s">
        <v>84</v>
      </c>
      <c r="B32" s="1" t="str">
        <f>B4&amp;", European age-standardised rate (EASR) per 100,000, "&amp;C4&amp;" "&amp;B6&amp;", Wales by deprivation fifth (WIMD 2014), "&amp;D6</f>
        <v>Smoking-attributable hospital admissions, European age-standardised rate (EASR) per 100,000, all persons aged 35+, Wales by deprivation fifth (WIMD 2014), 2013-15</v>
      </c>
      <c r="H32" s="7"/>
      <c r="I32" s="7"/>
      <c r="J32" s="7"/>
      <c r="K32" s="7"/>
      <c r="L32" s="7"/>
      <c r="M32" s="7"/>
      <c r="N32" s="7"/>
    </row>
    <row r="33" spans="1:6">
      <c r="A33" s="38" t="s">
        <v>85</v>
      </c>
      <c r="B33" s="42" t="str">
        <f>"Wales = "&amp;FIXED(O10,0)</f>
        <v>Wales = 1,433</v>
      </c>
    </row>
    <row r="34" spans="1:6">
      <c r="A34" s="38" t="s">
        <v>86</v>
      </c>
      <c r="B34" s="1" t="str">
        <f>INDEX(A10:E16,B3,3)</f>
        <v>Source: NWIS (PEDW), ONS (MYE)</v>
      </c>
      <c r="E34" s="2"/>
    </row>
    <row r="35" spans="1:6">
      <c r="A35" s="38" t="s">
        <v>87</v>
      </c>
      <c r="B35" s="1" t="str">
        <f>INDEX(A10:E16,B3,4)</f>
        <v>Produced by Public Health Wales Observatory using PEDW (NWIS), MYE (ONS) and WIMD 2014 &amp; WHS (WG)</v>
      </c>
      <c r="E35" s="2"/>
    </row>
    <row r="36" spans="1:6">
      <c r="A36" s="38" t="s">
        <v>88</v>
      </c>
      <c r="B36" s="39" t="str">
        <f>"Average "&amp;B7&amp;" per year"</f>
        <v>Average admissions per year</v>
      </c>
      <c r="E36" s="2"/>
    </row>
    <row r="37" spans="1:6">
      <c r="A37" s="10"/>
      <c r="E37" s="2"/>
    </row>
    <row r="38" spans="1:6">
      <c r="A38" s="10"/>
      <c r="E38" s="2"/>
    </row>
    <row r="39" spans="1:6">
      <c r="A39" s="10"/>
      <c r="E39" s="2"/>
    </row>
    <row r="40" spans="1:6">
      <c r="E40" s="6"/>
    </row>
    <row r="41" spans="1:6">
      <c r="E41" s="6"/>
    </row>
    <row r="42" spans="1:6">
      <c r="B42" s="10"/>
      <c r="F42" s="9"/>
    </row>
    <row r="43" spans="1:6">
      <c r="B43" s="10"/>
      <c r="F43" s="9"/>
    </row>
    <row r="45" spans="1:6">
      <c r="A45" s="10"/>
      <c r="C45" s="10"/>
    </row>
    <row r="46" spans="1:6">
      <c r="A46" s="10"/>
      <c r="C46" s="10"/>
    </row>
    <row r="47" spans="1:6">
      <c r="A47" s="10"/>
      <c r="C47" s="10"/>
    </row>
    <row r="53" spans="2:15">
      <c r="B53" s="13"/>
      <c r="N53" s="13"/>
    </row>
    <row r="54" spans="2:15">
      <c r="B54" s="13"/>
    </row>
    <row r="55" spans="2:15">
      <c r="B55" s="13"/>
      <c r="N55" s="13"/>
    </row>
    <row r="56" spans="2:15">
      <c r="B56" s="13"/>
      <c r="N56" s="13"/>
    </row>
    <row r="57" spans="2:15">
      <c r="B57" s="13"/>
      <c r="N57" s="13"/>
      <c r="O57" s="13"/>
    </row>
    <row r="58" spans="2:15">
      <c r="B58" s="13"/>
      <c r="N58" s="13"/>
      <c r="O58" s="13"/>
    </row>
    <row r="59" spans="2:15">
      <c r="B59" s="13"/>
      <c r="N59" s="13"/>
      <c r="O59" s="13"/>
    </row>
    <row r="60" spans="2:15">
      <c r="B60" s="13"/>
      <c r="N60" s="13"/>
      <c r="O60" s="13"/>
    </row>
    <row r="61" spans="2:15">
      <c r="B61" s="13"/>
      <c r="N61" s="13"/>
      <c r="O61" s="13"/>
    </row>
    <row r="62" spans="2:15">
      <c r="B62" s="13"/>
      <c r="N62" s="13"/>
      <c r="O62" s="13"/>
    </row>
    <row r="63" spans="2:15">
      <c r="B63" s="13"/>
      <c r="N63" s="13"/>
      <c r="O63" s="13"/>
    </row>
    <row r="64" spans="2:15">
      <c r="B64" s="13"/>
      <c r="N64" s="13"/>
      <c r="O64" s="13"/>
    </row>
    <row r="65" spans="2:15">
      <c r="B65" s="13"/>
      <c r="N65" s="13"/>
      <c r="O65" s="13"/>
    </row>
    <row r="66" spans="2:15">
      <c r="B66" s="13"/>
      <c r="N66" s="13"/>
      <c r="O66" s="13"/>
    </row>
    <row r="67" spans="2:15">
      <c r="B67" s="13"/>
      <c r="N67" s="13"/>
      <c r="O67" s="13"/>
    </row>
    <row r="68" spans="2:15">
      <c r="B68" s="13"/>
      <c r="N68" s="13"/>
      <c r="O68" s="13"/>
    </row>
    <row r="69" spans="2:15">
      <c r="B69" s="13"/>
      <c r="N69" s="13"/>
      <c r="O69" s="13"/>
    </row>
    <row r="70" spans="2:15">
      <c r="B70" s="13"/>
      <c r="N70" s="13"/>
      <c r="O70" s="13"/>
    </row>
    <row r="71" spans="2:15">
      <c r="B71" s="13"/>
      <c r="N71" s="13"/>
      <c r="O71" s="13"/>
    </row>
    <row r="72" spans="2:15">
      <c r="B72" s="13"/>
      <c r="N72" s="13"/>
      <c r="O72" s="13"/>
    </row>
    <row r="73" spans="2:15">
      <c r="B73" s="13"/>
      <c r="N73" s="13"/>
      <c r="O73" s="13"/>
    </row>
    <row r="74" spans="2:15">
      <c r="B74" s="13"/>
      <c r="N74" s="13"/>
      <c r="O74" s="13"/>
    </row>
    <row r="75" spans="2:15">
      <c r="B75" s="13"/>
      <c r="N75" s="13"/>
      <c r="O75" s="13"/>
    </row>
    <row r="76" spans="2:15" s="13" customFormat="1"/>
    <row r="77" spans="2:15">
      <c r="B77" s="13"/>
      <c r="N77" s="13"/>
    </row>
    <row r="78" spans="2:15">
      <c r="B78" s="13"/>
      <c r="N78" s="13"/>
      <c r="O78" s="13"/>
    </row>
    <row r="79" spans="2:15">
      <c r="B79" s="13"/>
      <c r="N79" s="13"/>
      <c r="O79" s="13"/>
    </row>
    <row r="80" spans="2:15">
      <c r="B80" s="14"/>
      <c r="N80" s="13"/>
      <c r="O80" s="13"/>
    </row>
    <row r="81" spans="2:15">
      <c r="B81" s="13"/>
      <c r="N81" s="13"/>
      <c r="O81" s="13"/>
    </row>
    <row r="82" spans="2:15">
      <c r="B82" s="13"/>
      <c r="N82" s="13"/>
      <c r="O82" s="13"/>
    </row>
    <row r="83" spans="2:15">
      <c r="B83" s="13"/>
      <c r="N83" s="13"/>
      <c r="O83" s="13"/>
    </row>
    <row r="84" spans="2:15" s="13" customFormat="1"/>
    <row r="85" spans="2:15">
      <c r="B85" s="13"/>
      <c r="N85" s="13"/>
      <c r="O85" s="13"/>
    </row>
    <row r="86" spans="2:15">
      <c r="B86" s="13"/>
    </row>
    <row r="88" spans="2:15">
      <c r="E88" s="13"/>
    </row>
  </sheetData>
  <sortState ref="A77:J83">
    <sortCondition ref="A77"/>
  </sortState>
  <pageMargins left="0.74803149606299213" right="0.74803149606299213" top="0.98425196850393704" bottom="0.98425196850393704" header="0.51181102362204722" footer="0.51181102362204722"/>
  <pageSetup paperSize="9" scale="86"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7030A0"/>
  </sheetPr>
  <dimension ref="A1:M289"/>
  <sheetViews>
    <sheetView zoomScaleNormal="100" workbookViewId="0">
      <pane ySplit="1" topLeftCell="A252" activePane="bottomLeft" state="frozen"/>
      <selection activeCell="C8" sqref="C1:O1048576"/>
      <selection pane="bottomLeft" activeCell="C8" sqref="C1:O1048576"/>
    </sheetView>
  </sheetViews>
  <sheetFormatPr defaultRowHeight="15"/>
  <cols>
    <col min="1" max="1" width="44.7109375" customWidth="1"/>
    <col min="2" max="2" width="8.42578125" bestFit="1" customWidth="1"/>
    <col min="3" max="3" width="11.5703125" bestFit="1" customWidth="1"/>
    <col min="4" max="4" width="16.5703125" customWidth="1"/>
    <col min="5" max="5" width="10.7109375" bestFit="1" customWidth="1"/>
    <col min="6" max="6" width="16.5703125" customWidth="1"/>
    <col min="7" max="7" width="26.42578125" bestFit="1" customWidth="1"/>
    <col min="8" max="8" width="22" bestFit="1" customWidth="1"/>
    <col min="9" max="9" width="16.5703125" bestFit="1" customWidth="1"/>
    <col min="10" max="10" width="17.28515625" bestFit="1" customWidth="1"/>
    <col min="11" max="11" width="17.7109375" bestFit="1" customWidth="1"/>
    <col min="12" max="12" width="16.28515625" bestFit="1" customWidth="1"/>
    <col min="13" max="13" width="16" bestFit="1" customWidth="1"/>
  </cols>
  <sheetData>
    <row r="1" spans="1:13">
      <c r="A1" s="33" t="s">
        <v>29</v>
      </c>
      <c r="B1" s="33" t="s">
        <v>136</v>
      </c>
      <c r="C1" s="33" t="e">
        <v>#REF!</v>
      </c>
      <c r="D1" s="33" t="s">
        <v>123</v>
      </c>
      <c r="E1" s="33" t="s">
        <v>135</v>
      </c>
      <c r="F1" s="33" t="s">
        <v>165</v>
      </c>
      <c r="G1" s="33" t="s">
        <v>164</v>
      </c>
      <c r="H1" s="33" t="s">
        <v>124</v>
      </c>
      <c r="I1" s="33" t="s">
        <v>125</v>
      </c>
      <c r="J1" s="33" t="s">
        <v>126</v>
      </c>
      <c r="K1" s="33" t="s">
        <v>127</v>
      </c>
      <c r="L1" s="33" t="s">
        <v>128</v>
      </c>
      <c r="M1" s="33" t="s">
        <v>129</v>
      </c>
    </row>
    <row r="2" spans="1:13">
      <c r="A2" s="33" t="s">
        <v>253</v>
      </c>
      <c r="B2" s="33" t="s">
        <v>65</v>
      </c>
      <c r="C2" s="33" t="s">
        <v>39</v>
      </c>
      <c r="D2" s="33" t="s">
        <v>83</v>
      </c>
      <c r="E2" s="33">
        <v>0</v>
      </c>
      <c r="F2" s="33">
        <v>53362.661559505301</v>
      </c>
      <c r="G2" s="33">
        <v>17787.5538531684</v>
      </c>
      <c r="H2" s="33">
        <v>2155.5976924421402</v>
      </c>
      <c r="I2" s="33">
        <v>2331.07975885821</v>
      </c>
      <c r="J2" s="33">
        <v>2310.8539490961102</v>
      </c>
      <c r="K2" s="33">
        <v>2351.43532512605</v>
      </c>
      <c r="L2" s="33">
        <v>20.355566267835499</v>
      </c>
      <c r="M2" s="33">
        <v>20.225809762107001</v>
      </c>
    </row>
    <row r="3" spans="1:13">
      <c r="A3" s="33" t="s">
        <v>254</v>
      </c>
      <c r="B3" s="33" t="s">
        <v>65</v>
      </c>
      <c r="C3" s="33" t="s">
        <v>37</v>
      </c>
      <c r="D3" s="33" t="s">
        <v>83</v>
      </c>
      <c r="E3" s="33">
        <v>0</v>
      </c>
      <c r="F3" s="33">
        <v>52519.209161788902</v>
      </c>
      <c r="G3" s="33">
        <v>17506.4030539296</v>
      </c>
      <c r="H3" s="33">
        <v>2102.8535560577402</v>
      </c>
      <c r="I3" s="33">
        <v>2258.7671705675798</v>
      </c>
      <c r="J3" s="33">
        <v>2239.0328794020602</v>
      </c>
      <c r="K3" s="33">
        <v>2278.6290811552699</v>
      </c>
      <c r="L3" s="33">
        <v>19.861910587691501</v>
      </c>
      <c r="M3" s="33">
        <v>19.734291165515501</v>
      </c>
    </row>
    <row r="4" spans="1:13">
      <c r="A4" s="33" t="s">
        <v>255</v>
      </c>
      <c r="B4" s="33" t="s">
        <v>65</v>
      </c>
      <c r="C4" s="33" t="s">
        <v>35</v>
      </c>
      <c r="D4" s="33" t="s">
        <v>83</v>
      </c>
      <c r="E4" s="33">
        <v>0</v>
      </c>
      <c r="F4" s="33">
        <v>50900.125703202502</v>
      </c>
      <c r="G4" s="33">
        <v>16966.7085677342</v>
      </c>
      <c r="H4" s="33">
        <v>2023.70092649501</v>
      </c>
      <c r="I4" s="33">
        <v>2158.06641522567</v>
      </c>
      <c r="J4" s="33">
        <v>2138.93003952154</v>
      </c>
      <c r="K4" s="33">
        <v>2177.3285036392299</v>
      </c>
      <c r="L4" s="33">
        <v>19.2620884135663</v>
      </c>
      <c r="M4" s="33">
        <v>19.136375704123999</v>
      </c>
    </row>
    <row r="5" spans="1:13">
      <c r="A5" s="33" t="s">
        <v>256</v>
      </c>
      <c r="B5" s="33" t="s">
        <v>65</v>
      </c>
      <c r="C5" s="33" t="s">
        <v>130</v>
      </c>
      <c r="D5" s="33" t="s">
        <v>83</v>
      </c>
      <c r="E5" s="33">
        <v>0</v>
      </c>
      <c r="F5" s="33">
        <v>49177.597391926502</v>
      </c>
      <c r="G5" s="33">
        <v>16392.532463975502</v>
      </c>
      <c r="H5" s="33">
        <v>1944.30497553395</v>
      </c>
      <c r="I5" s="33">
        <v>2056.4096428592802</v>
      </c>
      <c r="J5" s="33">
        <v>2037.89982446619</v>
      </c>
      <c r="K5" s="33">
        <v>2075.0431769810202</v>
      </c>
      <c r="L5" s="33">
        <v>18.633534121740901</v>
      </c>
      <c r="M5" s="33">
        <v>18.509818393090001</v>
      </c>
    </row>
    <row r="6" spans="1:13">
      <c r="A6" s="33" t="s">
        <v>257</v>
      </c>
      <c r="B6" s="33" t="s">
        <v>65</v>
      </c>
      <c r="C6" s="33" t="s">
        <v>131</v>
      </c>
      <c r="D6" s="33" t="s">
        <v>83</v>
      </c>
      <c r="E6" s="33">
        <v>0</v>
      </c>
      <c r="F6" s="33">
        <v>48102.253663474003</v>
      </c>
      <c r="G6" s="33">
        <v>16034.084554491301</v>
      </c>
      <c r="H6" s="33">
        <v>1893.50325240097</v>
      </c>
      <c r="I6" s="33">
        <v>1982.8962423503301</v>
      </c>
      <c r="J6" s="33">
        <v>1964.8847471203801</v>
      </c>
      <c r="K6" s="33">
        <v>2001.02946582861</v>
      </c>
      <c r="L6" s="33">
        <v>18.133223478285299</v>
      </c>
      <c r="M6" s="33">
        <v>18.011495229953901</v>
      </c>
    </row>
    <row r="7" spans="1:13">
      <c r="A7" s="33" t="s">
        <v>258</v>
      </c>
      <c r="B7" s="33" t="s">
        <v>65</v>
      </c>
      <c r="C7" s="33" t="s">
        <v>132</v>
      </c>
      <c r="D7" s="33" t="s">
        <v>83</v>
      </c>
      <c r="E7" s="33">
        <v>0</v>
      </c>
      <c r="F7" s="33">
        <v>47728.872548022002</v>
      </c>
      <c r="G7" s="33">
        <v>15909.624182674001</v>
      </c>
      <c r="H7" s="33">
        <v>1872.1191433321701</v>
      </c>
      <c r="I7" s="33">
        <v>1939.44175600944</v>
      </c>
      <c r="J7" s="33">
        <v>1921.7866651454899</v>
      </c>
      <c r="K7" s="33">
        <v>1957.21663397156</v>
      </c>
      <c r="L7" s="33">
        <v>17.774877962120598</v>
      </c>
      <c r="M7" s="33">
        <v>17.6550908639535</v>
      </c>
    </row>
    <row r="8" spans="1:13">
      <c r="A8" s="33" t="s">
        <v>259</v>
      </c>
      <c r="B8" s="33" t="s">
        <v>65</v>
      </c>
      <c r="C8" s="33" t="s">
        <v>133</v>
      </c>
      <c r="D8" s="33" t="s">
        <v>83</v>
      </c>
      <c r="E8" s="33">
        <v>0</v>
      </c>
      <c r="F8" s="33">
        <v>47963.391896445297</v>
      </c>
      <c r="G8" s="33">
        <v>15987.7972988151</v>
      </c>
      <c r="H8" s="33">
        <v>1873.82471900264</v>
      </c>
      <c r="I8" s="33">
        <v>1916.48755127908</v>
      </c>
      <c r="J8" s="33">
        <v>1899.12059998685</v>
      </c>
      <c r="K8" s="33">
        <v>1933.9720451773501</v>
      </c>
      <c r="L8" s="33">
        <v>17.4844938982733</v>
      </c>
      <c r="M8" s="33">
        <v>17.366951292231299</v>
      </c>
    </row>
    <row r="9" spans="1:13">
      <c r="A9" s="33" t="s">
        <v>260</v>
      </c>
      <c r="B9" s="33" t="s">
        <v>65</v>
      </c>
      <c r="C9" s="33" t="s">
        <v>134</v>
      </c>
      <c r="D9" s="33" t="s">
        <v>83</v>
      </c>
      <c r="E9" s="33">
        <v>0</v>
      </c>
      <c r="F9" s="33">
        <v>48122.080095772399</v>
      </c>
      <c r="G9" s="33">
        <v>16040.693365257501</v>
      </c>
      <c r="H9" s="33">
        <v>1871.0450063987801</v>
      </c>
      <c r="I9" s="33">
        <v>1893.34443651278</v>
      </c>
      <c r="J9" s="33">
        <v>1876.23848767</v>
      </c>
      <c r="K9" s="33">
        <v>1910.5659696842099</v>
      </c>
      <c r="L9" s="33">
        <v>17.2215331714294</v>
      </c>
      <c r="M9" s="33">
        <v>17.105948842782901</v>
      </c>
    </row>
    <row r="10" spans="1:13">
      <c r="A10" s="33" t="s">
        <v>261</v>
      </c>
      <c r="B10" s="33" t="s">
        <v>65</v>
      </c>
      <c r="C10" s="33" t="s">
        <v>39</v>
      </c>
      <c r="D10" s="33" t="s">
        <v>83</v>
      </c>
      <c r="E10" s="33">
        <v>1</v>
      </c>
      <c r="F10" s="33">
        <v>8438.0065104093901</v>
      </c>
      <c r="G10" s="33">
        <v>2812.66883680313</v>
      </c>
      <c r="H10" s="33">
        <v>1613.06172000065</v>
      </c>
      <c r="I10" s="33">
        <v>1752.33655642541</v>
      </c>
      <c r="J10" s="33">
        <v>1714.20610153848</v>
      </c>
      <c r="K10" s="33">
        <v>1791.0855079867499</v>
      </c>
      <c r="L10" s="33">
        <v>38.748951561337897</v>
      </c>
      <c r="M10" s="33">
        <v>38.130454886930004</v>
      </c>
    </row>
    <row r="11" spans="1:13">
      <c r="A11" s="33" t="s">
        <v>262</v>
      </c>
      <c r="B11" s="33" t="s">
        <v>65</v>
      </c>
      <c r="C11" s="33" t="s">
        <v>37</v>
      </c>
      <c r="D11" s="33" t="s">
        <v>83</v>
      </c>
      <c r="E11" s="33">
        <v>1</v>
      </c>
      <c r="F11" s="33">
        <v>8335.7631108820297</v>
      </c>
      <c r="G11" s="33">
        <v>2778.58770362734</v>
      </c>
      <c r="H11" s="33">
        <v>1576.59311372409</v>
      </c>
      <c r="I11" s="33">
        <v>1689.4442874505501</v>
      </c>
      <c r="J11" s="33">
        <v>1652.5473323132101</v>
      </c>
      <c r="K11" s="33">
        <v>1726.9434234588</v>
      </c>
      <c r="L11" s="33">
        <v>37.499136008251803</v>
      </c>
      <c r="M11" s="33">
        <v>36.8969551373443</v>
      </c>
    </row>
    <row r="12" spans="1:13">
      <c r="A12" s="33" t="s">
        <v>263</v>
      </c>
      <c r="B12" s="33" t="s">
        <v>65</v>
      </c>
      <c r="C12" s="33" t="s">
        <v>35</v>
      </c>
      <c r="D12" s="33" t="s">
        <v>83</v>
      </c>
      <c r="E12" s="33">
        <v>1</v>
      </c>
      <c r="F12" s="33">
        <v>7861.8523776880202</v>
      </c>
      <c r="G12" s="33">
        <v>2620.6174592293401</v>
      </c>
      <c r="H12" s="33">
        <v>1475.1299117547301</v>
      </c>
      <c r="I12" s="33">
        <v>1562.7701591312</v>
      </c>
      <c r="J12" s="33">
        <v>1527.6846234274999</v>
      </c>
      <c r="K12" s="33">
        <v>1598.4454762595899</v>
      </c>
      <c r="L12" s="33">
        <v>35.675317128381003</v>
      </c>
      <c r="M12" s="33">
        <v>35.085535703700799</v>
      </c>
    </row>
    <row r="13" spans="1:13">
      <c r="A13" s="33" t="s">
        <v>264</v>
      </c>
      <c r="B13" s="33" t="s">
        <v>65</v>
      </c>
      <c r="C13" s="33" t="s">
        <v>130</v>
      </c>
      <c r="D13" s="33" t="s">
        <v>83</v>
      </c>
      <c r="E13" s="33">
        <v>1</v>
      </c>
      <c r="F13" s="33">
        <v>7519.30887356529</v>
      </c>
      <c r="G13" s="33">
        <v>2506.43629118843</v>
      </c>
      <c r="H13" s="33">
        <v>1401.77342007578</v>
      </c>
      <c r="I13" s="33">
        <v>1467.38948713639</v>
      </c>
      <c r="J13" s="33">
        <v>1433.7918225424</v>
      </c>
      <c r="K13" s="33">
        <v>1501.56476396573</v>
      </c>
      <c r="L13" s="33">
        <v>34.175276829343403</v>
      </c>
      <c r="M13" s="33">
        <v>33.5976645939813</v>
      </c>
    </row>
    <row r="14" spans="1:13">
      <c r="A14" s="33" t="s">
        <v>265</v>
      </c>
      <c r="B14" s="33" t="s">
        <v>65</v>
      </c>
      <c r="C14" s="33" t="s">
        <v>131</v>
      </c>
      <c r="D14" s="33" t="s">
        <v>83</v>
      </c>
      <c r="E14" s="33">
        <v>1</v>
      </c>
      <c r="F14" s="33">
        <v>7400.3795415493296</v>
      </c>
      <c r="G14" s="33">
        <v>2466.7931805164399</v>
      </c>
      <c r="H14" s="33">
        <v>1373.21505885953</v>
      </c>
      <c r="I14" s="33">
        <v>1418.39545103307</v>
      </c>
      <c r="J14" s="33">
        <v>1385.70697535724</v>
      </c>
      <c r="K14" s="33">
        <v>1451.6504489085601</v>
      </c>
      <c r="L14" s="33">
        <v>33.254997875484797</v>
      </c>
      <c r="M14" s="33">
        <v>32.688475675833203</v>
      </c>
    </row>
    <row r="15" spans="1:13">
      <c r="A15" s="33" t="s">
        <v>266</v>
      </c>
      <c r="B15" s="33" t="s">
        <v>65</v>
      </c>
      <c r="C15" s="33" t="s">
        <v>132</v>
      </c>
      <c r="D15" s="33" t="s">
        <v>83</v>
      </c>
      <c r="E15" s="33">
        <v>1</v>
      </c>
      <c r="F15" s="33">
        <v>7470.1923602169099</v>
      </c>
      <c r="G15" s="33">
        <v>2490.0641200722998</v>
      </c>
      <c r="H15" s="33">
        <v>1380.9420777590699</v>
      </c>
      <c r="I15" s="33">
        <v>1403.21958837124</v>
      </c>
      <c r="J15" s="33">
        <v>1371.0910328236801</v>
      </c>
      <c r="K15" s="33">
        <v>1435.9023293432699</v>
      </c>
      <c r="L15" s="33">
        <v>32.682740972025201</v>
      </c>
      <c r="M15" s="33">
        <v>32.128555547566101</v>
      </c>
    </row>
    <row r="16" spans="1:13">
      <c r="A16" s="33" t="s">
        <v>267</v>
      </c>
      <c r="B16" s="33" t="s">
        <v>65</v>
      </c>
      <c r="C16" s="33" t="s">
        <v>133</v>
      </c>
      <c r="D16" s="33" t="s">
        <v>83</v>
      </c>
      <c r="E16" s="33">
        <v>1</v>
      </c>
      <c r="F16" s="33">
        <v>7498.3116695726503</v>
      </c>
      <c r="G16" s="33">
        <v>2499.4372231908801</v>
      </c>
      <c r="H16" s="33">
        <v>1381.76464716023</v>
      </c>
      <c r="I16" s="33">
        <v>1379.0421631029501</v>
      </c>
      <c r="J16" s="33">
        <v>1347.5928640388699</v>
      </c>
      <c r="K16" s="33">
        <v>1411.0329033084599</v>
      </c>
      <c r="L16" s="33">
        <v>31.990740205516701</v>
      </c>
      <c r="M16" s="33">
        <v>31.449299064079</v>
      </c>
    </row>
    <row r="17" spans="1:13">
      <c r="A17" s="33" t="s">
        <v>268</v>
      </c>
      <c r="B17" s="33" t="s">
        <v>65</v>
      </c>
      <c r="C17" s="33" t="s">
        <v>134</v>
      </c>
      <c r="D17" s="33" t="s">
        <v>83</v>
      </c>
      <c r="E17" s="33">
        <v>1</v>
      </c>
      <c r="F17" s="33">
        <v>7505.7827939501904</v>
      </c>
      <c r="G17" s="33">
        <v>2501.9275979834001</v>
      </c>
      <c r="H17" s="33">
        <v>1377.6122887361801</v>
      </c>
      <c r="I17" s="33">
        <v>1357.0107070111401</v>
      </c>
      <c r="J17" s="33">
        <v>1326.1135932018899</v>
      </c>
      <c r="K17" s="33">
        <v>1388.439488043</v>
      </c>
      <c r="L17" s="33">
        <v>31.428781031860101</v>
      </c>
      <c r="M17" s="33">
        <v>30.8971138092461</v>
      </c>
    </row>
    <row r="18" spans="1:13">
      <c r="A18" s="33" t="s">
        <v>269</v>
      </c>
      <c r="B18" s="33" t="s">
        <v>65</v>
      </c>
      <c r="C18" s="33" t="s">
        <v>39</v>
      </c>
      <c r="D18" s="33" t="s">
        <v>83</v>
      </c>
      <c r="E18" s="33">
        <v>2</v>
      </c>
      <c r="F18" s="33">
        <v>9856.2419741742906</v>
      </c>
      <c r="G18" s="33">
        <v>3285.41399139143</v>
      </c>
      <c r="H18" s="33">
        <v>1876.4930040998299</v>
      </c>
      <c r="I18" s="33">
        <v>1978.24099757403</v>
      </c>
      <c r="J18" s="33">
        <v>1938.4611102439801</v>
      </c>
      <c r="K18" s="33">
        <v>2018.61751105493</v>
      </c>
      <c r="L18" s="33">
        <v>40.376513480900698</v>
      </c>
      <c r="M18" s="33">
        <v>39.779887330047103</v>
      </c>
    </row>
    <row r="19" spans="1:13">
      <c r="A19" s="33" t="s">
        <v>270</v>
      </c>
      <c r="B19" s="33" t="s">
        <v>65</v>
      </c>
      <c r="C19" s="33" t="s">
        <v>37</v>
      </c>
      <c r="D19" s="33" t="s">
        <v>83</v>
      </c>
      <c r="E19" s="33">
        <v>2</v>
      </c>
      <c r="F19" s="33">
        <v>9810.0783045123608</v>
      </c>
      <c r="G19" s="33">
        <v>3270.0261015041201</v>
      </c>
      <c r="H19" s="33">
        <v>1849.00102052589</v>
      </c>
      <c r="I19" s="33">
        <v>1935.4996041858601</v>
      </c>
      <c r="J19" s="33">
        <v>1896.4860182546799</v>
      </c>
      <c r="K19" s="33">
        <v>1975.0997096917899</v>
      </c>
      <c r="L19" s="33">
        <v>39.600105505926599</v>
      </c>
      <c r="M19" s="33">
        <v>39.013585931182902</v>
      </c>
    </row>
    <row r="20" spans="1:13">
      <c r="A20" s="33" t="s">
        <v>271</v>
      </c>
      <c r="B20" s="33" t="s">
        <v>65</v>
      </c>
      <c r="C20" s="33" t="s">
        <v>35</v>
      </c>
      <c r="D20" s="33" t="s">
        <v>83</v>
      </c>
      <c r="E20" s="33">
        <v>2</v>
      </c>
      <c r="F20" s="33">
        <v>9580.1883677076403</v>
      </c>
      <c r="G20" s="33">
        <v>3193.3961225692101</v>
      </c>
      <c r="H20" s="33">
        <v>1792.4483591763201</v>
      </c>
      <c r="I20" s="33">
        <v>1861.9711776885899</v>
      </c>
      <c r="J20" s="33">
        <v>1823.99218392328</v>
      </c>
      <c r="K20" s="33">
        <v>1900.5280044778899</v>
      </c>
      <c r="L20" s="33">
        <v>38.556826789299301</v>
      </c>
      <c r="M20" s="33">
        <v>37.978993765304303</v>
      </c>
    </row>
    <row r="21" spans="1:13">
      <c r="A21" s="33" t="s">
        <v>272</v>
      </c>
      <c r="B21" s="33" t="s">
        <v>65</v>
      </c>
      <c r="C21" s="33" t="s">
        <v>130</v>
      </c>
      <c r="D21" s="33" t="s">
        <v>83</v>
      </c>
      <c r="E21" s="33">
        <v>2</v>
      </c>
      <c r="F21" s="33">
        <v>9290.61378193163</v>
      </c>
      <c r="G21" s="33">
        <v>3096.8712606438799</v>
      </c>
      <c r="H21" s="33">
        <v>1727.4867531403499</v>
      </c>
      <c r="I21" s="33">
        <v>1777.9570916689299</v>
      </c>
      <c r="J21" s="33">
        <v>1741.2368135511999</v>
      </c>
      <c r="K21" s="33">
        <v>1815.2447656624399</v>
      </c>
      <c r="L21" s="33">
        <v>37.287673993508598</v>
      </c>
      <c r="M21" s="33">
        <v>36.720278117731802</v>
      </c>
    </row>
    <row r="22" spans="1:13">
      <c r="A22" s="33" t="s">
        <v>273</v>
      </c>
      <c r="B22" s="33" t="s">
        <v>65</v>
      </c>
      <c r="C22" s="33" t="s">
        <v>131</v>
      </c>
      <c r="D22" s="33" t="s">
        <v>83</v>
      </c>
      <c r="E22" s="33">
        <v>2</v>
      </c>
      <c r="F22" s="33">
        <v>8981.4550778759804</v>
      </c>
      <c r="G22" s="33">
        <v>2993.81835929199</v>
      </c>
      <c r="H22" s="33">
        <v>1661.83524923046</v>
      </c>
      <c r="I22" s="33">
        <v>1689.75520747211</v>
      </c>
      <c r="J22" s="33">
        <v>1654.34308217289</v>
      </c>
      <c r="K22" s="33">
        <v>1725.7239342515199</v>
      </c>
      <c r="L22" s="33">
        <v>35.968726779410403</v>
      </c>
      <c r="M22" s="33">
        <v>35.412125299216299</v>
      </c>
    </row>
    <row r="23" spans="1:13">
      <c r="A23" s="33" t="s">
        <v>274</v>
      </c>
      <c r="B23" s="33" t="s">
        <v>65</v>
      </c>
      <c r="C23" s="33" t="s">
        <v>132</v>
      </c>
      <c r="D23" s="33" t="s">
        <v>83</v>
      </c>
      <c r="E23" s="33">
        <v>2</v>
      </c>
      <c r="F23" s="33">
        <v>8838.3326945707395</v>
      </c>
      <c r="G23" s="33">
        <v>2946.1108981902498</v>
      </c>
      <c r="H23" s="33">
        <v>1628.32431406256</v>
      </c>
      <c r="I23" s="33">
        <v>1632.3334159271601</v>
      </c>
      <c r="J23" s="33">
        <v>1597.9204865423101</v>
      </c>
      <c r="K23" s="33">
        <v>1667.2916416856499</v>
      </c>
      <c r="L23" s="33">
        <v>34.958225758491402</v>
      </c>
      <c r="M23" s="33">
        <v>34.412929384850301</v>
      </c>
    </row>
    <row r="24" spans="1:13">
      <c r="A24" s="33" t="s">
        <v>275</v>
      </c>
      <c r="B24" s="33" t="s">
        <v>65</v>
      </c>
      <c r="C24" s="33" t="s">
        <v>133</v>
      </c>
      <c r="D24" s="33" t="s">
        <v>83</v>
      </c>
      <c r="E24" s="33">
        <v>2</v>
      </c>
      <c r="F24" s="33">
        <v>8964.7581360149707</v>
      </c>
      <c r="G24" s="33">
        <v>2988.2527120049899</v>
      </c>
      <c r="H24" s="33">
        <v>1645.56193574242</v>
      </c>
      <c r="I24" s="33">
        <v>1627.95735460219</v>
      </c>
      <c r="J24" s="33">
        <v>1593.92551440792</v>
      </c>
      <c r="K24" s="33">
        <v>1662.5246034325801</v>
      </c>
      <c r="L24" s="33">
        <v>34.5672488303885</v>
      </c>
      <c r="M24" s="33">
        <v>34.031840194268199</v>
      </c>
    </row>
    <row r="25" spans="1:13">
      <c r="A25" s="33" t="s">
        <v>276</v>
      </c>
      <c r="B25" s="33" t="s">
        <v>65</v>
      </c>
      <c r="C25" s="33" t="s">
        <v>134</v>
      </c>
      <c r="D25" s="33" t="s">
        <v>83</v>
      </c>
      <c r="E25" s="33">
        <v>2</v>
      </c>
      <c r="F25" s="33">
        <v>9250.4426360349698</v>
      </c>
      <c r="G25" s="33">
        <v>3083.4808786783201</v>
      </c>
      <c r="H25" s="33">
        <v>1689.08494979275</v>
      </c>
      <c r="I25" s="33">
        <v>1646.4890347666601</v>
      </c>
      <c r="J25" s="33">
        <v>1612.65734953221</v>
      </c>
      <c r="K25" s="33">
        <v>1680.84462535374</v>
      </c>
      <c r="L25" s="33">
        <v>34.355590587089203</v>
      </c>
      <c r="M25" s="33">
        <v>33.831685234444002</v>
      </c>
    </row>
    <row r="26" spans="1:13">
      <c r="A26" s="33" t="s">
        <v>277</v>
      </c>
      <c r="B26" s="33" t="s">
        <v>65</v>
      </c>
      <c r="C26" s="33" t="s">
        <v>39</v>
      </c>
      <c r="D26" s="33" t="s">
        <v>83</v>
      </c>
      <c r="E26" s="33">
        <v>3</v>
      </c>
      <c r="F26" s="33">
        <v>10723.9130903194</v>
      </c>
      <c r="G26" s="33">
        <v>3574.6376967731198</v>
      </c>
      <c r="H26" s="33">
        <v>2066.99737292592</v>
      </c>
      <c r="I26" s="33">
        <v>2218.5028505569699</v>
      </c>
      <c r="J26" s="33">
        <v>2175.6064720612499</v>
      </c>
      <c r="K26" s="33">
        <v>2262.0158093662799</v>
      </c>
      <c r="L26" s="33">
        <v>43.512958809302297</v>
      </c>
      <c r="M26" s="33">
        <v>42.8963784957282</v>
      </c>
    </row>
    <row r="27" spans="1:13">
      <c r="A27" s="33" t="s">
        <v>278</v>
      </c>
      <c r="B27" s="33" t="s">
        <v>65</v>
      </c>
      <c r="C27" s="33" t="s">
        <v>37</v>
      </c>
      <c r="D27" s="33" t="s">
        <v>83</v>
      </c>
      <c r="E27" s="33">
        <v>3</v>
      </c>
      <c r="F27" s="33">
        <v>10575.5769609872</v>
      </c>
      <c r="G27" s="33">
        <v>3525.1923203290698</v>
      </c>
      <c r="H27" s="33">
        <v>2021.13658334506</v>
      </c>
      <c r="I27" s="33">
        <v>2148.9253817741601</v>
      </c>
      <c r="J27" s="33">
        <v>2107.1780304174899</v>
      </c>
      <c r="K27" s="33">
        <v>2191.2770249097798</v>
      </c>
      <c r="L27" s="33">
        <v>42.3516431356175</v>
      </c>
      <c r="M27" s="33">
        <v>41.747351356663302</v>
      </c>
    </row>
    <row r="28" spans="1:13">
      <c r="A28" s="33" t="s">
        <v>279</v>
      </c>
      <c r="B28" s="33" t="s">
        <v>65</v>
      </c>
      <c r="C28" s="33" t="s">
        <v>35</v>
      </c>
      <c r="D28" s="33" t="s">
        <v>83</v>
      </c>
      <c r="E28" s="33">
        <v>3</v>
      </c>
      <c r="F28" s="33">
        <v>10380.597943237501</v>
      </c>
      <c r="G28" s="33">
        <v>3460.1993144124999</v>
      </c>
      <c r="H28" s="33">
        <v>1970.3922797031901</v>
      </c>
      <c r="I28" s="33">
        <v>2072.47945199281</v>
      </c>
      <c r="J28" s="33">
        <v>2031.90885413656</v>
      </c>
      <c r="K28" s="33">
        <v>2113.6428420911998</v>
      </c>
      <c r="L28" s="33">
        <v>41.1633900983907</v>
      </c>
      <c r="M28" s="33">
        <v>40.570597856243502</v>
      </c>
    </row>
    <row r="29" spans="1:13">
      <c r="A29" s="33" t="s">
        <v>280</v>
      </c>
      <c r="B29" s="33" t="s">
        <v>65</v>
      </c>
      <c r="C29" s="33" t="s">
        <v>130</v>
      </c>
      <c r="D29" s="33" t="s">
        <v>83</v>
      </c>
      <c r="E29" s="33">
        <v>3</v>
      </c>
      <c r="F29" s="33">
        <v>10159.2058429311</v>
      </c>
      <c r="G29" s="33">
        <v>3386.4019476437202</v>
      </c>
      <c r="H29" s="33">
        <v>1918.9783744701399</v>
      </c>
      <c r="I29" s="33">
        <v>2000.70126294649</v>
      </c>
      <c r="J29" s="33">
        <v>1961.2061574649899</v>
      </c>
      <c r="K29" s="33">
        <v>2040.7797513523201</v>
      </c>
      <c r="L29" s="33">
        <v>40.0784884058382</v>
      </c>
      <c r="M29" s="33">
        <v>39.495105481497397</v>
      </c>
    </row>
    <row r="30" spans="1:13">
      <c r="A30" s="33" t="s">
        <v>281</v>
      </c>
      <c r="B30" s="33" t="s">
        <v>65</v>
      </c>
      <c r="C30" s="33" t="s">
        <v>131</v>
      </c>
      <c r="D30" s="33" t="s">
        <v>83</v>
      </c>
      <c r="E30" s="33">
        <v>3</v>
      </c>
      <c r="F30" s="33">
        <v>9962.1763166497094</v>
      </c>
      <c r="G30" s="33">
        <v>3320.7254388832398</v>
      </c>
      <c r="H30" s="33">
        <v>1874.8873274482501</v>
      </c>
      <c r="I30" s="33">
        <v>1934.6216808458601</v>
      </c>
      <c r="J30" s="33">
        <v>1896.13009720639</v>
      </c>
      <c r="K30" s="33">
        <v>1973.68746540704</v>
      </c>
      <c r="L30" s="33">
        <v>39.065784561176798</v>
      </c>
      <c r="M30" s="33">
        <v>38.491583639468899</v>
      </c>
    </row>
    <row r="31" spans="1:13">
      <c r="A31" s="33" t="s">
        <v>282</v>
      </c>
      <c r="B31" s="33" t="s">
        <v>65</v>
      </c>
      <c r="C31" s="33" t="s">
        <v>132</v>
      </c>
      <c r="D31" s="33" t="s">
        <v>83</v>
      </c>
      <c r="E31" s="33">
        <v>3</v>
      </c>
      <c r="F31" s="33">
        <v>10011.1795330808</v>
      </c>
      <c r="G31" s="33">
        <v>3337.0598443602498</v>
      </c>
      <c r="H31" s="33">
        <v>1878.67894946757</v>
      </c>
      <c r="I31" s="33">
        <v>1919.86363580081</v>
      </c>
      <c r="J31" s="33">
        <v>1881.7999930251101</v>
      </c>
      <c r="K31" s="33">
        <v>1958.4936928187001</v>
      </c>
      <c r="L31" s="33">
        <v>38.630057017884603</v>
      </c>
      <c r="M31" s="33">
        <v>38.063642775699002</v>
      </c>
    </row>
    <row r="32" spans="1:13">
      <c r="A32" s="33" t="s">
        <v>283</v>
      </c>
      <c r="B32" s="33" t="s">
        <v>65</v>
      </c>
      <c r="C32" s="33" t="s">
        <v>133</v>
      </c>
      <c r="D32" s="33" t="s">
        <v>83</v>
      </c>
      <c r="E32" s="33">
        <v>3</v>
      </c>
      <c r="F32" s="33">
        <v>10031.888166413401</v>
      </c>
      <c r="G32" s="33">
        <v>3343.96272213778</v>
      </c>
      <c r="H32" s="33">
        <v>1874.6917836331399</v>
      </c>
      <c r="I32" s="33">
        <v>1891.60870459643</v>
      </c>
      <c r="J32" s="33">
        <v>1854.2081010950201</v>
      </c>
      <c r="K32" s="33">
        <v>1929.5652763855301</v>
      </c>
      <c r="L32" s="33">
        <v>37.956571789100103</v>
      </c>
      <c r="M32" s="33">
        <v>37.400603501412</v>
      </c>
    </row>
    <row r="33" spans="1:13">
      <c r="A33" s="33" t="s">
        <v>284</v>
      </c>
      <c r="B33" s="33" t="s">
        <v>65</v>
      </c>
      <c r="C33" s="33" t="s">
        <v>134</v>
      </c>
      <c r="D33" s="33" t="s">
        <v>83</v>
      </c>
      <c r="E33" s="33">
        <v>3</v>
      </c>
      <c r="F33" s="33">
        <v>10096.1574549458</v>
      </c>
      <c r="G33" s="33">
        <v>3365.3858183152802</v>
      </c>
      <c r="H33" s="33">
        <v>1877.1290664042299</v>
      </c>
      <c r="I33" s="33">
        <v>1875.4699460788199</v>
      </c>
      <c r="J33" s="33">
        <v>1838.53229450651</v>
      </c>
      <c r="K33" s="33">
        <v>1912.9549192605</v>
      </c>
      <c r="L33" s="33">
        <v>37.484973181680303</v>
      </c>
      <c r="M33" s="33">
        <v>36.937651572311601</v>
      </c>
    </row>
    <row r="34" spans="1:13">
      <c r="A34" s="33" t="s">
        <v>285</v>
      </c>
      <c r="B34" s="33" t="s">
        <v>65</v>
      </c>
      <c r="C34" s="33" t="s">
        <v>39</v>
      </c>
      <c r="D34" s="33" t="s">
        <v>83</v>
      </c>
      <c r="E34" s="33">
        <v>4</v>
      </c>
      <c r="F34" s="33">
        <v>11971.5629739532</v>
      </c>
      <c r="G34" s="33">
        <v>3990.52099131772</v>
      </c>
      <c r="H34" s="33">
        <v>2483.80405488826</v>
      </c>
      <c r="I34" s="33">
        <v>2700.82580149967</v>
      </c>
      <c r="J34" s="33">
        <v>2651.5286121262902</v>
      </c>
      <c r="K34" s="33">
        <v>2750.7933500797499</v>
      </c>
      <c r="L34" s="33">
        <v>49.967548580076702</v>
      </c>
      <c r="M34" s="33">
        <v>49.297189373385699</v>
      </c>
    </row>
    <row r="35" spans="1:13">
      <c r="A35" s="33" t="s">
        <v>286</v>
      </c>
      <c r="B35" s="33" t="s">
        <v>65</v>
      </c>
      <c r="C35" s="33" t="s">
        <v>37</v>
      </c>
      <c r="D35" s="33" t="s">
        <v>83</v>
      </c>
      <c r="E35" s="33">
        <v>4</v>
      </c>
      <c r="F35" s="33">
        <v>11730.293562496599</v>
      </c>
      <c r="G35" s="33">
        <v>3910.09785416553</v>
      </c>
      <c r="H35" s="33">
        <v>2415.3055218096001</v>
      </c>
      <c r="I35" s="33">
        <v>2621.48843593533</v>
      </c>
      <c r="J35" s="33">
        <v>2573.1353395698102</v>
      </c>
      <c r="K35" s="33">
        <v>2670.5058321019801</v>
      </c>
      <c r="L35" s="33">
        <v>49.017396166652802</v>
      </c>
      <c r="M35" s="33">
        <v>48.353096365512599</v>
      </c>
    </row>
    <row r="36" spans="1:13">
      <c r="A36" s="33" t="s">
        <v>287</v>
      </c>
      <c r="B36" s="33" t="s">
        <v>65</v>
      </c>
      <c r="C36" s="33" t="s">
        <v>35</v>
      </c>
      <c r="D36" s="33" t="s">
        <v>83</v>
      </c>
      <c r="E36" s="33">
        <v>4</v>
      </c>
      <c r="F36" s="33">
        <v>11250.9499644279</v>
      </c>
      <c r="G36" s="33">
        <v>3750.3166548093</v>
      </c>
      <c r="H36" s="33">
        <v>2301.7680104640599</v>
      </c>
      <c r="I36" s="33">
        <v>2488.9765583440299</v>
      </c>
      <c r="J36" s="33">
        <v>2442.1242970593798</v>
      </c>
      <c r="K36" s="33">
        <v>2536.4861743811098</v>
      </c>
      <c r="L36" s="33">
        <v>47.509616037077599</v>
      </c>
      <c r="M36" s="33">
        <v>46.8522612846577</v>
      </c>
    </row>
    <row r="37" spans="1:13">
      <c r="A37" s="33" t="s">
        <v>288</v>
      </c>
      <c r="B37" s="33" t="s">
        <v>65</v>
      </c>
      <c r="C37" s="33" t="s">
        <v>130</v>
      </c>
      <c r="D37" s="33" t="s">
        <v>83</v>
      </c>
      <c r="E37" s="33">
        <v>4</v>
      </c>
      <c r="F37" s="33">
        <v>10793.744924405401</v>
      </c>
      <c r="G37" s="33">
        <v>3597.9149748018099</v>
      </c>
      <c r="H37" s="33">
        <v>2198.0501210453799</v>
      </c>
      <c r="I37" s="33">
        <v>2360.8044052968398</v>
      </c>
      <c r="J37" s="33">
        <v>2315.5194297964699</v>
      </c>
      <c r="K37" s="33">
        <v>2406.7381684041102</v>
      </c>
      <c r="L37" s="33">
        <v>45.933763107264902</v>
      </c>
      <c r="M37" s="33">
        <v>45.284975500369001</v>
      </c>
    </row>
    <row r="38" spans="1:13">
      <c r="A38" s="33" t="s">
        <v>289</v>
      </c>
      <c r="B38" s="33" t="s">
        <v>65</v>
      </c>
      <c r="C38" s="33" t="s">
        <v>131</v>
      </c>
      <c r="D38" s="33" t="s">
        <v>83</v>
      </c>
      <c r="E38" s="33">
        <v>4</v>
      </c>
      <c r="F38" s="33">
        <v>10674.780012930099</v>
      </c>
      <c r="G38" s="33">
        <v>3558.2600043100301</v>
      </c>
      <c r="H38" s="33">
        <v>2164.61117569301</v>
      </c>
      <c r="I38" s="33">
        <v>2305.0098921754702</v>
      </c>
      <c r="J38" s="33">
        <v>2260.6394002156899</v>
      </c>
      <c r="K38" s="33">
        <v>2350.0196306676298</v>
      </c>
      <c r="L38" s="33">
        <v>45.009738492154597</v>
      </c>
      <c r="M38" s="33">
        <v>44.370491959780303</v>
      </c>
    </row>
    <row r="39" spans="1:13">
      <c r="A39" s="33" t="s">
        <v>290</v>
      </c>
      <c r="B39" s="33" t="s">
        <v>65</v>
      </c>
      <c r="C39" s="33" t="s">
        <v>132</v>
      </c>
      <c r="D39" s="33" t="s">
        <v>83</v>
      </c>
      <c r="E39" s="33">
        <v>4</v>
      </c>
      <c r="F39" s="33">
        <v>10694.318616426999</v>
      </c>
      <c r="G39" s="33">
        <v>3564.77287214234</v>
      </c>
      <c r="H39" s="33">
        <v>2161.71303001264</v>
      </c>
      <c r="I39" s="33">
        <v>2284.1610691994401</v>
      </c>
      <c r="J39" s="33">
        <v>2240.3002362961502</v>
      </c>
      <c r="K39" s="33">
        <v>2328.6532238599698</v>
      </c>
      <c r="L39" s="33">
        <v>44.492154660527802</v>
      </c>
      <c r="M39" s="33">
        <v>43.860832903286301</v>
      </c>
    </row>
    <row r="40" spans="1:13">
      <c r="A40" s="33" t="s">
        <v>291</v>
      </c>
      <c r="B40" s="33" t="s">
        <v>65</v>
      </c>
      <c r="C40" s="33" t="s">
        <v>133</v>
      </c>
      <c r="D40" s="33" t="s">
        <v>83</v>
      </c>
      <c r="E40" s="33">
        <v>4</v>
      </c>
      <c r="F40" s="33">
        <v>10855.0814161329</v>
      </c>
      <c r="G40" s="33">
        <v>3618.36047204428</v>
      </c>
      <c r="H40" s="33">
        <v>2184.7716052532401</v>
      </c>
      <c r="I40" s="33">
        <v>2281.8532239105898</v>
      </c>
      <c r="J40" s="33">
        <v>2238.4701326218201</v>
      </c>
      <c r="K40" s="33">
        <v>2325.8560825599502</v>
      </c>
      <c r="L40" s="33">
        <v>44.002858649358998</v>
      </c>
      <c r="M40" s="33">
        <v>43.383091288768398</v>
      </c>
    </row>
    <row r="41" spans="1:13">
      <c r="A41" s="33" t="s">
        <v>292</v>
      </c>
      <c r="B41" s="33" t="s">
        <v>65</v>
      </c>
      <c r="C41" s="33" t="s">
        <v>134</v>
      </c>
      <c r="D41" s="33" t="s">
        <v>83</v>
      </c>
      <c r="E41" s="33">
        <v>4</v>
      </c>
      <c r="F41" s="33">
        <v>10730.544152623999</v>
      </c>
      <c r="G41" s="33">
        <v>3576.8480508746802</v>
      </c>
      <c r="H41" s="33">
        <v>2152.3031590164601</v>
      </c>
      <c r="I41" s="33">
        <v>2228.30656115494</v>
      </c>
      <c r="J41" s="33">
        <v>2185.7387598651198</v>
      </c>
      <c r="K41" s="33">
        <v>2271.4860292994399</v>
      </c>
      <c r="L41" s="33">
        <v>43.179468144494003</v>
      </c>
      <c r="M41" s="33">
        <v>42.567801289820203</v>
      </c>
    </row>
    <row r="42" spans="1:13">
      <c r="A42" s="33" t="s">
        <v>293</v>
      </c>
      <c r="B42" s="33" t="s">
        <v>65</v>
      </c>
      <c r="C42" s="33" t="s">
        <v>39</v>
      </c>
      <c r="D42" s="33" t="s">
        <v>83</v>
      </c>
      <c r="E42" s="33">
        <v>5</v>
      </c>
      <c r="F42" s="33">
        <v>12372.937010649101</v>
      </c>
      <c r="G42" s="33">
        <v>4124.3123368830502</v>
      </c>
      <c r="H42" s="33">
        <v>2901.8227683077798</v>
      </c>
      <c r="I42" s="33">
        <v>3255.9013535388299</v>
      </c>
      <c r="J42" s="33">
        <v>3197.0631906917802</v>
      </c>
      <c r="K42" s="33">
        <v>3315.5264355537502</v>
      </c>
      <c r="L42" s="33">
        <v>59.625082014918497</v>
      </c>
      <c r="M42" s="33">
        <v>58.8381628470474</v>
      </c>
    </row>
    <row r="43" spans="1:13">
      <c r="A43" s="33" t="s">
        <v>294</v>
      </c>
      <c r="B43" s="33" t="s">
        <v>65</v>
      </c>
      <c r="C43" s="33" t="s">
        <v>37</v>
      </c>
      <c r="D43" s="33" t="s">
        <v>83</v>
      </c>
      <c r="E43" s="33">
        <v>5</v>
      </c>
      <c r="F43" s="33">
        <v>12067.497222910701</v>
      </c>
      <c r="G43" s="33">
        <v>4022.4990743035501</v>
      </c>
      <c r="H43" s="33">
        <v>2810.8004693194998</v>
      </c>
      <c r="I43" s="33">
        <v>3152.5557298582798</v>
      </c>
      <c r="J43" s="33">
        <v>3094.93015257455</v>
      </c>
      <c r="K43" s="33">
        <v>3210.9617740977001</v>
      </c>
      <c r="L43" s="33">
        <v>58.406044239416097</v>
      </c>
      <c r="M43" s="33">
        <v>57.625577283735304</v>
      </c>
    </row>
    <row r="44" spans="1:13">
      <c r="A44" s="33" t="s">
        <v>295</v>
      </c>
      <c r="B44" s="33" t="s">
        <v>65</v>
      </c>
      <c r="C44" s="33" t="s">
        <v>35</v>
      </c>
      <c r="D44" s="33" t="s">
        <v>83</v>
      </c>
      <c r="E44" s="33">
        <v>5</v>
      </c>
      <c r="F44" s="33">
        <v>11826.5370501415</v>
      </c>
      <c r="G44" s="33">
        <v>3942.1790167138302</v>
      </c>
      <c r="H44" s="33">
        <v>2736.7374115197599</v>
      </c>
      <c r="I44" s="33">
        <v>3069.5826821825499</v>
      </c>
      <c r="J44" s="33">
        <v>3012.9097105257201</v>
      </c>
      <c r="K44" s="33">
        <v>3127.0310577794098</v>
      </c>
      <c r="L44" s="33">
        <v>57.448375596852699</v>
      </c>
      <c r="M44" s="33">
        <v>56.672971656835699</v>
      </c>
    </row>
    <row r="45" spans="1:13">
      <c r="A45" s="33" t="s">
        <v>296</v>
      </c>
      <c r="B45" s="33" t="s">
        <v>65</v>
      </c>
      <c r="C45" s="33" t="s">
        <v>130</v>
      </c>
      <c r="D45" s="33" t="s">
        <v>83</v>
      </c>
      <c r="E45" s="33">
        <v>5</v>
      </c>
      <c r="F45" s="33">
        <v>11414.723969093</v>
      </c>
      <c r="G45" s="33">
        <v>3804.90798969768</v>
      </c>
      <c r="H45" s="33">
        <v>2626.3506462136302</v>
      </c>
      <c r="I45" s="33">
        <v>2938.2549893371902</v>
      </c>
      <c r="J45" s="33">
        <v>2883.11425909541</v>
      </c>
      <c r="K45" s="33">
        <v>2994.1637517109998</v>
      </c>
      <c r="L45" s="33">
        <v>55.908762373808301</v>
      </c>
      <c r="M45" s="33">
        <v>55.140730241785199</v>
      </c>
    </row>
    <row r="46" spans="1:13">
      <c r="A46" s="33" t="s">
        <v>297</v>
      </c>
      <c r="B46" s="33" t="s">
        <v>65</v>
      </c>
      <c r="C46" s="33" t="s">
        <v>131</v>
      </c>
      <c r="D46" s="33" t="s">
        <v>83</v>
      </c>
      <c r="E46" s="33">
        <v>5</v>
      </c>
      <c r="F46" s="33">
        <v>11083.4627144688</v>
      </c>
      <c r="G46" s="33">
        <v>3694.4875714896102</v>
      </c>
      <c r="H46" s="33">
        <v>2539.03292941468</v>
      </c>
      <c r="I46" s="33">
        <v>2828.6898426856601</v>
      </c>
      <c r="J46" s="33">
        <v>2774.8956785565301</v>
      </c>
      <c r="K46" s="33">
        <v>2883.2444848005198</v>
      </c>
      <c r="L46" s="33">
        <v>54.554642114852001</v>
      </c>
      <c r="M46" s="33">
        <v>53.794164129139503</v>
      </c>
    </row>
    <row r="47" spans="1:13">
      <c r="A47" s="33" t="s">
        <v>298</v>
      </c>
      <c r="B47" s="33" t="s">
        <v>65</v>
      </c>
      <c r="C47" s="33" t="s">
        <v>132</v>
      </c>
      <c r="D47" s="33" t="s">
        <v>83</v>
      </c>
      <c r="E47" s="33">
        <v>5</v>
      </c>
      <c r="F47" s="33">
        <v>10714.849343726601</v>
      </c>
      <c r="G47" s="33">
        <v>3571.6164479088702</v>
      </c>
      <c r="H47" s="33">
        <v>2445.6314322783601</v>
      </c>
      <c r="I47" s="33">
        <v>2708.4788864792599</v>
      </c>
      <c r="J47" s="33">
        <v>2656.1618809080901</v>
      </c>
      <c r="K47" s="33">
        <v>2761.54820228892</v>
      </c>
      <c r="L47" s="33">
        <v>53.069315809656899</v>
      </c>
      <c r="M47" s="33">
        <v>52.317005571168004</v>
      </c>
    </row>
    <row r="48" spans="1:13">
      <c r="A48" s="33" t="s">
        <v>299</v>
      </c>
      <c r="B48" s="33" t="s">
        <v>65</v>
      </c>
      <c r="C48" s="33" t="s">
        <v>133</v>
      </c>
      <c r="D48" s="33" t="s">
        <v>83</v>
      </c>
      <c r="E48" s="33">
        <v>5</v>
      </c>
      <c r="F48" s="33">
        <v>10613.3525083115</v>
      </c>
      <c r="G48" s="33">
        <v>3537.78416943717</v>
      </c>
      <c r="H48" s="33">
        <v>2410.8543923003099</v>
      </c>
      <c r="I48" s="33">
        <v>2648.4118434004499</v>
      </c>
      <c r="J48" s="33">
        <v>2597.1218186768501</v>
      </c>
      <c r="K48" s="33">
        <v>2700.4429568662899</v>
      </c>
      <c r="L48" s="33">
        <v>52.031113465835901</v>
      </c>
      <c r="M48" s="33">
        <v>51.290024723599302</v>
      </c>
    </row>
    <row r="49" spans="1:13">
      <c r="A49" s="33" t="s">
        <v>300</v>
      </c>
      <c r="B49" s="33" t="s">
        <v>65</v>
      </c>
      <c r="C49" s="33" t="s">
        <v>134</v>
      </c>
      <c r="D49" s="33" t="s">
        <v>83</v>
      </c>
      <c r="E49" s="33">
        <v>5</v>
      </c>
      <c r="F49" s="33">
        <v>10539.1530582174</v>
      </c>
      <c r="G49" s="33">
        <v>3513.0510194057902</v>
      </c>
      <c r="H49" s="33">
        <v>2378.9124422643899</v>
      </c>
      <c r="I49" s="33">
        <v>2599.0875408847601</v>
      </c>
      <c r="J49" s="33">
        <v>2548.6499748775</v>
      </c>
      <c r="K49" s="33">
        <v>2650.2564599140301</v>
      </c>
      <c r="L49" s="33">
        <v>51.168919029273603</v>
      </c>
      <c r="M49" s="33">
        <v>50.437566007257402</v>
      </c>
    </row>
    <row r="50" spans="1:13">
      <c r="A50" s="33" t="s">
        <v>301</v>
      </c>
      <c r="B50" s="33" t="s">
        <v>69</v>
      </c>
      <c r="C50" s="33" t="s">
        <v>39</v>
      </c>
      <c r="D50" s="33" t="s">
        <v>83</v>
      </c>
      <c r="E50" s="33">
        <v>0</v>
      </c>
      <c r="F50" s="33">
        <v>32925.628433104102</v>
      </c>
      <c r="G50" s="33">
        <v>10975.209477701401</v>
      </c>
      <c r="H50" s="33">
        <v>1201.06254828705</v>
      </c>
      <c r="I50" s="33">
        <v>1186.83604601465</v>
      </c>
      <c r="J50" s="33">
        <v>1173.9537407238499</v>
      </c>
      <c r="K50" s="33">
        <v>1199.82366643506</v>
      </c>
      <c r="L50" s="33">
        <v>12.9876204204086</v>
      </c>
      <c r="M50" s="33">
        <v>12.882305290795999</v>
      </c>
    </row>
    <row r="51" spans="1:13">
      <c r="A51" s="33" t="s">
        <v>302</v>
      </c>
      <c r="B51" s="33" t="s">
        <v>69</v>
      </c>
      <c r="C51" s="33" t="s">
        <v>37</v>
      </c>
      <c r="D51" s="33" t="s">
        <v>83</v>
      </c>
      <c r="E51" s="33">
        <v>0</v>
      </c>
      <c r="F51" s="33">
        <v>32505.5345380455</v>
      </c>
      <c r="G51" s="33">
        <v>10835.178179348501</v>
      </c>
      <c r="H51" s="33">
        <v>1179.0781736484801</v>
      </c>
      <c r="I51" s="33">
        <v>1159.87363176082</v>
      </c>
      <c r="J51" s="33">
        <v>1147.2024291432399</v>
      </c>
      <c r="K51" s="33">
        <v>1172.6490939836999</v>
      </c>
      <c r="L51" s="33">
        <v>12.7754622228786</v>
      </c>
      <c r="M51" s="33">
        <v>12.671202617580301</v>
      </c>
    </row>
    <row r="52" spans="1:13">
      <c r="A52" s="33" t="s">
        <v>303</v>
      </c>
      <c r="B52" s="33" t="s">
        <v>69</v>
      </c>
      <c r="C52" s="33" t="s">
        <v>35</v>
      </c>
      <c r="D52" s="33" t="s">
        <v>83</v>
      </c>
      <c r="E52" s="33">
        <v>0</v>
      </c>
      <c r="F52" s="33">
        <v>31908.764654258099</v>
      </c>
      <c r="G52" s="33">
        <v>10636.2548847527</v>
      </c>
      <c r="H52" s="33">
        <v>1152.8553388466601</v>
      </c>
      <c r="I52" s="33">
        <v>1127.12736762082</v>
      </c>
      <c r="J52" s="33">
        <v>1114.7008886513199</v>
      </c>
      <c r="K52" s="33">
        <v>1139.6570486664</v>
      </c>
      <c r="L52" s="33">
        <v>12.529681045583899</v>
      </c>
      <c r="M52" s="33">
        <v>12.4264789694948</v>
      </c>
    </row>
    <row r="53" spans="1:13">
      <c r="A53" s="33" t="s">
        <v>304</v>
      </c>
      <c r="B53" s="33" t="s">
        <v>69</v>
      </c>
      <c r="C53" s="33" t="s">
        <v>130</v>
      </c>
      <c r="D53" s="33" t="s">
        <v>83</v>
      </c>
      <c r="E53" s="33">
        <v>0</v>
      </c>
      <c r="F53" s="33">
        <v>31040.257025664301</v>
      </c>
      <c r="G53" s="33">
        <v>10346.752341888099</v>
      </c>
      <c r="H53" s="33">
        <v>1118.4404595968299</v>
      </c>
      <c r="I53" s="33">
        <v>1087.3900737053</v>
      </c>
      <c r="J53" s="33">
        <v>1075.2383502145999</v>
      </c>
      <c r="K53" s="33">
        <v>1099.64412610658</v>
      </c>
      <c r="L53" s="33">
        <v>12.2540524012823</v>
      </c>
      <c r="M53" s="33">
        <v>12.1517234907037</v>
      </c>
    </row>
    <row r="54" spans="1:13">
      <c r="A54" s="33" t="s">
        <v>305</v>
      </c>
      <c r="B54" s="33" t="s">
        <v>69</v>
      </c>
      <c r="C54" s="33" t="s">
        <v>131</v>
      </c>
      <c r="D54" s="33" t="s">
        <v>83</v>
      </c>
      <c r="E54" s="33">
        <v>0</v>
      </c>
      <c r="F54" s="33">
        <v>30680.650217883602</v>
      </c>
      <c r="G54" s="33">
        <v>10226.8834059612</v>
      </c>
      <c r="H54" s="33">
        <v>1102.91869015305</v>
      </c>
      <c r="I54" s="33">
        <v>1063.85926721551</v>
      </c>
      <c r="J54" s="33">
        <v>1051.90422625828</v>
      </c>
      <c r="K54" s="33">
        <v>1075.91557186621</v>
      </c>
      <c r="L54" s="33">
        <v>12.056304650692701</v>
      </c>
      <c r="M54" s="33">
        <v>11.955040957234999</v>
      </c>
    </row>
    <row r="55" spans="1:13">
      <c r="A55" s="33" t="s">
        <v>306</v>
      </c>
      <c r="B55" s="33" t="s">
        <v>69</v>
      </c>
      <c r="C55" s="33" t="s">
        <v>132</v>
      </c>
      <c r="D55" s="33" t="s">
        <v>83</v>
      </c>
      <c r="E55" s="33">
        <v>0</v>
      </c>
      <c r="F55" s="33">
        <v>30586.9457796446</v>
      </c>
      <c r="G55" s="33">
        <v>10195.648593214901</v>
      </c>
      <c r="H55" s="33">
        <v>1097.2356077797999</v>
      </c>
      <c r="I55" s="33">
        <v>1050.48499119045</v>
      </c>
      <c r="J55" s="33">
        <v>1038.6635874485301</v>
      </c>
      <c r="K55" s="33">
        <v>1062.4066806508999</v>
      </c>
      <c r="L55" s="33">
        <v>11.9216894604463</v>
      </c>
      <c r="M55" s="33">
        <v>11.8214037419236</v>
      </c>
    </row>
    <row r="56" spans="1:13">
      <c r="A56" s="33" t="s">
        <v>307</v>
      </c>
      <c r="B56" s="33" t="s">
        <v>69</v>
      </c>
      <c r="C56" s="33" t="s">
        <v>133</v>
      </c>
      <c r="D56" s="33" t="s">
        <v>83</v>
      </c>
      <c r="E56" s="33">
        <v>0</v>
      </c>
      <c r="F56" s="33">
        <v>30921.6721092443</v>
      </c>
      <c r="G56" s="33">
        <v>10307.2240364148</v>
      </c>
      <c r="H56" s="33">
        <v>1106.06259465121</v>
      </c>
      <c r="I56" s="33">
        <v>1050.6842728607501</v>
      </c>
      <c r="J56" s="33">
        <v>1038.92477246316</v>
      </c>
      <c r="K56" s="33">
        <v>1062.54298987115</v>
      </c>
      <c r="L56" s="33">
        <v>11.858717010404</v>
      </c>
      <c r="M56" s="33">
        <v>11.759500397586899</v>
      </c>
    </row>
    <row r="57" spans="1:13">
      <c r="A57" s="33" t="s">
        <v>308</v>
      </c>
      <c r="B57" s="33" t="s">
        <v>69</v>
      </c>
      <c r="C57" s="33" t="s">
        <v>134</v>
      </c>
      <c r="D57" s="33" t="s">
        <v>83</v>
      </c>
      <c r="E57" s="33">
        <v>0</v>
      </c>
      <c r="F57" s="33">
        <v>31344.171401946998</v>
      </c>
      <c r="G57" s="33">
        <v>10448.0571339823</v>
      </c>
      <c r="H57" s="33">
        <v>1117.2779474602401</v>
      </c>
      <c r="I57" s="33">
        <v>1054.78998861369</v>
      </c>
      <c r="J57" s="33">
        <v>1043.06689011766</v>
      </c>
      <c r="K57" s="33">
        <v>1066.6113246068101</v>
      </c>
      <c r="L57" s="33">
        <v>11.821335993121201</v>
      </c>
      <c r="M57" s="33">
        <v>11.7230984960265</v>
      </c>
    </row>
    <row r="58" spans="1:13">
      <c r="A58" s="33" t="s">
        <v>309</v>
      </c>
      <c r="B58" s="33" t="s">
        <v>69</v>
      </c>
      <c r="C58" s="33" t="s">
        <v>39</v>
      </c>
      <c r="D58" s="33" t="s">
        <v>83</v>
      </c>
      <c r="E58" s="33">
        <v>1</v>
      </c>
      <c r="F58" s="33">
        <v>4802.52389600893</v>
      </c>
      <c r="G58" s="33">
        <v>1600.8412986696401</v>
      </c>
      <c r="H58" s="33">
        <v>829.08487715430397</v>
      </c>
      <c r="I58" s="33">
        <v>823.28946693457897</v>
      </c>
      <c r="J58" s="33">
        <v>800.004918350911</v>
      </c>
      <c r="K58" s="33">
        <v>847.07611037661502</v>
      </c>
      <c r="L58" s="33">
        <v>23.786643442035501</v>
      </c>
      <c r="M58" s="33">
        <v>23.2845485836677</v>
      </c>
    </row>
    <row r="59" spans="1:13">
      <c r="A59" s="33" t="s">
        <v>310</v>
      </c>
      <c r="B59" s="33" t="s">
        <v>69</v>
      </c>
      <c r="C59" s="33" t="s">
        <v>37</v>
      </c>
      <c r="D59" s="33" t="s">
        <v>83</v>
      </c>
      <c r="E59" s="33">
        <v>1</v>
      </c>
      <c r="F59" s="33">
        <v>4724.7213304964998</v>
      </c>
      <c r="G59" s="33">
        <v>1574.9071101654999</v>
      </c>
      <c r="H59" s="33">
        <v>807.686091679318</v>
      </c>
      <c r="I59" s="33">
        <v>795.21020766126196</v>
      </c>
      <c r="J59" s="33">
        <v>772.53004127875499</v>
      </c>
      <c r="K59" s="33">
        <v>818.38349469157902</v>
      </c>
      <c r="L59" s="33">
        <v>23.173287030317901</v>
      </c>
      <c r="M59" s="33">
        <v>22.6801663825064</v>
      </c>
    </row>
    <row r="60" spans="1:13">
      <c r="A60" s="33" t="s">
        <v>311</v>
      </c>
      <c r="B60" s="33" t="s">
        <v>69</v>
      </c>
      <c r="C60" s="33" t="s">
        <v>35</v>
      </c>
      <c r="D60" s="33" t="s">
        <v>83</v>
      </c>
      <c r="E60" s="33">
        <v>1</v>
      </c>
      <c r="F60" s="33">
        <v>4610.9308707673499</v>
      </c>
      <c r="G60" s="33">
        <v>1536.97695692245</v>
      </c>
      <c r="H60" s="33">
        <v>781.93250465797803</v>
      </c>
      <c r="I60" s="33">
        <v>760.60652488494304</v>
      </c>
      <c r="J60" s="33">
        <v>738.64284004655997</v>
      </c>
      <c r="K60" s="33">
        <v>783.05368000259205</v>
      </c>
      <c r="L60" s="33">
        <v>22.4471551176491</v>
      </c>
      <c r="M60" s="33">
        <v>21.963684838383301</v>
      </c>
    </row>
    <row r="61" spans="1:13">
      <c r="A61" s="33" t="s">
        <v>312</v>
      </c>
      <c r="B61" s="33" t="s">
        <v>69</v>
      </c>
      <c r="C61" s="33" t="s">
        <v>130</v>
      </c>
      <c r="D61" s="33" t="s">
        <v>83</v>
      </c>
      <c r="E61" s="33">
        <v>1</v>
      </c>
      <c r="F61" s="33">
        <v>4441.6334976446396</v>
      </c>
      <c r="G61" s="33">
        <v>1480.54449921488</v>
      </c>
      <c r="H61" s="33">
        <v>748.59538260301497</v>
      </c>
      <c r="I61" s="33">
        <v>720.64760455654198</v>
      </c>
      <c r="J61" s="33">
        <v>699.44121554040305</v>
      </c>
      <c r="K61" s="33">
        <v>742.32971610784398</v>
      </c>
      <c r="L61" s="33">
        <v>21.6821115513027</v>
      </c>
      <c r="M61" s="33">
        <v>21.206389016138601</v>
      </c>
    </row>
    <row r="62" spans="1:13">
      <c r="A62" s="33" t="s">
        <v>313</v>
      </c>
      <c r="B62" s="33" t="s">
        <v>69</v>
      </c>
      <c r="C62" s="33" t="s">
        <v>131</v>
      </c>
      <c r="D62" s="33" t="s">
        <v>83</v>
      </c>
      <c r="E62" s="33">
        <v>1</v>
      </c>
      <c r="F62" s="33">
        <v>4281.7946038934597</v>
      </c>
      <c r="G62" s="33">
        <v>1427.2648679644899</v>
      </c>
      <c r="H62" s="33">
        <v>718.14116358763397</v>
      </c>
      <c r="I62" s="33">
        <v>683.02541104982595</v>
      </c>
      <c r="J62" s="33">
        <v>662.55217864337101</v>
      </c>
      <c r="K62" s="33">
        <v>703.96651986701795</v>
      </c>
      <c r="L62" s="33">
        <v>20.9411088171925</v>
      </c>
      <c r="M62" s="33">
        <v>20.473232406454301</v>
      </c>
    </row>
    <row r="63" spans="1:13">
      <c r="A63" s="33" t="s">
        <v>314</v>
      </c>
      <c r="B63" s="33" t="s">
        <v>69</v>
      </c>
      <c r="C63" s="33" t="s">
        <v>132</v>
      </c>
      <c r="D63" s="33" t="s">
        <v>83</v>
      </c>
      <c r="E63" s="33">
        <v>1</v>
      </c>
      <c r="F63" s="33">
        <v>4178.6281815061002</v>
      </c>
      <c r="G63" s="33">
        <v>1392.87606050203</v>
      </c>
      <c r="H63" s="33">
        <v>697.72766354914302</v>
      </c>
      <c r="I63" s="33">
        <v>656.46983145600802</v>
      </c>
      <c r="J63" s="33">
        <v>636.54383846787096</v>
      </c>
      <c r="K63" s="33">
        <v>676.85685302264596</v>
      </c>
      <c r="L63" s="33">
        <v>20.387021566638701</v>
      </c>
      <c r="M63" s="33">
        <v>19.925992988136301</v>
      </c>
    </row>
    <row r="64" spans="1:13">
      <c r="A64" s="33" t="s">
        <v>315</v>
      </c>
      <c r="B64" s="33" t="s">
        <v>69</v>
      </c>
      <c r="C64" s="33" t="s">
        <v>133</v>
      </c>
      <c r="D64" s="33" t="s">
        <v>83</v>
      </c>
      <c r="E64" s="33">
        <v>1</v>
      </c>
      <c r="F64" s="33">
        <v>4217.8192097859701</v>
      </c>
      <c r="G64" s="33">
        <v>1405.93973659532</v>
      </c>
      <c r="H64" s="33">
        <v>701.31010105848895</v>
      </c>
      <c r="I64" s="33">
        <v>651.93335872162697</v>
      </c>
      <c r="J64" s="33">
        <v>632.220881990664</v>
      </c>
      <c r="K64" s="33">
        <v>672.09977307208601</v>
      </c>
      <c r="L64" s="33">
        <v>20.166414350458801</v>
      </c>
      <c r="M64" s="33">
        <v>19.712476730962901</v>
      </c>
    </row>
    <row r="65" spans="1:13">
      <c r="A65" s="33" t="s">
        <v>316</v>
      </c>
      <c r="B65" s="33" t="s">
        <v>69</v>
      </c>
      <c r="C65" s="33" t="s">
        <v>134</v>
      </c>
      <c r="D65" s="33" t="s">
        <v>83</v>
      </c>
      <c r="E65" s="33">
        <v>1</v>
      </c>
      <c r="F65" s="33">
        <v>4320.4158738638298</v>
      </c>
      <c r="G65" s="33">
        <v>1440.1386246212801</v>
      </c>
      <c r="H65" s="33">
        <v>715.185785372851</v>
      </c>
      <c r="I65" s="33">
        <v>657.26358073030406</v>
      </c>
      <c r="J65" s="33">
        <v>637.61410460817501</v>
      </c>
      <c r="K65" s="33">
        <v>677.36007108705701</v>
      </c>
      <c r="L65" s="33">
        <v>20.0964903567533</v>
      </c>
      <c r="M65" s="33">
        <v>19.649476122128601</v>
      </c>
    </row>
    <row r="66" spans="1:13">
      <c r="A66" s="33" t="s">
        <v>317</v>
      </c>
      <c r="B66" s="33" t="s">
        <v>69</v>
      </c>
      <c r="C66" s="33" t="s">
        <v>39</v>
      </c>
      <c r="D66" s="33" t="s">
        <v>83</v>
      </c>
      <c r="E66" s="33">
        <v>2</v>
      </c>
      <c r="F66" s="33">
        <v>5599.4007658998598</v>
      </c>
      <c r="G66" s="33">
        <v>1866.46692196662</v>
      </c>
      <c r="H66" s="33">
        <v>973.52439042155697</v>
      </c>
      <c r="I66" s="33">
        <v>944.82613223759597</v>
      </c>
      <c r="J66" s="33">
        <v>920.03976686160695</v>
      </c>
      <c r="K66" s="33">
        <v>970.10705123584603</v>
      </c>
      <c r="L66" s="33">
        <v>25.280918998250598</v>
      </c>
      <c r="M66" s="33">
        <v>24.786365375988598</v>
      </c>
    </row>
    <row r="67" spans="1:13">
      <c r="A67" s="33" t="s">
        <v>318</v>
      </c>
      <c r="B67" s="33" t="s">
        <v>69</v>
      </c>
      <c r="C67" s="33" t="s">
        <v>37</v>
      </c>
      <c r="D67" s="33" t="s">
        <v>83</v>
      </c>
      <c r="E67" s="33">
        <v>2</v>
      </c>
      <c r="F67" s="33">
        <v>5530.74571023922</v>
      </c>
      <c r="G67" s="33">
        <v>1843.58190341307</v>
      </c>
      <c r="H67" s="33">
        <v>953.85642520035594</v>
      </c>
      <c r="I67" s="33">
        <v>917.826756664821</v>
      </c>
      <c r="J67" s="33">
        <v>893.59506729157101</v>
      </c>
      <c r="K67" s="33">
        <v>942.544957124289</v>
      </c>
      <c r="L67" s="33">
        <v>24.718200459467901</v>
      </c>
      <c r="M67" s="33">
        <v>24.2316893732499</v>
      </c>
    </row>
    <row r="68" spans="1:13">
      <c r="A68" s="33" t="s">
        <v>319</v>
      </c>
      <c r="B68" s="33" t="s">
        <v>69</v>
      </c>
      <c r="C68" s="33" t="s">
        <v>35</v>
      </c>
      <c r="D68" s="33" t="s">
        <v>83</v>
      </c>
      <c r="E68" s="33">
        <v>2</v>
      </c>
      <c r="F68" s="33">
        <v>5525.3635849435404</v>
      </c>
      <c r="G68" s="33">
        <v>1841.7878616478499</v>
      </c>
      <c r="H68" s="33">
        <v>948.08663567960696</v>
      </c>
      <c r="I68" s="33">
        <v>904.912421972934</v>
      </c>
      <c r="J68" s="33">
        <v>881.00649526650795</v>
      </c>
      <c r="K68" s="33">
        <v>929.29855557111296</v>
      </c>
      <c r="L68" s="33">
        <v>24.386133598178699</v>
      </c>
      <c r="M68" s="33">
        <v>23.905926706426701</v>
      </c>
    </row>
    <row r="69" spans="1:13">
      <c r="A69" s="33" t="s">
        <v>320</v>
      </c>
      <c r="B69" s="33" t="s">
        <v>69</v>
      </c>
      <c r="C69" s="33" t="s">
        <v>130</v>
      </c>
      <c r="D69" s="33" t="s">
        <v>83</v>
      </c>
      <c r="E69" s="33">
        <v>2</v>
      </c>
      <c r="F69" s="33">
        <v>5318.9757255634604</v>
      </c>
      <c r="G69" s="33">
        <v>1772.99190852115</v>
      </c>
      <c r="H69" s="33">
        <v>909.62778893314601</v>
      </c>
      <c r="I69" s="33">
        <v>861.06446520196096</v>
      </c>
      <c r="J69" s="33">
        <v>837.87985416962101</v>
      </c>
      <c r="K69" s="33">
        <v>884.72384432240301</v>
      </c>
      <c r="L69" s="33">
        <v>23.6593791204422</v>
      </c>
      <c r="M69" s="33">
        <v>23.1846110323403</v>
      </c>
    </row>
    <row r="70" spans="1:13">
      <c r="A70" s="33" t="s">
        <v>321</v>
      </c>
      <c r="B70" s="33" t="s">
        <v>69</v>
      </c>
      <c r="C70" s="33" t="s">
        <v>131</v>
      </c>
      <c r="D70" s="33" t="s">
        <v>83</v>
      </c>
      <c r="E70" s="33">
        <v>2</v>
      </c>
      <c r="F70" s="33">
        <v>5330.0161795513995</v>
      </c>
      <c r="G70" s="33">
        <v>1776.6720598504701</v>
      </c>
      <c r="H70" s="33">
        <v>908.54974755883904</v>
      </c>
      <c r="I70" s="33">
        <v>855.26939158536004</v>
      </c>
      <c r="J70" s="33">
        <v>832.262583787057</v>
      </c>
      <c r="K70" s="33">
        <v>878.74683276524695</v>
      </c>
      <c r="L70" s="33">
        <v>23.477441179887101</v>
      </c>
      <c r="M70" s="33">
        <v>23.006807798303001</v>
      </c>
    </row>
    <row r="71" spans="1:13">
      <c r="A71" s="33" t="s">
        <v>322</v>
      </c>
      <c r="B71" s="33" t="s">
        <v>69</v>
      </c>
      <c r="C71" s="33" t="s">
        <v>132</v>
      </c>
      <c r="D71" s="33" t="s">
        <v>83</v>
      </c>
      <c r="E71" s="33">
        <v>2</v>
      </c>
      <c r="F71" s="33">
        <v>5324.41546250796</v>
      </c>
      <c r="G71" s="33">
        <v>1774.8051541693201</v>
      </c>
      <c r="H71" s="33">
        <v>904.97723498813002</v>
      </c>
      <c r="I71" s="33">
        <v>844.02201675299204</v>
      </c>
      <c r="J71" s="33">
        <v>821.29851040700396</v>
      </c>
      <c r="K71" s="33">
        <v>867.21060836543302</v>
      </c>
      <c r="L71" s="33">
        <v>23.188591612441101</v>
      </c>
      <c r="M71" s="33">
        <v>22.723506345988099</v>
      </c>
    </row>
    <row r="72" spans="1:13">
      <c r="A72" s="33" t="s">
        <v>323</v>
      </c>
      <c r="B72" s="33" t="s">
        <v>69</v>
      </c>
      <c r="C72" s="33" t="s">
        <v>133</v>
      </c>
      <c r="D72" s="33" t="s">
        <v>83</v>
      </c>
      <c r="E72" s="33">
        <v>2</v>
      </c>
      <c r="F72" s="33">
        <v>5486.0397158987398</v>
      </c>
      <c r="G72" s="33">
        <v>1828.67990529958</v>
      </c>
      <c r="H72" s="33">
        <v>929.54734725081403</v>
      </c>
      <c r="I72" s="33">
        <v>858.277470744585</v>
      </c>
      <c r="J72" s="33">
        <v>835.49982154496001</v>
      </c>
      <c r="K72" s="33">
        <v>881.51431782792599</v>
      </c>
      <c r="L72" s="33">
        <v>23.236847083340599</v>
      </c>
      <c r="M72" s="33">
        <v>22.777649199625699</v>
      </c>
    </row>
    <row r="73" spans="1:13">
      <c r="A73" s="33" t="s">
        <v>324</v>
      </c>
      <c r="B73" s="33" t="s">
        <v>69</v>
      </c>
      <c r="C73" s="33" t="s">
        <v>134</v>
      </c>
      <c r="D73" s="33" t="s">
        <v>83</v>
      </c>
      <c r="E73" s="33">
        <v>2</v>
      </c>
      <c r="F73" s="33">
        <v>5606.0042042791101</v>
      </c>
      <c r="G73" s="33">
        <v>1868.6680680930399</v>
      </c>
      <c r="H73" s="33">
        <v>946.143481602723</v>
      </c>
      <c r="I73" s="33">
        <v>863.80619453894303</v>
      </c>
      <c r="J73" s="33">
        <v>841.12025605424196</v>
      </c>
      <c r="K73" s="33">
        <v>886.94450796555304</v>
      </c>
      <c r="L73" s="33">
        <v>23.138313426609798</v>
      </c>
      <c r="M73" s="33">
        <v>22.685938484700799</v>
      </c>
    </row>
    <row r="74" spans="1:13">
      <c r="A74" s="33" t="s">
        <v>325</v>
      </c>
      <c r="B74" s="33" t="s">
        <v>69</v>
      </c>
      <c r="C74" s="33" t="s">
        <v>39</v>
      </c>
      <c r="D74" s="33" t="s">
        <v>83</v>
      </c>
      <c r="E74" s="33">
        <v>3</v>
      </c>
      <c r="F74" s="33">
        <v>6076.3172146817096</v>
      </c>
      <c r="G74" s="33">
        <v>2025.43907156057</v>
      </c>
      <c r="H74" s="33">
        <v>1063.9486639494501</v>
      </c>
      <c r="I74" s="33">
        <v>1040.93406441454</v>
      </c>
      <c r="J74" s="33">
        <v>1014.71038138576</v>
      </c>
      <c r="K74" s="33">
        <v>1067.6598048370399</v>
      </c>
      <c r="L74" s="33">
        <v>26.725740422507702</v>
      </c>
      <c r="M74" s="33">
        <v>26.2236830287762</v>
      </c>
    </row>
    <row r="75" spans="1:13">
      <c r="A75" s="33" t="s">
        <v>326</v>
      </c>
      <c r="B75" s="33" t="s">
        <v>69</v>
      </c>
      <c r="C75" s="33" t="s">
        <v>37</v>
      </c>
      <c r="D75" s="33" t="s">
        <v>83</v>
      </c>
      <c r="E75" s="33">
        <v>3</v>
      </c>
      <c r="F75" s="33">
        <v>6078.7788254728703</v>
      </c>
      <c r="G75" s="33">
        <v>2026.2596084909601</v>
      </c>
      <c r="H75" s="33">
        <v>1058.0953287321699</v>
      </c>
      <c r="I75" s="33">
        <v>1030.26323838856</v>
      </c>
      <c r="J75" s="33">
        <v>1004.3078690250099</v>
      </c>
      <c r="K75" s="33">
        <v>1056.7154265423301</v>
      </c>
      <c r="L75" s="33">
        <v>26.452188153763501</v>
      </c>
      <c r="M75" s="33">
        <v>25.955369363555398</v>
      </c>
    </row>
    <row r="76" spans="1:13">
      <c r="A76" s="33" t="s">
        <v>327</v>
      </c>
      <c r="B76" s="33" t="s">
        <v>69</v>
      </c>
      <c r="C76" s="33" t="s">
        <v>35</v>
      </c>
      <c r="D76" s="33" t="s">
        <v>83</v>
      </c>
      <c r="E76" s="33">
        <v>3</v>
      </c>
      <c r="F76" s="33">
        <v>6090.9886085967501</v>
      </c>
      <c r="G76" s="33">
        <v>2030.3295361989201</v>
      </c>
      <c r="H76" s="33">
        <v>1056.7074607393199</v>
      </c>
      <c r="I76" s="33">
        <v>1022.81302131989</v>
      </c>
      <c r="J76" s="33">
        <v>997.068786100186</v>
      </c>
      <c r="K76" s="33">
        <v>1049.0495345893401</v>
      </c>
      <c r="L76" s="33">
        <v>26.236513269445599</v>
      </c>
      <c r="M76" s="33">
        <v>25.744235219703899</v>
      </c>
    </row>
    <row r="77" spans="1:13">
      <c r="A77" s="33" t="s">
        <v>328</v>
      </c>
      <c r="B77" s="33" t="s">
        <v>69</v>
      </c>
      <c r="C77" s="33" t="s">
        <v>130</v>
      </c>
      <c r="D77" s="33" t="s">
        <v>83</v>
      </c>
      <c r="E77" s="33">
        <v>3</v>
      </c>
      <c r="F77" s="33">
        <v>6052.6655093558502</v>
      </c>
      <c r="G77" s="33">
        <v>2017.55516978528</v>
      </c>
      <c r="H77" s="33">
        <v>1047.82840309533</v>
      </c>
      <c r="I77" s="33">
        <v>1011.4052577787</v>
      </c>
      <c r="J77" s="33">
        <v>985.87963944970397</v>
      </c>
      <c r="K77" s="33">
        <v>1037.42053290735</v>
      </c>
      <c r="L77" s="33">
        <v>26.015275128649701</v>
      </c>
      <c r="M77" s="33">
        <v>25.525618328994799</v>
      </c>
    </row>
    <row r="78" spans="1:13">
      <c r="A78" s="33" t="s">
        <v>329</v>
      </c>
      <c r="B78" s="33" t="s">
        <v>69</v>
      </c>
      <c r="C78" s="33" t="s">
        <v>131</v>
      </c>
      <c r="D78" s="33" t="s">
        <v>83</v>
      </c>
      <c r="E78" s="33">
        <v>3</v>
      </c>
      <c r="F78" s="33">
        <v>6095.18580131207</v>
      </c>
      <c r="G78" s="33">
        <v>2031.72860043736</v>
      </c>
      <c r="H78" s="33">
        <v>1053.7009449848399</v>
      </c>
      <c r="I78" s="33">
        <v>1008.3553388179</v>
      </c>
      <c r="J78" s="33">
        <v>982.99769728491299</v>
      </c>
      <c r="K78" s="33">
        <v>1034.1976972663001</v>
      </c>
      <c r="L78" s="33">
        <v>25.842358448394101</v>
      </c>
      <c r="M78" s="33">
        <v>25.357641532989501</v>
      </c>
    </row>
    <row r="79" spans="1:13">
      <c r="A79" s="33" t="s">
        <v>330</v>
      </c>
      <c r="B79" s="33" t="s">
        <v>69</v>
      </c>
      <c r="C79" s="33" t="s">
        <v>132</v>
      </c>
      <c r="D79" s="33" t="s">
        <v>83</v>
      </c>
      <c r="E79" s="33">
        <v>3</v>
      </c>
      <c r="F79" s="33">
        <v>6138.59911188977</v>
      </c>
      <c r="G79" s="33">
        <v>2046.1997039632599</v>
      </c>
      <c r="H79" s="33">
        <v>1059.3161040523401</v>
      </c>
      <c r="I79" s="33">
        <v>1003.82689686418</v>
      </c>
      <c r="J79" s="33">
        <v>978.67158085835797</v>
      </c>
      <c r="K79" s="33">
        <v>1029.4613410393399</v>
      </c>
      <c r="L79" s="33">
        <v>25.6344441751658</v>
      </c>
      <c r="M79" s="33">
        <v>25.1553160058202</v>
      </c>
    </row>
    <row r="80" spans="1:13">
      <c r="A80" s="33" t="s">
        <v>331</v>
      </c>
      <c r="B80" s="33" t="s">
        <v>69</v>
      </c>
      <c r="C80" s="33" t="s">
        <v>133</v>
      </c>
      <c r="D80" s="33" t="s">
        <v>83</v>
      </c>
      <c r="E80" s="33">
        <v>3</v>
      </c>
      <c r="F80" s="33">
        <v>6269.6255731166902</v>
      </c>
      <c r="G80" s="33">
        <v>2089.8751910389001</v>
      </c>
      <c r="H80" s="33">
        <v>1078.5784576123799</v>
      </c>
      <c r="I80" s="33">
        <v>1013.06566104385</v>
      </c>
      <c r="J80" s="33">
        <v>987.94332446608803</v>
      </c>
      <c r="K80" s="33">
        <v>1038.6614189711199</v>
      </c>
      <c r="L80" s="33">
        <v>25.595757927271201</v>
      </c>
      <c r="M80" s="33">
        <v>25.122336577759501</v>
      </c>
    </row>
    <row r="81" spans="1:13">
      <c r="A81" s="33" t="s">
        <v>332</v>
      </c>
      <c r="B81" s="33" t="s">
        <v>69</v>
      </c>
      <c r="C81" s="33" t="s">
        <v>134</v>
      </c>
      <c r="D81" s="33" t="s">
        <v>83</v>
      </c>
      <c r="E81" s="33">
        <v>3</v>
      </c>
      <c r="F81" s="33">
        <v>6325.2359664539799</v>
      </c>
      <c r="G81" s="33">
        <v>2108.4119888179898</v>
      </c>
      <c r="H81" s="33">
        <v>1084.1520818292599</v>
      </c>
      <c r="I81" s="33">
        <v>1011.7193735424599</v>
      </c>
      <c r="J81" s="33">
        <v>986.74200333473505</v>
      </c>
      <c r="K81" s="33">
        <v>1037.1653381103099</v>
      </c>
      <c r="L81" s="33">
        <v>25.445964567848399</v>
      </c>
      <c r="M81" s="33">
        <v>24.977370207727201</v>
      </c>
    </row>
    <row r="82" spans="1:13">
      <c r="A82" s="33" t="s">
        <v>333</v>
      </c>
      <c r="B82" s="33" t="s">
        <v>69</v>
      </c>
      <c r="C82" s="33" t="s">
        <v>39</v>
      </c>
      <c r="D82" s="33" t="s">
        <v>83</v>
      </c>
      <c r="E82" s="33">
        <v>4</v>
      </c>
      <c r="F82" s="33">
        <v>7845.3756747528396</v>
      </c>
      <c r="G82" s="33">
        <v>2615.12522491761</v>
      </c>
      <c r="H82" s="33">
        <v>1458.3729602815199</v>
      </c>
      <c r="I82" s="33">
        <v>1428.92232141868</v>
      </c>
      <c r="J82" s="33">
        <v>1397.1745686945401</v>
      </c>
      <c r="K82" s="33">
        <v>1461.20431336569</v>
      </c>
      <c r="L82" s="33">
        <v>32.281991947017303</v>
      </c>
      <c r="M82" s="33">
        <v>31.747752724134202</v>
      </c>
    </row>
    <row r="83" spans="1:13">
      <c r="A83" s="33" t="s">
        <v>334</v>
      </c>
      <c r="B83" s="33" t="s">
        <v>69</v>
      </c>
      <c r="C83" s="33" t="s">
        <v>37</v>
      </c>
      <c r="D83" s="33" t="s">
        <v>83</v>
      </c>
      <c r="E83" s="33">
        <v>4</v>
      </c>
      <c r="F83" s="33">
        <v>7627.2041576640704</v>
      </c>
      <c r="G83" s="33">
        <v>2542.4013858880198</v>
      </c>
      <c r="H83" s="33">
        <v>1414.00323646686</v>
      </c>
      <c r="I83" s="33">
        <v>1383.84023377024</v>
      </c>
      <c r="J83" s="33">
        <v>1352.6635797487399</v>
      </c>
      <c r="K83" s="33">
        <v>1415.5490374686799</v>
      </c>
      <c r="L83" s="33">
        <v>31.7088036984346</v>
      </c>
      <c r="M83" s="33">
        <v>31.176654021504199</v>
      </c>
    </row>
    <row r="84" spans="1:13">
      <c r="A84" s="33" t="s">
        <v>335</v>
      </c>
      <c r="B84" s="33" t="s">
        <v>69</v>
      </c>
      <c r="C84" s="33" t="s">
        <v>35</v>
      </c>
      <c r="D84" s="33" t="s">
        <v>83</v>
      </c>
      <c r="E84" s="33">
        <v>4</v>
      </c>
      <c r="F84" s="33">
        <v>7272.9279169440097</v>
      </c>
      <c r="G84" s="33">
        <v>2424.3093056480002</v>
      </c>
      <c r="H84" s="33">
        <v>1345.1321780600499</v>
      </c>
      <c r="I84" s="33">
        <v>1312.5808130284299</v>
      </c>
      <c r="J84" s="33">
        <v>1282.3085808988999</v>
      </c>
      <c r="K84" s="33">
        <v>1343.3823127820201</v>
      </c>
      <c r="L84" s="33">
        <v>30.801499753586999</v>
      </c>
      <c r="M84" s="33">
        <v>30.272232129537301</v>
      </c>
    </row>
    <row r="85" spans="1:13">
      <c r="A85" s="33" t="s">
        <v>336</v>
      </c>
      <c r="B85" s="33" t="s">
        <v>69</v>
      </c>
      <c r="C85" s="33" t="s">
        <v>130</v>
      </c>
      <c r="D85" s="33" t="s">
        <v>83</v>
      </c>
      <c r="E85" s="33">
        <v>4</v>
      </c>
      <c r="F85" s="33">
        <v>7073.6740791973798</v>
      </c>
      <c r="G85" s="33">
        <v>2357.8913597324599</v>
      </c>
      <c r="H85" s="33">
        <v>1306.27481772386</v>
      </c>
      <c r="I85" s="33">
        <v>1268.8882830580401</v>
      </c>
      <c r="J85" s="33">
        <v>1239.22056286055</v>
      </c>
      <c r="K85" s="33">
        <v>1299.0820275769699</v>
      </c>
      <c r="L85" s="33">
        <v>30.193744518932402</v>
      </c>
      <c r="M85" s="33">
        <v>29.667720197483298</v>
      </c>
    </row>
    <row r="86" spans="1:13">
      <c r="A86" s="33" t="s">
        <v>337</v>
      </c>
      <c r="B86" s="33" t="s">
        <v>69</v>
      </c>
      <c r="C86" s="33" t="s">
        <v>131</v>
      </c>
      <c r="D86" s="33" t="s">
        <v>83</v>
      </c>
      <c r="E86" s="33">
        <v>4</v>
      </c>
      <c r="F86" s="33">
        <v>7075.9408146361002</v>
      </c>
      <c r="G86" s="33">
        <v>2358.6469382120299</v>
      </c>
      <c r="H86" s="33">
        <v>1305.1316328550799</v>
      </c>
      <c r="I86" s="33">
        <v>1257.8264544789499</v>
      </c>
      <c r="J86" s="33">
        <v>1228.43085330034</v>
      </c>
      <c r="K86" s="33">
        <v>1287.7431708598001</v>
      </c>
      <c r="L86" s="33">
        <v>29.916716380854002</v>
      </c>
      <c r="M86" s="33">
        <v>29.395601178604</v>
      </c>
    </row>
    <row r="87" spans="1:13">
      <c r="A87" s="33" t="s">
        <v>338</v>
      </c>
      <c r="B87" s="33" t="s">
        <v>69</v>
      </c>
      <c r="C87" s="33" t="s">
        <v>132</v>
      </c>
      <c r="D87" s="33" t="s">
        <v>83</v>
      </c>
      <c r="E87" s="33">
        <v>4</v>
      </c>
      <c r="F87" s="33">
        <v>7065.9579222917</v>
      </c>
      <c r="G87" s="33">
        <v>2355.31930743057</v>
      </c>
      <c r="H87" s="33">
        <v>1302.78810895321</v>
      </c>
      <c r="I87" s="33">
        <v>1248.80679767941</v>
      </c>
      <c r="J87" s="33">
        <v>1219.6121761612901</v>
      </c>
      <c r="K87" s="33">
        <v>1278.51934055479</v>
      </c>
      <c r="L87" s="33">
        <v>29.712542875375199</v>
      </c>
      <c r="M87" s="33">
        <v>29.194621518127601</v>
      </c>
    </row>
    <row r="88" spans="1:13">
      <c r="A88" s="33" t="s">
        <v>339</v>
      </c>
      <c r="B88" s="33" t="s">
        <v>69</v>
      </c>
      <c r="C88" s="33" t="s">
        <v>133</v>
      </c>
      <c r="D88" s="33" t="s">
        <v>83</v>
      </c>
      <c r="E88" s="33">
        <v>4</v>
      </c>
      <c r="F88" s="33">
        <v>7069.9315439348902</v>
      </c>
      <c r="G88" s="33">
        <v>2356.6438479783001</v>
      </c>
      <c r="H88" s="33">
        <v>1301.47149509318</v>
      </c>
      <c r="I88" s="33">
        <v>1242.7417637864</v>
      </c>
      <c r="J88" s="33">
        <v>1213.7102000066</v>
      </c>
      <c r="K88" s="33">
        <v>1272.28821005753</v>
      </c>
      <c r="L88" s="33">
        <v>29.5464462711275</v>
      </c>
      <c r="M88" s="33">
        <v>29.031563779796201</v>
      </c>
    </row>
    <row r="89" spans="1:13">
      <c r="A89" s="33" t="s">
        <v>340</v>
      </c>
      <c r="B89" s="33" t="s">
        <v>69</v>
      </c>
      <c r="C89" s="33" t="s">
        <v>134</v>
      </c>
      <c r="D89" s="33" t="s">
        <v>83</v>
      </c>
      <c r="E89" s="33">
        <v>4</v>
      </c>
      <c r="F89" s="33">
        <v>7078.8750354588301</v>
      </c>
      <c r="G89" s="33">
        <v>2359.6250118196099</v>
      </c>
      <c r="H89" s="33">
        <v>1300.8931343934801</v>
      </c>
      <c r="I89" s="33">
        <v>1238.59029099499</v>
      </c>
      <c r="J89" s="33">
        <v>1209.6982343191701</v>
      </c>
      <c r="K89" s="33">
        <v>1267.9944290056101</v>
      </c>
      <c r="L89" s="33">
        <v>29.404138010627999</v>
      </c>
      <c r="M89" s="33">
        <v>28.8920566758161</v>
      </c>
    </row>
    <row r="90" spans="1:13">
      <c r="A90" s="33" t="s">
        <v>341</v>
      </c>
      <c r="B90" s="33" t="s">
        <v>69</v>
      </c>
      <c r="C90" s="33" t="s">
        <v>39</v>
      </c>
      <c r="D90" s="33" t="s">
        <v>83</v>
      </c>
      <c r="E90" s="33">
        <v>5</v>
      </c>
      <c r="F90" s="33">
        <v>8602.0108817607797</v>
      </c>
      <c r="G90" s="33">
        <v>2867.3369605869302</v>
      </c>
      <c r="H90" s="33">
        <v>1800.00939170992</v>
      </c>
      <c r="I90" s="33">
        <v>1848.2411906294601</v>
      </c>
      <c r="J90" s="33">
        <v>1809.12123684525</v>
      </c>
      <c r="K90" s="33">
        <v>1887.98955915703</v>
      </c>
      <c r="L90" s="33">
        <v>39.748368527567003</v>
      </c>
      <c r="M90" s="33">
        <v>39.119953784214403</v>
      </c>
    </row>
    <row r="91" spans="1:13">
      <c r="A91" s="33" t="s">
        <v>342</v>
      </c>
      <c r="B91" s="33" t="s">
        <v>69</v>
      </c>
      <c r="C91" s="33" t="s">
        <v>37</v>
      </c>
      <c r="D91" s="33" t="s">
        <v>83</v>
      </c>
      <c r="E91" s="33">
        <v>5</v>
      </c>
      <c r="F91" s="33">
        <v>8544.0845141728696</v>
      </c>
      <c r="G91" s="33">
        <v>2848.0281713909599</v>
      </c>
      <c r="H91" s="33">
        <v>1786.8934241075301</v>
      </c>
      <c r="I91" s="33">
        <v>1834.7521312824599</v>
      </c>
      <c r="J91" s="33">
        <v>1795.7992642827401</v>
      </c>
      <c r="K91" s="33">
        <v>1874.3328653906001</v>
      </c>
      <c r="L91" s="33">
        <v>39.580734108140199</v>
      </c>
      <c r="M91" s="33">
        <v>38.952866999726901</v>
      </c>
    </row>
    <row r="92" spans="1:13">
      <c r="A92" s="33" t="s">
        <v>343</v>
      </c>
      <c r="B92" s="33" t="s">
        <v>69</v>
      </c>
      <c r="C92" s="33" t="s">
        <v>35</v>
      </c>
      <c r="D92" s="33" t="s">
        <v>83</v>
      </c>
      <c r="E92" s="33">
        <v>5</v>
      </c>
      <c r="F92" s="33">
        <v>8408.5536730064705</v>
      </c>
      <c r="G92" s="33">
        <v>2802.8512243354899</v>
      </c>
      <c r="H92" s="33">
        <v>1758.2619430790701</v>
      </c>
      <c r="I92" s="33">
        <v>1802.23733418797</v>
      </c>
      <c r="J92" s="33">
        <v>1763.6899195363201</v>
      </c>
      <c r="K92" s="33">
        <v>1841.4111127501001</v>
      </c>
      <c r="L92" s="33">
        <v>39.173778562127801</v>
      </c>
      <c r="M92" s="33">
        <v>38.547414651654201</v>
      </c>
    </row>
    <row r="93" spans="1:13">
      <c r="A93" s="33" t="s">
        <v>344</v>
      </c>
      <c r="B93" s="33" t="s">
        <v>69</v>
      </c>
      <c r="C93" s="33" t="s">
        <v>130</v>
      </c>
      <c r="D93" s="33" t="s">
        <v>83</v>
      </c>
      <c r="E93" s="33">
        <v>5</v>
      </c>
      <c r="F93" s="33">
        <v>8153.3082139029802</v>
      </c>
      <c r="G93" s="33">
        <v>2717.7694046343299</v>
      </c>
      <c r="H93" s="33">
        <v>1705.38834947802</v>
      </c>
      <c r="I93" s="33">
        <v>1744.37106176013</v>
      </c>
      <c r="J93" s="33">
        <v>1706.5064039190099</v>
      </c>
      <c r="K93" s="33">
        <v>1782.86063293755</v>
      </c>
      <c r="L93" s="33">
        <v>38.489571177419499</v>
      </c>
      <c r="M93" s="33">
        <v>37.864657841122799</v>
      </c>
    </row>
    <row r="94" spans="1:13">
      <c r="A94" s="33" t="s">
        <v>345</v>
      </c>
      <c r="B94" s="33" t="s">
        <v>69</v>
      </c>
      <c r="C94" s="33" t="s">
        <v>131</v>
      </c>
      <c r="D94" s="33" t="s">
        <v>83</v>
      </c>
      <c r="E94" s="33">
        <v>5</v>
      </c>
      <c r="F94" s="33">
        <v>7897.7128184905696</v>
      </c>
      <c r="G94" s="33">
        <v>2632.5709394968599</v>
      </c>
      <c r="H94" s="33">
        <v>1651.31878605268</v>
      </c>
      <c r="I94" s="33">
        <v>1682.6894983606801</v>
      </c>
      <c r="J94" s="33">
        <v>1645.6075211585</v>
      </c>
      <c r="K94" s="33">
        <v>1720.3933868921999</v>
      </c>
      <c r="L94" s="33">
        <v>37.703888531520803</v>
      </c>
      <c r="M94" s="33">
        <v>37.081977202183197</v>
      </c>
    </row>
    <row r="95" spans="1:13">
      <c r="A95" s="33" t="s">
        <v>346</v>
      </c>
      <c r="B95" s="33" t="s">
        <v>69</v>
      </c>
      <c r="C95" s="33" t="s">
        <v>132</v>
      </c>
      <c r="D95" s="33" t="s">
        <v>83</v>
      </c>
      <c r="E95" s="33">
        <v>5</v>
      </c>
      <c r="F95" s="33">
        <v>7879.3451014490602</v>
      </c>
      <c r="G95" s="33">
        <v>2626.4483671496901</v>
      </c>
      <c r="H95" s="33">
        <v>1646.5418913503499</v>
      </c>
      <c r="I95" s="33">
        <v>1672.55020836935</v>
      </c>
      <c r="J95" s="33">
        <v>1635.6678399643599</v>
      </c>
      <c r="K95" s="33">
        <v>1710.0518676510201</v>
      </c>
      <c r="L95" s="33">
        <v>37.501659281675998</v>
      </c>
      <c r="M95" s="33">
        <v>36.882368404988902</v>
      </c>
    </row>
    <row r="96" spans="1:13">
      <c r="A96" s="33" t="s">
        <v>347</v>
      </c>
      <c r="B96" s="33" t="s">
        <v>69</v>
      </c>
      <c r="C96" s="33" t="s">
        <v>133</v>
      </c>
      <c r="D96" s="33" t="s">
        <v>83</v>
      </c>
      <c r="E96" s="33">
        <v>5</v>
      </c>
      <c r="F96" s="33">
        <v>7878.25606650797</v>
      </c>
      <c r="G96" s="33">
        <v>2626.0853555026601</v>
      </c>
      <c r="H96" s="33">
        <v>1642.8880496203601</v>
      </c>
      <c r="I96" s="33">
        <v>1661.69293753901</v>
      </c>
      <c r="J96" s="33">
        <v>1625.06391429786</v>
      </c>
      <c r="K96" s="33">
        <v>1698.93704064691</v>
      </c>
      <c r="L96" s="33">
        <v>37.244103107903399</v>
      </c>
      <c r="M96" s="33">
        <v>36.6290232411516</v>
      </c>
    </row>
    <row r="97" spans="1:13">
      <c r="A97" s="33" t="s">
        <v>348</v>
      </c>
      <c r="B97" s="33" t="s">
        <v>69</v>
      </c>
      <c r="C97" s="33" t="s">
        <v>134</v>
      </c>
      <c r="D97" s="33" t="s">
        <v>83</v>
      </c>
      <c r="E97" s="33">
        <v>5</v>
      </c>
      <c r="F97" s="33">
        <v>8013.6403218912501</v>
      </c>
      <c r="G97" s="33">
        <v>2671.2134406304199</v>
      </c>
      <c r="H97" s="33">
        <v>1665.2931271658699</v>
      </c>
      <c r="I97" s="33">
        <v>1682.1758657371599</v>
      </c>
      <c r="J97" s="33">
        <v>1645.4274311235899</v>
      </c>
      <c r="K97" s="33">
        <v>1719.5361024553999</v>
      </c>
      <c r="L97" s="33">
        <v>37.360236718238902</v>
      </c>
      <c r="M97" s="33">
        <v>36.748434613572996</v>
      </c>
    </row>
    <row r="98" spans="1:13">
      <c r="A98" s="33" t="s">
        <v>349</v>
      </c>
      <c r="B98" s="33" t="s">
        <v>61</v>
      </c>
      <c r="C98" s="33" t="s">
        <v>39</v>
      </c>
      <c r="D98" s="33" t="s">
        <v>83</v>
      </c>
      <c r="E98" s="33">
        <v>0</v>
      </c>
      <c r="F98" s="33">
        <v>86288.289992609498</v>
      </c>
      <c r="G98" s="33">
        <v>28762.763330869799</v>
      </c>
      <c r="H98" s="33">
        <v>1654.0102058920199</v>
      </c>
      <c r="I98" s="33">
        <v>1694.4265224241401</v>
      </c>
      <c r="J98" s="33">
        <v>1683.0866975121401</v>
      </c>
      <c r="K98" s="33">
        <v>1705.8235139072001</v>
      </c>
      <c r="L98" s="33">
        <v>11.396991483055199</v>
      </c>
      <c r="M98" s="33">
        <v>11.3398249119984</v>
      </c>
    </row>
    <row r="99" spans="1:13">
      <c r="A99" s="33" t="s">
        <v>350</v>
      </c>
      <c r="B99" s="33" t="s">
        <v>61</v>
      </c>
      <c r="C99" s="33" t="s">
        <v>37</v>
      </c>
      <c r="D99" s="33" t="s">
        <v>83</v>
      </c>
      <c r="E99" s="33">
        <v>0</v>
      </c>
      <c r="F99" s="33">
        <v>85024.743699834406</v>
      </c>
      <c r="G99" s="33">
        <v>28341.581233278099</v>
      </c>
      <c r="H99" s="33">
        <v>1618.16860444331</v>
      </c>
      <c r="I99" s="33">
        <v>1648.5883169403201</v>
      </c>
      <c r="J99" s="33">
        <v>1637.47320486731</v>
      </c>
      <c r="K99" s="33">
        <v>1659.7598787481099</v>
      </c>
      <c r="L99" s="33">
        <v>11.1715618077949</v>
      </c>
      <c r="M99" s="33">
        <v>11.1151120730024</v>
      </c>
    </row>
    <row r="100" spans="1:13">
      <c r="A100" s="33" t="s">
        <v>351</v>
      </c>
      <c r="B100" s="33" t="s">
        <v>61</v>
      </c>
      <c r="C100" s="33" t="s">
        <v>35</v>
      </c>
      <c r="D100" s="33" t="s">
        <v>83</v>
      </c>
      <c r="E100" s="33">
        <v>0</v>
      </c>
      <c r="F100" s="33">
        <v>82808.890357460696</v>
      </c>
      <c r="G100" s="33">
        <v>27602.9634524869</v>
      </c>
      <c r="H100" s="33">
        <v>1567.4587040261099</v>
      </c>
      <c r="I100" s="33">
        <v>1586.24963009455</v>
      </c>
      <c r="J100" s="33">
        <v>1575.41535582649</v>
      </c>
      <c r="K100" s="33">
        <v>1597.1396612275501</v>
      </c>
      <c r="L100" s="33">
        <v>10.890031132995301</v>
      </c>
      <c r="M100" s="33">
        <v>10.834274268065</v>
      </c>
    </row>
    <row r="101" spans="1:13">
      <c r="A101" s="33" t="s">
        <v>352</v>
      </c>
      <c r="B101" s="33" t="s">
        <v>61</v>
      </c>
      <c r="C101" s="33" t="s">
        <v>130</v>
      </c>
      <c r="D101" s="33" t="s">
        <v>83</v>
      </c>
      <c r="E101" s="33">
        <v>0</v>
      </c>
      <c r="F101" s="33">
        <v>80217.854417590803</v>
      </c>
      <c r="G101" s="33">
        <v>26739.284805863601</v>
      </c>
      <c r="H101" s="33">
        <v>1512.22308238954</v>
      </c>
      <c r="I101" s="33">
        <v>1519.4586166369099</v>
      </c>
      <c r="J101" s="33">
        <v>1508.91971658686</v>
      </c>
      <c r="K101" s="33">
        <v>1530.05262494098</v>
      </c>
      <c r="L101" s="33">
        <v>10.5940083040689</v>
      </c>
      <c r="M101" s="33">
        <v>10.538900050046999</v>
      </c>
    </row>
    <row r="102" spans="1:13">
      <c r="A102" s="33" t="s">
        <v>353</v>
      </c>
      <c r="B102" s="33" t="s">
        <v>61</v>
      </c>
      <c r="C102" s="33" t="s">
        <v>131</v>
      </c>
      <c r="D102" s="33" t="s">
        <v>83</v>
      </c>
      <c r="E102" s="33">
        <v>0</v>
      </c>
      <c r="F102" s="33">
        <v>78782.903881357503</v>
      </c>
      <c r="G102" s="33">
        <v>26260.967960452501</v>
      </c>
      <c r="H102" s="33">
        <v>1480.2825826570099</v>
      </c>
      <c r="I102" s="33">
        <v>1474.5000709942999</v>
      </c>
      <c r="J102" s="33">
        <v>1464.185666653</v>
      </c>
      <c r="K102" s="33">
        <v>1484.8689000900499</v>
      </c>
      <c r="L102" s="33">
        <v>10.3688290957452</v>
      </c>
      <c r="M102" s="33">
        <v>10.3144043412969</v>
      </c>
    </row>
    <row r="103" spans="1:13">
      <c r="A103" s="33" t="s">
        <v>354</v>
      </c>
      <c r="B103" s="33" t="s">
        <v>61</v>
      </c>
      <c r="C103" s="33" t="s">
        <v>132</v>
      </c>
      <c r="D103" s="33" t="s">
        <v>83</v>
      </c>
      <c r="E103" s="33">
        <v>0</v>
      </c>
      <c r="F103" s="33">
        <v>78315.818327666595</v>
      </c>
      <c r="G103" s="33">
        <v>26105.272775888901</v>
      </c>
      <c r="H103" s="33">
        <v>1467.38690245416</v>
      </c>
      <c r="I103" s="33">
        <v>1448.6366970471699</v>
      </c>
      <c r="J103" s="33">
        <v>1438.47602868172</v>
      </c>
      <c r="K103" s="33">
        <v>1458.8511390777301</v>
      </c>
      <c r="L103" s="33">
        <v>10.2144420305638</v>
      </c>
      <c r="M103" s="33">
        <v>10.160668365450199</v>
      </c>
    </row>
    <row r="104" spans="1:13">
      <c r="A104" s="33" t="s">
        <v>355</v>
      </c>
      <c r="B104" s="33" t="s">
        <v>61</v>
      </c>
      <c r="C104" s="33" t="s">
        <v>133</v>
      </c>
      <c r="D104" s="33" t="s">
        <v>83</v>
      </c>
      <c r="E104" s="33">
        <v>0</v>
      </c>
      <c r="F104" s="33">
        <v>78885.064005689594</v>
      </c>
      <c r="G104" s="33">
        <v>26295.0213352299</v>
      </c>
      <c r="H104" s="33">
        <v>1473.0265410782299</v>
      </c>
      <c r="I104" s="33">
        <v>1440.19464069167</v>
      </c>
      <c r="J104" s="33">
        <v>1430.1310173545301</v>
      </c>
      <c r="K104" s="33">
        <v>1450.3113310214501</v>
      </c>
      <c r="L104" s="33">
        <v>10.116690329778701</v>
      </c>
      <c r="M104" s="33">
        <v>10.0636233371408</v>
      </c>
    </row>
    <row r="105" spans="1:13">
      <c r="A105" s="33" t="s">
        <v>356</v>
      </c>
      <c r="B105" s="33" t="s">
        <v>61</v>
      </c>
      <c r="C105" s="33" t="s">
        <v>134</v>
      </c>
      <c r="D105" s="33" t="s">
        <v>83</v>
      </c>
      <c r="E105" s="33">
        <v>0</v>
      </c>
      <c r="F105" s="33">
        <v>79466.251497719393</v>
      </c>
      <c r="G105" s="33">
        <v>26488.750499239799</v>
      </c>
      <c r="H105" s="33">
        <v>1477.7982556382301</v>
      </c>
      <c r="I105" s="33">
        <v>1432.79571739523</v>
      </c>
      <c r="J105" s="33">
        <v>1422.8210398865799</v>
      </c>
      <c r="K105" s="33">
        <v>1442.8227996154999</v>
      </c>
      <c r="L105" s="33">
        <v>10.0270822202642</v>
      </c>
      <c r="M105" s="33">
        <v>9.9746775086477992</v>
      </c>
    </row>
    <row r="106" spans="1:13">
      <c r="A106" s="33" t="s">
        <v>357</v>
      </c>
      <c r="B106" s="33" t="s">
        <v>61</v>
      </c>
      <c r="C106" s="33" t="s">
        <v>39</v>
      </c>
      <c r="D106" s="33" t="s">
        <v>83</v>
      </c>
      <c r="E106" s="33">
        <v>1</v>
      </c>
      <c r="F106" s="33">
        <v>13240.5304064183</v>
      </c>
      <c r="G106" s="33">
        <v>4413.5101354727703</v>
      </c>
      <c r="H106" s="33">
        <v>1201.10657093442</v>
      </c>
      <c r="I106" s="33">
        <v>1236.8345700068</v>
      </c>
      <c r="J106" s="33">
        <v>1215.7301994890299</v>
      </c>
      <c r="K106" s="33">
        <v>1258.2117252640501</v>
      </c>
      <c r="L106" s="33">
        <v>21.377155257247999</v>
      </c>
      <c r="M106" s="33">
        <v>21.104370517768299</v>
      </c>
    </row>
    <row r="107" spans="1:13">
      <c r="A107" s="33" t="s">
        <v>358</v>
      </c>
      <c r="B107" s="33" t="s">
        <v>61</v>
      </c>
      <c r="C107" s="33" t="s">
        <v>37</v>
      </c>
      <c r="D107" s="33" t="s">
        <v>83</v>
      </c>
      <c r="E107" s="33">
        <v>1</v>
      </c>
      <c r="F107" s="33">
        <v>13060.484441378499</v>
      </c>
      <c r="G107" s="33">
        <v>4353.4948137928404</v>
      </c>
      <c r="H107" s="33">
        <v>1172.72171262906</v>
      </c>
      <c r="I107" s="33">
        <v>1195.84898293831</v>
      </c>
      <c r="J107" s="33">
        <v>1175.30643984016</v>
      </c>
      <c r="K107" s="33">
        <v>1216.6588859303799</v>
      </c>
      <c r="L107" s="33">
        <v>20.8099029920741</v>
      </c>
      <c r="M107" s="33">
        <v>20.542543098147899</v>
      </c>
    </row>
    <row r="108" spans="1:13">
      <c r="A108" s="33" t="s">
        <v>359</v>
      </c>
      <c r="B108" s="33" t="s">
        <v>61</v>
      </c>
      <c r="C108" s="33" t="s">
        <v>35</v>
      </c>
      <c r="D108" s="33" t="s">
        <v>83</v>
      </c>
      <c r="E108" s="33">
        <v>1</v>
      </c>
      <c r="F108" s="33">
        <v>12472.7832484554</v>
      </c>
      <c r="G108" s="33">
        <v>4157.59441615179</v>
      </c>
      <c r="H108" s="33">
        <v>1111.01856407333</v>
      </c>
      <c r="I108" s="33">
        <v>1120.43191587978</v>
      </c>
      <c r="J108" s="33">
        <v>1100.7450522086699</v>
      </c>
      <c r="K108" s="33">
        <v>1140.38101378036</v>
      </c>
      <c r="L108" s="33">
        <v>19.949097900585201</v>
      </c>
      <c r="M108" s="33">
        <v>19.6868636711081</v>
      </c>
    </row>
    <row r="109" spans="1:13">
      <c r="A109" s="33" t="s">
        <v>360</v>
      </c>
      <c r="B109" s="33" t="s">
        <v>61</v>
      </c>
      <c r="C109" s="33" t="s">
        <v>130</v>
      </c>
      <c r="D109" s="33" t="s">
        <v>83</v>
      </c>
      <c r="E109" s="33">
        <v>1</v>
      </c>
      <c r="F109" s="33">
        <v>11960.9423712099</v>
      </c>
      <c r="G109" s="33">
        <v>3986.98079040331</v>
      </c>
      <c r="H109" s="33">
        <v>1058.7312664216499</v>
      </c>
      <c r="I109" s="33">
        <v>1055.66991107388</v>
      </c>
      <c r="J109" s="33">
        <v>1036.7405064617799</v>
      </c>
      <c r="K109" s="33">
        <v>1074.8568389995401</v>
      </c>
      <c r="L109" s="33">
        <v>19.186927925661401</v>
      </c>
      <c r="M109" s="33">
        <v>18.929404612091702</v>
      </c>
    </row>
    <row r="110" spans="1:13">
      <c r="A110" s="33" t="s">
        <v>361</v>
      </c>
      <c r="B110" s="33" t="s">
        <v>61</v>
      </c>
      <c r="C110" s="33" t="s">
        <v>131</v>
      </c>
      <c r="D110" s="33" t="s">
        <v>83</v>
      </c>
      <c r="E110" s="33">
        <v>1</v>
      </c>
      <c r="F110" s="33">
        <v>11682.174145442799</v>
      </c>
      <c r="G110" s="33">
        <v>3894.0580484809302</v>
      </c>
      <c r="H110" s="33">
        <v>1029.13768898013</v>
      </c>
      <c r="I110" s="33">
        <v>1012.84718596183</v>
      </c>
      <c r="J110" s="33">
        <v>994.47942852757103</v>
      </c>
      <c r="K110" s="33">
        <v>1031.46781226189</v>
      </c>
      <c r="L110" s="33">
        <v>18.6206263000612</v>
      </c>
      <c r="M110" s="33">
        <v>18.367757434259499</v>
      </c>
    </row>
    <row r="111" spans="1:13">
      <c r="A111" s="33" t="s">
        <v>362</v>
      </c>
      <c r="B111" s="33" t="s">
        <v>61</v>
      </c>
      <c r="C111" s="33" t="s">
        <v>132</v>
      </c>
      <c r="D111" s="33" t="s">
        <v>83</v>
      </c>
      <c r="E111" s="33">
        <v>1</v>
      </c>
      <c r="F111" s="33">
        <v>11648.820541723</v>
      </c>
      <c r="G111" s="33">
        <v>3882.94018057434</v>
      </c>
      <c r="H111" s="33">
        <v>1021.9697976666</v>
      </c>
      <c r="I111" s="33">
        <v>992.65975468637896</v>
      </c>
      <c r="J111" s="33">
        <v>974.63366009267202</v>
      </c>
      <c r="K111" s="33">
        <v>1010.93437220877</v>
      </c>
      <c r="L111" s="33">
        <v>18.274617522392798</v>
      </c>
      <c r="M111" s="33">
        <v>18.026094593707398</v>
      </c>
    </row>
    <row r="112" spans="1:13">
      <c r="A112" s="33" t="s">
        <v>363</v>
      </c>
      <c r="B112" s="33" t="s">
        <v>61</v>
      </c>
      <c r="C112" s="33" t="s">
        <v>133</v>
      </c>
      <c r="D112" s="33" t="s">
        <v>83</v>
      </c>
      <c r="E112" s="33">
        <v>1</v>
      </c>
      <c r="F112" s="33">
        <v>11716.130879358599</v>
      </c>
      <c r="G112" s="33">
        <v>3905.3769597862101</v>
      </c>
      <c r="H112" s="33">
        <v>1024.0639114467899</v>
      </c>
      <c r="I112" s="33">
        <v>981.521976425822</v>
      </c>
      <c r="J112" s="33">
        <v>963.74547049555497</v>
      </c>
      <c r="K112" s="33">
        <v>999.54285386017</v>
      </c>
      <c r="L112" s="33">
        <v>18.020877434348002</v>
      </c>
      <c r="M112" s="33">
        <v>17.776505930266701</v>
      </c>
    </row>
    <row r="113" spans="1:13">
      <c r="A113" s="33" t="s">
        <v>364</v>
      </c>
      <c r="B113" s="33" t="s">
        <v>61</v>
      </c>
      <c r="C113" s="33" t="s">
        <v>134</v>
      </c>
      <c r="D113" s="33" t="s">
        <v>83</v>
      </c>
      <c r="E113" s="33">
        <v>1</v>
      </c>
      <c r="F113" s="33">
        <v>11826.198667814</v>
      </c>
      <c r="G113" s="33">
        <v>3942.0662226046802</v>
      </c>
      <c r="H113" s="33">
        <v>1029.3165480626001</v>
      </c>
      <c r="I113" s="33">
        <v>974.13717052505206</v>
      </c>
      <c r="J113" s="33">
        <v>956.57071644552298</v>
      </c>
      <c r="K113" s="33">
        <v>991.94397363958899</v>
      </c>
      <c r="L113" s="33">
        <v>17.806803114536599</v>
      </c>
      <c r="M113" s="33">
        <v>17.566454079529301</v>
      </c>
    </row>
    <row r="114" spans="1:13">
      <c r="A114" s="33" t="s">
        <v>365</v>
      </c>
      <c r="B114" s="33" t="s">
        <v>61</v>
      </c>
      <c r="C114" s="33" t="s">
        <v>39</v>
      </c>
      <c r="D114" s="33" t="s">
        <v>83</v>
      </c>
      <c r="E114" s="33">
        <v>2</v>
      </c>
      <c r="F114" s="33">
        <v>15455.6427400742</v>
      </c>
      <c r="G114" s="33">
        <v>5151.8809133580498</v>
      </c>
      <c r="H114" s="33">
        <v>1404.5272642413599</v>
      </c>
      <c r="I114" s="33">
        <v>1410.7457857483801</v>
      </c>
      <c r="J114" s="33">
        <v>1388.4784999886299</v>
      </c>
      <c r="K114" s="33">
        <v>1433.27932353505</v>
      </c>
      <c r="L114" s="33">
        <v>22.533537786673801</v>
      </c>
      <c r="M114" s="33">
        <v>22.267285759750798</v>
      </c>
    </row>
    <row r="115" spans="1:13">
      <c r="A115" s="33" t="s">
        <v>366</v>
      </c>
      <c r="B115" s="33" t="s">
        <v>61</v>
      </c>
      <c r="C115" s="33" t="s">
        <v>37</v>
      </c>
      <c r="D115" s="33" t="s">
        <v>83</v>
      </c>
      <c r="E115" s="33">
        <v>2</v>
      </c>
      <c r="F115" s="33">
        <v>15340.824014751601</v>
      </c>
      <c r="G115" s="33">
        <v>5113.6080049171997</v>
      </c>
      <c r="H115" s="33">
        <v>1381.5695565572501</v>
      </c>
      <c r="I115" s="33">
        <v>1376.95475487622</v>
      </c>
      <c r="J115" s="33">
        <v>1355.13764773757</v>
      </c>
      <c r="K115" s="33">
        <v>1399.0337121085799</v>
      </c>
      <c r="L115" s="33">
        <v>22.078957232356299</v>
      </c>
      <c r="M115" s="33">
        <v>21.8171071386578</v>
      </c>
    </row>
    <row r="116" spans="1:13">
      <c r="A116" s="33" t="s">
        <v>367</v>
      </c>
      <c r="B116" s="33" t="s">
        <v>61</v>
      </c>
      <c r="C116" s="33" t="s">
        <v>35</v>
      </c>
      <c r="D116" s="33" t="s">
        <v>83</v>
      </c>
      <c r="E116" s="33">
        <v>2</v>
      </c>
      <c r="F116" s="33">
        <v>15105.5519526512</v>
      </c>
      <c r="G116" s="33">
        <v>5035.1839842170602</v>
      </c>
      <c r="H116" s="33">
        <v>1352.0103496079901</v>
      </c>
      <c r="I116" s="33">
        <v>1336.0338616439501</v>
      </c>
      <c r="J116" s="33">
        <v>1314.70573280591</v>
      </c>
      <c r="K116" s="33">
        <v>1357.61997090674</v>
      </c>
      <c r="L116" s="33">
        <v>21.586109262792899</v>
      </c>
      <c r="M116" s="33">
        <v>21.328128838036001</v>
      </c>
    </row>
    <row r="117" spans="1:13">
      <c r="A117" s="33" t="s">
        <v>368</v>
      </c>
      <c r="B117" s="33" t="s">
        <v>61</v>
      </c>
      <c r="C117" s="33" t="s">
        <v>130</v>
      </c>
      <c r="D117" s="33" t="s">
        <v>83</v>
      </c>
      <c r="E117" s="33">
        <v>2</v>
      </c>
      <c r="F117" s="33">
        <v>14609.5895074951</v>
      </c>
      <c r="G117" s="33">
        <v>4869.8631691650298</v>
      </c>
      <c r="H117" s="33">
        <v>1301.46100072737</v>
      </c>
      <c r="I117" s="33">
        <v>1275.43559876939</v>
      </c>
      <c r="J117" s="33">
        <v>1254.7437853750801</v>
      </c>
      <c r="K117" s="33">
        <v>1296.3819373654201</v>
      </c>
      <c r="L117" s="33">
        <v>20.946338596032501</v>
      </c>
      <c r="M117" s="33">
        <v>20.6918133943072</v>
      </c>
    </row>
    <row r="118" spans="1:13">
      <c r="A118" s="33" t="s">
        <v>369</v>
      </c>
      <c r="B118" s="33" t="s">
        <v>61</v>
      </c>
      <c r="C118" s="33" t="s">
        <v>131</v>
      </c>
      <c r="D118" s="33" t="s">
        <v>83</v>
      </c>
      <c r="E118" s="33">
        <v>2</v>
      </c>
      <c r="F118" s="33">
        <v>14311.4712574274</v>
      </c>
      <c r="G118" s="33">
        <v>4770.4904191424603</v>
      </c>
      <c r="H118" s="33">
        <v>1269.75492588777</v>
      </c>
      <c r="I118" s="33">
        <v>1231.7805682133901</v>
      </c>
      <c r="J118" s="33">
        <v>1211.59694384873</v>
      </c>
      <c r="K118" s="33">
        <v>1252.2150568977099</v>
      </c>
      <c r="L118" s="33">
        <v>20.434488684319099</v>
      </c>
      <c r="M118" s="33">
        <v>20.183624364669601</v>
      </c>
    </row>
    <row r="119" spans="1:13">
      <c r="A119" s="33" t="s">
        <v>370</v>
      </c>
      <c r="B119" s="33" t="s">
        <v>61</v>
      </c>
      <c r="C119" s="33" t="s">
        <v>132</v>
      </c>
      <c r="D119" s="33" t="s">
        <v>83</v>
      </c>
      <c r="E119" s="33">
        <v>2</v>
      </c>
      <c r="F119" s="33">
        <v>14162.7481570787</v>
      </c>
      <c r="G119" s="33">
        <v>4720.9160523595701</v>
      </c>
      <c r="H119" s="33">
        <v>1252.0829217625401</v>
      </c>
      <c r="I119" s="33">
        <v>1200.0349321941401</v>
      </c>
      <c r="J119" s="33">
        <v>1180.26902637231</v>
      </c>
      <c r="K119" s="33">
        <v>1220.0478059014299</v>
      </c>
      <c r="L119" s="33">
        <v>20.012873707288499</v>
      </c>
      <c r="M119" s="33">
        <v>19.765905821823299</v>
      </c>
    </row>
    <row r="120" spans="1:13">
      <c r="A120" s="33" t="s">
        <v>371</v>
      </c>
      <c r="B120" s="33" t="s">
        <v>61</v>
      </c>
      <c r="C120" s="33" t="s">
        <v>133</v>
      </c>
      <c r="D120" s="33" t="s">
        <v>83</v>
      </c>
      <c r="E120" s="33">
        <v>2</v>
      </c>
      <c r="F120" s="33">
        <v>14450.7978519137</v>
      </c>
      <c r="G120" s="33">
        <v>4816.9326173045702</v>
      </c>
      <c r="H120" s="33">
        <v>1273.2339459714899</v>
      </c>
      <c r="I120" s="33">
        <v>1205.54659120358</v>
      </c>
      <c r="J120" s="33">
        <v>1185.88547348621</v>
      </c>
      <c r="K120" s="33">
        <v>1225.45088997467</v>
      </c>
      <c r="L120" s="33">
        <v>19.9042987710882</v>
      </c>
      <c r="M120" s="33">
        <v>19.6611177173688</v>
      </c>
    </row>
    <row r="121" spans="1:13">
      <c r="A121" s="33" t="s">
        <v>372</v>
      </c>
      <c r="B121" s="33" t="s">
        <v>61</v>
      </c>
      <c r="C121" s="33" t="s">
        <v>134</v>
      </c>
      <c r="D121" s="33" t="s">
        <v>83</v>
      </c>
      <c r="E121" s="33">
        <v>2</v>
      </c>
      <c r="F121" s="33">
        <v>14856.4468403141</v>
      </c>
      <c r="G121" s="33">
        <v>4952.14894677136</v>
      </c>
      <c r="H121" s="33">
        <v>1303.0016410094699</v>
      </c>
      <c r="I121" s="33">
        <v>1219.50026879759</v>
      </c>
      <c r="J121" s="33">
        <v>1199.8792293603201</v>
      </c>
      <c r="K121" s="33">
        <v>1239.36063491094</v>
      </c>
      <c r="L121" s="33">
        <v>19.860366113354999</v>
      </c>
      <c r="M121" s="33">
        <v>19.621039437270799</v>
      </c>
    </row>
    <row r="122" spans="1:13">
      <c r="A122" s="33" t="s">
        <v>373</v>
      </c>
      <c r="B122" s="33" t="s">
        <v>61</v>
      </c>
      <c r="C122" s="33" t="s">
        <v>39</v>
      </c>
      <c r="D122" s="33" t="s">
        <v>83</v>
      </c>
      <c r="E122" s="33">
        <v>3</v>
      </c>
      <c r="F122" s="33">
        <v>16800.2303050011</v>
      </c>
      <c r="G122" s="33">
        <v>5600.0767683336899</v>
      </c>
      <c r="H122" s="33">
        <v>1541.41017876453</v>
      </c>
      <c r="I122" s="33">
        <v>1564.5926617845</v>
      </c>
      <c r="J122" s="33">
        <v>1540.9121463908</v>
      </c>
      <c r="K122" s="33">
        <v>1588.54468683151</v>
      </c>
      <c r="L122" s="33">
        <v>23.952025047010899</v>
      </c>
      <c r="M122" s="33">
        <v>23.680515393701899</v>
      </c>
    </row>
    <row r="123" spans="1:13">
      <c r="A123" s="33" t="s">
        <v>374</v>
      </c>
      <c r="B123" s="33" t="s">
        <v>61</v>
      </c>
      <c r="C123" s="33" t="s">
        <v>37</v>
      </c>
      <c r="D123" s="33" t="s">
        <v>83</v>
      </c>
      <c r="E123" s="33">
        <v>3</v>
      </c>
      <c r="F123" s="33">
        <v>16654.355786460099</v>
      </c>
      <c r="G123" s="33">
        <v>5551.4519288200299</v>
      </c>
      <c r="H123" s="33">
        <v>1517.13419404401</v>
      </c>
      <c r="I123" s="33">
        <v>1529.9393282077201</v>
      </c>
      <c r="J123" s="33">
        <v>1506.68210148451</v>
      </c>
      <c r="K123" s="33">
        <v>1553.46438405346</v>
      </c>
      <c r="L123" s="33">
        <v>23.525055845742799</v>
      </c>
      <c r="M123" s="33">
        <v>23.257226723212401</v>
      </c>
    </row>
    <row r="124" spans="1:13">
      <c r="A124" s="33" t="s">
        <v>375</v>
      </c>
      <c r="B124" s="33" t="s">
        <v>61</v>
      </c>
      <c r="C124" s="33" t="s">
        <v>35</v>
      </c>
      <c r="D124" s="33" t="s">
        <v>83</v>
      </c>
      <c r="E124" s="33">
        <v>3</v>
      </c>
      <c r="F124" s="33">
        <v>16471.5865518342</v>
      </c>
      <c r="G124" s="33">
        <v>5490.5288506114102</v>
      </c>
      <c r="H124" s="33">
        <v>1493.0179853571699</v>
      </c>
      <c r="I124" s="33">
        <v>1494.8926741774901</v>
      </c>
      <c r="J124" s="33">
        <v>1472.04564618426</v>
      </c>
      <c r="K124" s="33">
        <v>1518.00427248284</v>
      </c>
      <c r="L124" s="33">
        <v>23.111598305346</v>
      </c>
      <c r="M124" s="33">
        <v>22.8470279932342</v>
      </c>
    </row>
    <row r="125" spans="1:13">
      <c r="A125" s="33" t="s">
        <v>376</v>
      </c>
      <c r="B125" s="33" t="s">
        <v>61</v>
      </c>
      <c r="C125" s="33" t="s">
        <v>130</v>
      </c>
      <c r="D125" s="33" t="s">
        <v>83</v>
      </c>
      <c r="E125" s="33">
        <v>3</v>
      </c>
      <c r="F125" s="33">
        <v>16211.871352287</v>
      </c>
      <c r="G125" s="33">
        <v>5403.9571174290004</v>
      </c>
      <c r="H125" s="33">
        <v>1464.42617129613</v>
      </c>
      <c r="I125" s="33">
        <v>1456.45275366378</v>
      </c>
      <c r="J125" s="33">
        <v>1434.02621033285</v>
      </c>
      <c r="K125" s="33">
        <v>1479.1410834021101</v>
      </c>
      <c r="L125" s="33">
        <v>22.688329738329902</v>
      </c>
      <c r="M125" s="33">
        <v>22.4265433309345</v>
      </c>
    </row>
    <row r="126" spans="1:13">
      <c r="A126" s="33" t="s">
        <v>377</v>
      </c>
      <c r="B126" s="33" t="s">
        <v>61</v>
      </c>
      <c r="C126" s="33" t="s">
        <v>131</v>
      </c>
      <c r="D126" s="33" t="s">
        <v>83</v>
      </c>
      <c r="E126" s="33">
        <v>3</v>
      </c>
      <c r="F126" s="33">
        <v>16057.3621179618</v>
      </c>
      <c r="G126" s="33">
        <v>5352.4540393205898</v>
      </c>
      <c r="H126" s="33">
        <v>1446.8659859418101</v>
      </c>
      <c r="I126" s="33">
        <v>1426.2485619517599</v>
      </c>
      <c r="J126" s="33">
        <v>1404.1924835628299</v>
      </c>
      <c r="K126" s="33">
        <v>1448.5633460393799</v>
      </c>
      <c r="L126" s="33">
        <v>22.3147840876243</v>
      </c>
      <c r="M126" s="33">
        <v>22.056078388925201</v>
      </c>
    </row>
    <row r="127" spans="1:13">
      <c r="A127" s="33" t="s">
        <v>378</v>
      </c>
      <c r="B127" s="33" t="s">
        <v>61</v>
      </c>
      <c r="C127" s="33" t="s">
        <v>132</v>
      </c>
      <c r="D127" s="33" t="s">
        <v>83</v>
      </c>
      <c r="E127" s="33">
        <v>3</v>
      </c>
      <c r="F127" s="33">
        <v>16149.7786449705</v>
      </c>
      <c r="G127" s="33">
        <v>5383.25954832351</v>
      </c>
      <c r="H127" s="33">
        <v>1451.8338436520301</v>
      </c>
      <c r="I127" s="33">
        <v>1417.64996928919</v>
      </c>
      <c r="J127" s="33">
        <v>1395.7935953921201</v>
      </c>
      <c r="K127" s="33">
        <v>1439.7619671371499</v>
      </c>
      <c r="L127" s="33">
        <v>22.111997847961</v>
      </c>
      <c r="M127" s="33">
        <v>21.856373897073102</v>
      </c>
    </row>
    <row r="128" spans="1:13">
      <c r="A128" s="33" t="s">
        <v>379</v>
      </c>
      <c r="B128" s="33" t="s">
        <v>61</v>
      </c>
      <c r="C128" s="33" t="s">
        <v>133</v>
      </c>
      <c r="D128" s="33" t="s">
        <v>83</v>
      </c>
      <c r="E128" s="33">
        <v>3</v>
      </c>
      <c r="F128" s="33">
        <v>16301.513739530001</v>
      </c>
      <c r="G128" s="33">
        <v>5433.8379131766796</v>
      </c>
      <c r="H128" s="33">
        <v>1460.1752889203599</v>
      </c>
      <c r="I128" s="33">
        <v>1410.54564935491</v>
      </c>
      <c r="J128" s="33">
        <v>1388.9003699699001</v>
      </c>
      <c r="K128" s="33">
        <v>1432.44289525459</v>
      </c>
      <c r="L128" s="33">
        <v>21.8972458996768</v>
      </c>
      <c r="M128" s="33">
        <v>21.645279385016501</v>
      </c>
    </row>
    <row r="129" spans="1:13">
      <c r="A129" s="33" t="s">
        <v>380</v>
      </c>
      <c r="B129" s="33" t="s">
        <v>61</v>
      </c>
      <c r="C129" s="33" t="s">
        <v>134</v>
      </c>
      <c r="D129" s="33" t="s">
        <v>83</v>
      </c>
      <c r="E129" s="33">
        <v>3</v>
      </c>
      <c r="F129" s="33">
        <v>16421.3934213998</v>
      </c>
      <c r="G129" s="33">
        <v>5473.79780713327</v>
      </c>
      <c r="H129" s="33">
        <v>1464.5247138889599</v>
      </c>
      <c r="I129" s="33">
        <v>1402.51286944719</v>
      </c>
      <c r="J129" s="33">
        <v>1381.06731706951</v>
      </c>
      <c r="K129" s="33">
        <v>1424.20714462505</v>
      </c>
      <c r="L129" s="33">
        <v>21.694275177856799</v>
      </c>
      <c r="M129" s="33">
        <v>21.445552377685502</v>
      </c>
    </row>
    <row r="130" spans="1:13">
      <c r="A130" s="33" t="s">
        <v>381</v>
      </c>
      <c r="B130" s="33" t="s">
        <v>61</v>
      </c>
      <c r="C130" s="33" t="s">
        <v>39</v>
      </c>
      <c r="D130" s="33" t="s">
        <v>83</v>
      </c>
      <c r="E130" s="33">
        <v>4</v>
      </c>
      <c r="F130" s="33">
        <v>19816.938648706</v>
      </c>
      <c r="G130" s="33">
        <v>6605.64621623533</v>
      </c>
      <c r="H130" s="33">
        <v>1942.95331865004</v>
      </c>
      <c r="I130" s="33">
        <v>1981.6738614707299</v>
      </c>
      <c r="J130" s="33">
        <v>1954.0617127252101</v>
      </c>
      <c r="K130" s="33">
        <v>2009.57736030755</v>
      </c>
      <c r="L130" s="33">
        <v>27.903498836821399</v>
      </c>
      <c r="M130" s="33">
        <v>27.612148745519999</v>
      </c>
    </row>
    <row r="131" spans="1:13">
      <c r="A131" s="33" t="s">
        <v>382</v>
      </c>
      <c r="B131" s="33" t="s">
        <v>61</v>
      </c>
      <c r="C131" s="33" t="s">
        <v>37</v>
      </c>
      <c r="D131" s="33" t="s">
        <v>83</v>
      </c>
      <c r="E131" s="33">
        <v>4</v>
      </c>
      <c r="F131" s="33">
        <v>19357.4977201607</v>
      </c>
      <c r="G131" s="33">
        <v>6452.4992400535502</v>
      </c>
      <c r="H131" s="33">
        <v>1888.4073985348</v>
      </c>
      <c r="I131" s="33">
        <v>1921.58357497626</v>
      </c>
      <c r="J131" s="33">
        <v>1894.4893302405601</v>
      </c>
      <c r="K131" s="33">
        <v>1948.96709785744</v>
      </c>
      <c r="L131" s="33">
        <v>27.383522881187901</v>
      </c>
      <c r="M131" s="33">
        <v>27.0942447356915</v>
      </c>
    </row>
    <row r="132" spans="1:13">
      <c r="A132" s="33" t="s">
        <v>383</v>
      </c>
      <c r="B132" s="33" t="s">
        <v>61</v>
      </c>
      <c r="C132" s="33" t="s">
        <v>35</v>
      </c>
      <c r="D132" s="33" t="s">
        <v>83</v>
      </c>
      <c r="E132" s="33">
        <v>4</v>
      </c>
      <c r="F132" s="33">
        <v>18523.8778813719</v>
      </c>
      <c r="G132" s="33">
        <v>6174.6259604572997</v>
      </c>
      <c r="H132" s="33">
        <v>1799.3414041999699</v>
      </c>
      <c r="I132" s="33">
        <v>1823.5471993180799</v>
      </c>
      <c r="J132" s="33">
        <v>1797.2708169053999</v>
      </c>
      <c r="K132" s="33">
        <v>1850.1104086831599</v>
      </c>
      <c r="L132" s="33">
        <v>26.5632093650777</v>
      </c>
      <c r="M132" s="33">
        <v>26.2763824126821</v>
      </c>
    </row>
    <row r="133" spans="1:13">
      <c r="A133" s="33" t="s">
        <v>384</v>
      </c>
      <c r="B133" s="33" t="s">
        <v>61</v>
      </c>
      <c r="C133" s="33" t="s">
        <v>130</v>
      </c>
      <c r="D133" s="33" t="s">
        <v>83</v>
      </c>
      <c r="E133" s="33">
        <v>4</v>
      </c>
      <c r="F133" s="33">
        <v>17867.419003602801</v>
      </c>
      <c r="G133" s="33">
        <v>5955.8063345342698</v>
      </c>
      <c r="H133" s="33">
        <v>1730.37493679421</v>
      </c>
      <c r="I133" s="33">
        <v>1744.2037640092899</v>
      </c>
      <c r="J133" s="33">
        <v>1718.62522253615</v>
      </c>
      <c r="K133" s="33">
        <v>1770.0666291436601</v>
      </c>
      <c r="L133" s="33">
        <v>25.862865134374299</v>
      </c>
      <c r="M133" s="33">
        <v>25.578541473140401</v>
      </c>
    </row>
    <row r="134" spans="1:13">
      <c r="A134" s="33" t="s">
        <v>385</v>
      </c>
      <c r="B134" s="33" t="s">
        <v>61</v>
      </c>
      <c r="C134" s="33" t="s">
        <v>131</v>
      </c>
      <c r="D134" s="33" t="s">
        <v>83</v>
      </c>
      <c r="E134" s="33">
        <v>4</v>
      </c>
      <c r="F134" s="33">
        <v>17750.720827566201</v>
      </c>
      <c r="G134" s="33">
        <v>5916.9069425220596</v>
      </c>
      <c r="H134" s="33">
        <v>1714.5269911192299</v>
      </c>
      <c r="I134" s="33">
        <v>1716.8239462013</v>
      </c>
      <c r="J134" s="33">
        <v>1691.5766436363499</v>
      </c>
      <c r="K134" s="33">
        <v>1742.3528171568901</v>
      </c>
      <c r="L134" s="33">
        <v>25.528870955590001</v>
      </c>
      <c r="M134" s="33">
        <v>25.247302564949202</v>
      </c>
    </row>
    <row r="135" spans="1:13">
      <c r="A135" s="33" t="s">
        <v>386</v>
      </c>
      <c r="B135" s="33" t="s">
        <v>61</v>
      </c>
      <c r="C135" s="33" t="s">
        <v>132</v>
      </c>
      <c r="D135" s="33" t="s">
        <v>83</v>
      </c>
      <c r="E135" s="33">
        <v>4</v>
      </c>
      <c r="F135" s="33">
        <v>17760.276538718699</v>
      </c>
      <c r="G135" s="33">
        <v>5920.09217957291</v>
      </c>
      <c r="H135" s="33">
        <v>1712.51558825043</v>
      </c>
      <c r="I135" s="33">
        <v>1705.1668184708401</v>
      </c>
      <c r="J135" s="33">
        <v>1680.10556768322</v>
      </c>
      <c r="K135" s="33">
        <v>1730.5074870589699</v>
      </c>
      <c r="L135" s="33">
        <v>25.340668588132999</v>
      </c>
      <c r="M135" s="33">
        <v>25.061250787620299</v>
      </c>
    </row>
    <row r="136" spans="1:13">
      <c r="A136" s="33" t="s">
        <v>387</v>
      </c>
      <c r="B136" s="33" t="s">
        <v>61</v>
      </c>
      <c r="C136" s="33" t="s">
        <v>133</v>
      </c>
      <c r="D136" s="33" t="s">
        <v>83</v>
      </c>
      <c r="E136" s="33">
        <v>4</v>
      </c>
      <c r="F136" s="33">
        <v>17925.012960067699</v>
      </c>
      <c r="G136" s="33">
        <v>5975.00432002258</v>
      </c>
      <c r="H136" s="33">
        <v>1723.42968124196</v>
      </c>
      <c r="I136" s="33">
        <v>1704.53490716737</v>
      </c>
      <c r="J136" s="33">
        <v>1679.6032431077001</v>
      </c>
      <c r="K136" s="33">
        <v>1729.7432560682701</v>
      </c>
      <c r="L136" s="33">
        <v>25.208348900896901</v>
      </c>
      <c r="M136" s="33">
        <v>24.9316640596696</v>
      </c>
    </row>
    <row r="137" spans="1:13">
      <c r="A137" s="33" t="s">
        <v>388</v>
      </c>
      <c r="B137" s="33" t="s">
        <v>61</v>
      </c>
      <c r="C137" s="33" t="s">
        <v>134</v>
      </c>
      <c r="D137" s="33" t="s">
        <v>83</v>
      </c>
      <c r="E137" s="33">
        <v>4</v>
      </c>
      <c r="F137" s="33">
        <v>17809.419188082898</v>
      </c>
      <c r="G137" s="33">
        <v>5936.4730626942901</v>
      </c>
      <c r="H137" s="33">
        <v>1707.98368760841</v>
      </c>
      <c r="I137" s="33">
        <v>1679.1244238997599</v>
      </c>
      <c r="J137" s="33">
        <v>1654.4907402368101</v>
      </c>
      <c r="K137" s="33">
        <v>1704.03237671796</v>
      </c>
      <c r="L137" s="33">
        <v>24.907952818196001</v>
      </c>
      <c r="M137" s="33">
        <v>24.633683662952301</v>
      </c>
    </row>
    <row r="138" spans="1:13">
      <c r="A138" s="33" t="s">
        <v>389</v>
      </c>
      <c r="B138" s="33" t="s">
        <v>61</v>
      </c>
      <c r="C138" s="33" t="s">
        <v>39</v>
      </c>
      <c r="D138" s="33" t="s">
        <v>83</v>
      </c>
      <c r="E138" s="33">
        <v>5</v>
      </c>
      <c r="F138" s="33">
        <v>20974.947892409898</v>
      </c>
      <c r="G138" s="33">
        <v>6991.6492974699804</v>
      </c>
      <c r="H138" s="33">
        <v>2319.5396841226898</v>
      </c>
      <c r="I138" s="33">
        <v>2466.68812630296</v>
      </c>
      <c r="J138" s="33">
        <v>2433.2464891130599</v>
      </c>
      <c r="K138" s="33">
        <v>2500.4726885804398</v>
      </c>
      <c r="L138" s="33">
        <v>33.784562277473</v>
      </c>
      <c r="M138" s="33">
        <v>33.441637189906501</v>
      </c>
    </row>
    <row r="139" spans="1:13">
      <c r="A139" s="33" t="s">
        <v>390</v>
      </c>
      <c r="B139" s="33" t="s">
        <v>61</v>
      </c>
      <c r="C139" s="33" t="s">
        <v>37</v>
      </c>
      <c r="D139" s="33" t="s">
        <v>83</v>
      </c>
      <c r="E139" s="33">
        <v>5</v>
      </c>
      <c r="F139" s="33">
        <v>20611.581737083499</v>
      </c>
      <c r="G139" s="33">
        <v>6870.5272456945104</v>
      </c>
      <c r="H139" s="33">
        <v>2271.3012352995001</v>
      </c>
      <c r="I139" s="33">
        <v>2414.2441567288802</v>
      </c>
      <c r="J139" s="33">
        <v>2381.2220629155199</v>
      </c>
      <c r="K139" s="33">
        <v>2447.6078622698501</v>
      </c>
      <c r="L139" s="33">
        <v>33.363705540968603</v>
      </c>
      <c r="M139" s="33">
        <v>33.022093813366602</v>
      </c>
    </row>
    <row r="140" spans="1:13">
      <c r="A140" s="33" t="s">
        <v>391</v>
      </c>
      <c r="B140" s="33" t="s">
        <v>61</v>
      </c>
      <c r="C140" s="33" t="s">
        <v>35</v>
      </c>
      <c r="D140" s="33" t="s">
        <v>83</v>
      </c>
      <c r="E140" s="33">
        <v>5</v>
      </c>
      <c r="F140" s="33">
        <v>20235.090723148001</v>
      </c>
      <c r="G140" s="33">
        <v>6745.0302410493196</v>
      </c>
      <c r="H140" s="33">
        <v>2222.7301532175302</v>
      </c>
      <c r="I140" s="33">
        <v>2359.1676935966898</v>
      </c>
      <c r="J140" s="33">
        <v>2326.6017973135499</v>
      </c>
      <c r="K140" s="33">
        <v>2392.0736199539701</v>
      </c>
      <c r="L140" s="33">
        <v>32.905926357281302</v>
      </c>
      <c r="M140" s="33">
        <v>32.5658962831426</v>
      </c>
    </row>
    <row r="141" spans="1:13">
      <c r="A141" s="33" t="s">
        <v>392</v>
      </c>
      <c r="B141" s="33" t="s">
        <v>61</v>
      </c>
      <c r="C141" s="33" t="s">
        <v>130</v>
      </c>
      <c r="D141" s="33" t="s">
        <v>83</v>
      </c>
      <c r="E141" s="33">
        <v>5</v>
      </c>
      <c r="F141" s="33">
        <v>19568.032182996001</v>
      </c>
      <c r="G141" s="33">
        <v>6522.6773943320104</v>
      </c>
      <c r="H141" s="33">
        <v>2143.93908529901</v>
      </c>
      <c r="I141" s="33">
        <v>2269.15785888762</v>
      </c>
      <c r="J141" s="33">
        <v>2237.3147202753298</v>
      </c>
      <c r="K141" s="33">
        <v>2301.3391336628802</v>
      </c>
      <c r="L141" s="33">
        <v>32.181274775255098</v>
      </c>
      <c r="M141" s="33">
        <v>31.843138612297899</v>
      </c>
    </row>
    <row r="142" spans="1:13">
      <c r="A142" s="33" t="s">
        <v>393</v>
      </c>
      <c r="B142" s="33" t="s">
        <v>61</v>
      </c>
      <c r="C142" s="33" t="s">
        <v>131</v>
      </c>
      <c r="D142" s="33" t="s">
        <v>83</v>
      </c>
      <c r="E142" s="33">
        <v>5</v>
      </c>
      <c r="F142" s="33">
        <v>18981.175532959402</v>
      </c>
      <c r="G142" s="33">
        <v>6327.0585109864696</v>
      </c>
      <c r="H142" s="33">
        <v>2074.9216249586698</v>
      </c>
      <c r="I142" s="33">
        <v>2187.5677854228702</v>
      </c>
      <c r="J142" s="33">
        <v>2156.4134064862101</v>
      </c>
      <c r="K142" s="33">
        <v>2219.0580922511799</v>
      </c>
      <c r="L142" s="33">
        <v>31.490306828305599</v>
      </c>
      <c r="M142" s="33">
        <v>31.154378936661001</v>
      </c>
    </row>
    <row r="143" spans="1:13">
      <c r="A143" s="33" t="s">
        <v>394</v>
      </c>
      <c r="B143" s="33" t="s">
        <v>61</v>
      </c>
      <c r="C143" s="33" t="s">
        <v>132</v>
      </c>
      <c r="D143" s="33" t="s">
        <v>83</v>
      </c>
      <c r="E143" s="33">
        <v>5</v>
      </c>
      <c r="F143" s="33">
        <v>18594.194445175701</v>
      </c>
      <c r="G143" s="33">
        <v>6198.0648150585503</v>
      </c>
      <c r="H143" s="33">
        <v>2028.47011547079</v>
      </c>
      <c r="I143" s="33">
        <v>2128.8363240782301</v>
      </c>
      <c r="J143" s="33">
        <v>2098.2164388142401</v>
      </c>
      <c r="K143" s="33">
        <v>2159.7898125708298</v>
      </c>
      <c r="L143" s="33">
        <v>30.9534884926011</v>
      </c>
      <c r="M143" s="33">
        <v>30.619885263987701</v>
      </c>
    </row>
    <row r="144" spans="1:13">
      <c r="A144" s="33" t="s">
        <v>395</v>
      </c>
      <c r="B144" s="33" t="s">
        <v>61</v>
      </c>
      <c r="C144" s="33" t="s">
        <v>133</v>
      </c>
      <c r="D144" s="33" t="s">
        <v>83</v>
      </c>
      <c r="E144" s="33">
        <v>5</v>
      </c>
      <c r="F144" s="33">
        <v>18491.6085748195</v>
      </c>
      <c r="G144" s="33">
        <v>6163.8695249398297</v>
      </c>
      <c r="H144" s="33">
        <v>2010.4622546334399</v>
      </c>
      <c r="I144" s="33">
        <v>2099.0005370967001</v>
      </c>
      <c r="J144" s="33">
        <v>2068.73353121328</v>
      </c>
      <c r="K144" s="33">
        <v>2129.5982205554301</v>
      </c>
      <c r="L144" s="33">
        <v>30.597683458731399</v>
      </c>
      <c r="M144" s="33">
        <v>30.2670058834183</v>
      </c>
    </row>
    <row r="145" spans="1:13">
      <c r="A145" s="33" t="s">
        <v>396</v>
      </c>
      <c r="B145" s="33" t="s">
        <v>61</v>
      </c>
      <c r="C145" s="33" t="s">
        <v>134</v>
      </c>
      <c r="D145" s="33" t="s">
        <v>83</v>
      </c>
      <c r="E145" s="33">
        <v>5</v>
      </c>
      <c r="F145" s="33">
        <v>18552.7933801086</v>
      </c>
      <c r="G145" s="33">
        <v>6184.26446003621</v>
      </c>
      <c r="H145" s="33">
        <v>2007.3588519970101</v>
      </c>
      <c r="I145" s="33">
        <v>2089.6727978629901</v>
      </c>
      <c r="J145" s="33">
        <v>2059.5884750096402</v>
      </c>
      <c r="K145" s="33">
        <v>2120.08525671599</v>
      </c>
      <c r="L145" s="33">
        <v>30.412458853005798</v>
      </c>
      <c r="M145" s="33">
        <v>30.0843228533531</v>
      </c>
    </row>
    <row r="146" spans="1:13">
      <c r="A146" s="33" t="s">
        <v>397</v>
      </c>
      <c r="B146" s="33" t="s">
        <v>65</v>
      </c>
      <c r="C146" s="33" t="s">
        <v>39</v>
      </c>
      <c r="D146" s="11" t="s">
        <v>83</v>
      </c>
      <c r="E146" s="33">
        <v>0</v>
      </c>
      <c r="F146" s="33">
        <v>10259.5169627256</v>
      </c>
      <c r="G146" s="33">
        <v>3419.83898757519</v>
      </c>
      <c r="H146" s="33">
        <v>414.43568300582501</v>
      </c>
      <c r="I146" s="33">
        <v>489.87553035065503</v>
      </c>
      <c r="J146" s="33">
        <v>479.997887645719</v>
      </c>
      <c r="K146" s="33">
        <v>499.89835506032603</v>
      </c>
      <c r="L146" s="33">
        <v>10.022824709671299</v>
      </c>
      <c r="M146" s="33">
        <v>9.8776427049351696</v>
      </c>
    </row>
    <row r="147" spans="1:13">
      <c r="A147" s="33" t="s">
        <v>398</v>
      </c>
      <c r="B147" s="33" t="s">
        <v>65</v>
      </c>
      <c r="C147" s="33" t="s">
        <v>37</v>
      </c>
      <c r="D147" s="11" t="s">
        <v>83</v>
      </c>
      <c r="E147" s="33">
        <v>0</v>
      </c>
      <c r="F147" s="33">
        <v>10114.5225896968</v>
      </c>
      <c r="G147" s="33">
        <v>3371.50752989892</v>
      </c>
      <c r="H147" s="33">
        <v>404.98248421922199</v>
      </c>
      <c r="I147" s="33">
        <v>473.09124090843301</v>
      </c>
      <c r="J147" s="33">
        <v>463.51230242898998</v>
      </c>
      <c r="K147" s="33">
        <v>482.81198480790903</v>
      </c>
      <c r="L147" s="33">
        <v>9.7207438994761901</v>
      </c>
      <c r="M147" s="33">
        <v>9.5789384794426802</v>
      </c>
    </row>
    <row r="148" spans="1:13">
      <c r="A148" s="33" t="s">
        <v>399</v>
      </c>
      <c r="B148" s="33" t="s">
        <v>65</v>
      </c>
      <c r="C148" s="33" t="s">
        <v>35</v>
      </c>
      <c r="D148" s="11" t="s">
        <v>83</v>
      </c>
      <c r="E148" s="33">
        <v>0</v>
      </c>
      <c r="F148" s="33">
        <v>9850.6037985005005</v>
      </c>
      <c r="G148" s="33">
        <v>3283.5345995001699</v>
      </c>
      <c r="H148" s="33">
        <v>391.642962726642</v>
      </c>
      <c r="I148" s="33">
        <v>453.13490907678101</v>
      </c>
      <c r="J148" s="33">
        <v>443.86489535352598</v>
      </c>
      <c r="K148" s="33">
        <v>462.54399630389997</v>
      </c>
      <c r="L148" s="33">
        <v>9.4090872271189596</v>
      </c>
      <c r="M148" s="33">
        <v>9.2700137232550901</v>
      </c>
    </row>
    <row r="149" spans="1:13">
      <c r="A149" s="33" t="s">
        <v>400</v>
      </c>
      <c r="B149" s="33" t="s">
        <v>65</v>
      </c>
      <c r="C149" s="33" t="s">
        <v>130</v>
      </c>
      <c r="D149" s="11" t="s">
        <v>83</v>
      </c>
      <c r="E149" s="33">
        <v>0</v>
      </c>
      <c r="F149" s="33">
        <v>9712.7165725704799</v>
      </c>
      <c r="G149" s="33">
        <v>3237.5721908568298</v>
      </c>
      <c r="H149" s="33">
        <v>384.00581076577998</v>
      </c>
      <c r="I149" s="33">
        <v>439.34058858459503</v>
      </c>
      <c r="J149" s="33">
        <v>430.326000099098</v>
      </c>
      <c r="K149" s="33">
        <v>448.49138314311</v>
      </c>
      <c r="L149" s="33">
        <v>9.1507945585150292</v>
      </c>
      <c r="M149" s="33">
        <v>9.0145884854973097</v>
      </c>
    </row>
    <row r="150" spans="1:13">
      <c r="A150" s="33" t="s">
        <v>401</v>
      </c>
      <c r="B150" s="33" t="s">
        <v>65</v>
      </c>
      <c r="C150" s="33" t="s">
        <v>131</v>
      </c>
      <c r="D150" s="11" t="s">
        <v>83</v>
      </c>
      <c r="E150" s="33">
        <v>0</v>
      </c>
      <c r="F150" s="33">
        <v>9586.4088463628195</v>
      </c>
      <c r="G150" s="33">
        <v>3195.4696154542698</v>
      </c>
      <c r="H150" s="33">
        <v>377.360621321927</v>
      </c>
      <c r="I150" s="33">
        <v>425.27896869560499</v>
      </c>
      <c r="J150" s="33">
        <v>416.53171216333499</v>
      </c>
      <c r="K150" s="33">
        <v>434.15926718756702</v>
      </c>
      <c r="L150" s="33">
        <v>8.8802984919618098</v>
      </c>
      <c r="M150" s="33">
        <v>8.7472565322702795</v>
      </c>
    </row>
    <row r="151" spans="1:13">
      <c r="A151" s="33" t="s">
        <v>402</v>
      </c>
      <c r="B151" s="33" t="s">
        <v>65</v>
      </c>
      <c r="C151" s="33" t="s">
        <v>132</v>
      </c>
      <c r="D151" s="11" t="s">
        <v>83</v>
      </c>
      <c r="E151" s="33">
        <v>0</v>
      </c>
      <c r="F151" s="33">
        <v>9737.8126104323201</v>
      </c>
      <c r="G151" s="33">
        <v>3245.9375368107699</v>
      </c>
      <c r="H151" s="33">
        <v>381.956338562773</v>
      </c>
      <c r="I151" s="33">
        <v>424.51890109054199</v>
      </c>
      <c r="J151" s="33">
        <v>415.876360590091</v>
      </c>
      <c r="K151" s="33">
        <v>433.29185641607</v>
      </c>
      <c r="L151" s="33">
        <v>8.7729553255280202</v>
      </c>
      <c r="M151" s="33">
        <v>8.6425405004516698</v>
      </c>
    </row>
    <row r="152" spans="1:13">
      <c r="A152" s="33" t="s">
        <v>403</v>
      </c>
      <c r="B152" s="33" t="s">
        <v>65</v>
      </c>
      <c r="C152" s="33" t="s">
        <v>133</v>
      </c>
      <c r="D152" s="11" t="s">
        <v>83</v>
      </c>
      <c r="E152" s="33">
        <v>0</v>
      </c>
      <c r="F152" s="33">
        <v>9666.6310874583105</v>
      </c>
      <c r="G152" s="33">
        <v>3222.2103624861002</v>
      </c>
      <c r="H152" s="33">
        <v>377.65411420999101</v>
      </c>
      <c r="I152" s="33">
        <v>412.005735525972</v>
      </c>
      <c r="J152" s="33">
        <v>403.61636372515301</v>
      </c>
      <c r="K152" s="33">
        <v>420.52217100710101</v>
      </c>
      <c r="L152" s="33">
        <v>8.5164354811289495</v>
      </c>
      <c r="M152" s="33">
        <v>8.3893718008194504</v>
      </c>
    </row>
    <row r="153" spans="1:13">
      <c r="A153" s="33" t="s">
        <v>404</v>
      </c>
      <c r="B153" s="33" t="s">
        <v>65</v>
      </c>
      <c r="C153" s="33" t="s">
        <v>134</v>
      </c>
      <c r="D153" s="11" t="s">
        <v>83</v>
      </c>
      <c r="E153" s="33">
        <v>0</v>
      </c>
      <c r="F153" s="33">
        <v>9882.9282803976894</v>
      </c>
      <c r="G153" s="33">
        <v>3294.3094267992301</v>
      </c>
      <c r="H153" s="33">
        <v>384.26027243281698</v>
      </c>
      <c r="I153" s="33">
        <v>413.64187752602101</v>
      </c>
      <c r="J153" s="33">
        <v>405.32907292996902</v>
      </c>
      <c r="K153" s="33">
        <v>422.07918927429102</v>
      </c>
      <c r="L153" s="33">
        <v>8.43731174827019</v>
      </c>
      <c r="M153" s="33">
        <v>8.3128045960521604</v>
      </c>
    </row>
    <row r="154" spans="1:13">
      <c r="A154" s="33" t="s">
        <v>405</v>
      </c>
      <c r="B154" s="33" t="s">
        <v>65</v>
      </c>
      <c r="C154" s="33" t="s">
        <v>39</v>
      </c>
      <c r="D154" s="11" t="s">
        <v>83</v>
      </c>
      <c r="E154" s="33">
        <v>1</v>
      </c>
      <c r="F154" s="33">
        <v>1524.7457720428199</v>
      </c>
      <c r="G154" s="33">
        <v>508.248590680939</v>
      </c>
      <c r="H154" s="33">
        <v>291.47986963283</v>
      </c>
      <c r="I154" s="33">
        <v>351.37113276165098</v>
      </c>
      <c r="J154" s="33">
        <v>333.13256626321299</v>
      </c>
      <c r="K154" s="33">
        <v>370.31414555956098</v>
      </c>
      <c r="L154" s="33">
        <v>18.943012797909699</v>
      </c>
      <c r="M154" s="33">
        <v>18.238566498437599</v>
      </c>
    </row>
    <row r="155" spans="1:13">
      <c r="A155" s="33" t="s">
        <v>406</v>
      </c>
      <c r="B155" s="33" t="s">
        <v>65</v>
      </c>
      <c r="C155" s="33" t="s">
        <v>37</v>
      </c>
      <c r="D155" s="11" t="s">
        <v>83</v>
      </c>
      <c r="E155" s="33">
        <v>1</v>
      </c>
      <c r="F155" s="33">
        <v>1528.59977860662</v>
      </c>
      <c r="G155" s="33">
        <v>509.53325953554099</v>
      </c>
      <c r="H155" s="33">
        <v>289.11328843369301</v>
      </c>
      <c r="I155" s="33">
        <v>340.60089365347301</v>
      </c>
      <c r="J155" s="33">
        <v>322.994294210394</v>
      </c>
      <c r="K155" s="33">
        <v>358.88665437888301</v>
      </c>
      <c r="L155" s="33">
        <v>18.2857607254101</v>
      </c>
      <c r="M155" s="33">
        <v>17.606599443079102</v>
      </c>
    </row>
    <row r="156" spans="1:13">
      <c r="A156" s="33" t="s">
        <v>407</v>
      </c>
      <c r="B156" s="33" t="s">
        <v>65</v>
      </c>
      <c r="C156" s="33" t="s">
        <v>35</v>
      </c>
      <c r="D156" s="11" t="s">
        <v>83</v>
      </c>
      <c r="E156" s="33">
        <v>1</v>
      </c>
      <c r="F156" s="33">
        <v>1474.2081017069299</v>
      </c>
      <c r="G156" s="33">
        <v>491.40270056897702</v>
      </c>
      <c r="H156" s="33">
        <v>276.60764442114402</v>
      </c>
      <c r="I156" s="33">
        <v>320.44744986873502</v>
      </c>
      <c r="J156" s="33">
        <v>303.65959087398801</v>
      </c>
      <c r="K156" s="33">
        <v>337.89498053285899</v>
      </c>
      <c r="L156" s="33">
        <v>17.447530664123899</v>
      </c>
      <c r="M156" s="33">
        <v>16.7878589947473</v>
      </c>
    </row>
    <row r="157" spans="1:13">
      <c r="A157" s="33" t="s">
        <v>408</v>
      </c>
      <c r="B157" s="33" t="s">
        <v>65</v>
      </c>
      <c r="C157" s="33" t="s">
        <v>130</v>
      </c>
      <c r="D157" s="11" t="s">
        <v>83</v>
      </c>
      <c r="E157" s="33">
        <v>1</v>
      </c>
      <c r="F157" s="33">
        <v>1443.1227284189599</v>
      </c>
      <c r="G157" s="33">
        <v>481.04090947298602</v>
      </c>
      <c r="H157" s="33">
        <v>269.03151827114101</v>
      </c>
      <c r="I157" s="33">
        <v>307.81932995533901</v>
      </c>
      <c r="J157" s="33">
        <v>291.55474789883698</v>
      </c>
      <c r="K157" s="33">
        <v>324.73001715897101</v>
      </c>
      <c r="L157" s="33">
        <v>16.910687203632801</v>
      </c>
      <c r="M157" s="33">
        <v>16.264582056501901</v>
      </c>
    </row>
    <row r="158" spans="1:13">
      <c r="A158" s="33" t="s">
        <v>409</v>
      </c>
      <c r="B158" s="33" t="s">
        <v>65</v>
      </c>
      <c r="C158" s="33" t="s">
        <v>131</v>
      </c>
      <c r="D158" s="11" t="s">
        <v>83</v>
      </c>
      <c r="E158" s="33">
        <v>1</v>
      </c>
      <c r="F158" s="33">
        <v>1413.72992904646</v>
      </c>
      <c r="G158" s="33">
        <v>471.24330968215497</v>
      </c>
      <c r="H158" s="33">
        <v>262.33184620157903</v>
      </c>
      <c r="I158" s="33">
        <v>293.28919003587498</v>
      </c>
      <c r="J158" s="33">
        <v>277.69500939713799</v>
      </c>
      <c r="K158" s="33">
        <v>309.50939159561</v>
      </c>
      <c r="L158" s="33">
        <v>16.220201559734701</v>
      </c>
      <c r="M158" s="33">
        <v>15.594180638737299</v>
      </c>
    </row>
    <row r="159" spans="1:13">
      <c r="A159" s="33" t="s">
        <v>410</v>
      </c>
      <c r="B159" s="33" t="s">
        <v>65</v>
      </c>
      <c r="C159" s="33" t="s">
        <v>132</v>
      </c>
      <c r="D159" s="11" t="s">
        <v>83</v>
      </c>
      <c r="E159" s="33">
        <v>1</v>
      </c>
      <c r="F159" s="33">
        <v>1455.9597297238799</v>
      </c>
      <c r="G159" s="33">
        <v>485.31990990795902</v>
      </c>
      <c r="H159" s="33">
        <v>269.149167430548</v>
      </c>
      <c r="I159" s="33">
        <v>292.60171648928002</v>
      </c>
      <c r="J159" s="33">
        <v>277.32898661354102</v>
      </c>
      <c r="K159" s="33">
        <v>308.47841199788201</v>
      </c>
      <c r="L159" s="33">
        <v>15.8766955086013</v>
      </c>
      <c r="M159" s="33">
        <v>15.2727298757389</v>
      </c>
    </row>
    <row r="160" spans="1:13">
      <c r="A160" s="33" t="s">
        <v>411</v>
      </c>
      <c r="B160" s="33" t="s">
        <v>65</v>
      </c>
      <c r="C160" s="33" t="s">
        <v>133</v>
      </c>
      <c r="D160" s="11" t="s">
        <v>83</v>
      </c>
      <c r="E160" s="33">
        <v>1</v>
      </c>
      <c r="F160" s="33">
        <v>1442.2120394828301</v>
      </c>
      <c r="G160" s="33">
        <v>480.73734649427502</v>
      </c>
      <c r="H160" s="33">
        <v>265.766174798093</v>
      </c>
      <c r="I160" s="33">
        <v>281.30170858800301</v>
      </c>
      <c r="J160" s="33">
        <v>266.61552791295497</v>
      </c>
      <c r="K160" s="33">
        <v>296.57148110641299</v>
      </c>
      <c r="L160" s="33">
        <v>15.2697725184099</v>
      </c>
      <c r="M160" s="33">
        <v>14.686180675048799</v>
      </c>
    </row>
    <row r="161" spans="1:13">
      <c r="A161" s="33" t="s">
        <v>412</v>
      </c>
      <c r="B161" s="33" t="s">
        <v>65</v>
      </c>
      <c r="C161" s="33" t="s">
        <v>134</v>
      </c>
      <c r="D161" s="11" t="s">
        <v>83</v>
      </c>
      <c r="E161" s="33">
        <v>1</v>
      </c>
      <c r="F161" s="33">
        <v>1468.4599098195699</v>
      </c>
      <c r="G161" s="33">
        <v>489.48663660652301</v>
      </c>
      <c r="H161" s="33">
        <v>269.52131081043399</v>
      </c>
      <c r="I161" s="33">
        <v>279.31012059577699</v>
      </c>
      <c r="J161" s="33">
        <v>264.91247837146602</v>
      </c>
      <c r="K161" s="33">
        <v>294.27464199194299</v>
      </c>
      <c r="L161" s="33">
        <v>14.9645213961654</v>
      </c>
      <c r="M161" s="33">
        <v>14.397642224311101</v>
      </c>
    </row>
    <row r="162" spans="1:13">
      <c r="A162" s="33" t="s">
        <v>413</v>
      </c>
      <c r="B162" s="33" t="s">
        <v>65</v>
      </c>
      <c r="C162" s="33" t="s">
        <v>39</v>
      </c>
      <c r="D162" s="11" t="s">
        <v>83</v>
      </c>
      <c r="E162" s="33">
        <v>2</v>
      </c>
      <c r="F162" s="33">
        <v>1867.01638741591</v>
      </c>
      <c r="G162" s="33">
        <v>622.33879580530299</v>
      </c>
      <c r="H162" s="33">
        <v>355.45425921010798</v>
      </c>
      <c r="I162" s="33">
        <v>409.94653392598798</v>
      </c>
      <c r="J162" s="33">
        <v>390.715398173393</v>
      </c>
      <c r="K162" s="33">
        <v>429.84755901018002</v>
      </c>
      <c r="L162" s="33">
        <v>19.901025084192199</v>
      </c>
      <c r="M162" s="33">
        <v>19.231135752594799</v>
      </c>
    </row>
    <row r="163" spans="1:13">
      <c r="A163" s="33" t="s">
        <v>414</v>
      </c>
      <c r="B163" s="33" t="s">
        <v>65</v>
      </c>
      <c r="C163" s="33" t="s">
        <v>37</v>
      </c>
      <c r="D163" s="11" t="s">
        <v>83</v>
      </c>
      <c r="E163" s="33">
        <v>2</v>
      </c>
      <c r="F163" s="33">
        <v>1820.5024312323701</v>
      </c>
      <c r="G163" s="33">
        <v>606.83414374412303</v>
      </c>
      <c r="H163" s="33">
        <v>343.12782719279602</v>
      </c>
      <c r="I163" s="33">
        <v>392.82894266666301</v>
      </c>
      <c r="J163" s="33">
        <v>374.17399878978802</v>
      </c>
      <c r="K163" s="33">
        <v>412.14211365365901</v>
      </c>
      <c r="L163" s="33">
        <v>19.313170986995701</v>
      </c>
      <c r="M163" s="33">
        <v>18.654943876875599</v>
      </c>
    </row>
    <row r="164" spans="1:13">
      <c r="A164" s="33" t="s">
        <v>415</v>
      </c>
      <c r="B164" s="33" t="s">
        <v>65</v>
      </c>
      <c r="C164" s="33" t="s">
        <v>35</v>
      </c>
      <c r="D164" s="11" t="s">
        <v>83</v>
      </c>
      <c r="E164" s="33">
        <v>2</v>
      </c>
      <c r="F164" s="33">
        <v>1810.29325801152</v>
      </c>
      <c r="G164" s="33">
        <v>603.43108600384096</v>
      </c>
      <c r="H164" s="33">
        <v>338.70494560297902</v>
      </c>
      <c r="I164" s="33">
        <v>383.71872594681798</v>
      </c>
      <c r="J164" s="33">
        <v>365.47367213276601</v>
      </c>
      <c r="K164" s="33">
        <v>402.609392032009</v>
      </c>
      <c r="L164" s="33">
        <v>18.890666085191501</v>
      </c>
      <c r="M164" s="33">
        <v>18.245053814051399</v>
      </c>
    </row>
    <row r="165" spans="1:13">
      <c r="A165" s="33" t="s">
        <v>416</v>
      </c>
      <c r="B165" s="33" t="s">
        <v>65</v>
      </c>
      <c r="C165" s="33" t="s">
        <v>130</v>
      </c>
      <c r="D165" s="11" t="s">
        <v>83</v>
      </c>
      <c r="E165" s="33">
        <v>2</v>
      </c>
      <c r="F165" s="33">
        <v>1748.9254707437201</v>
      </c>
      <c r="G165" s="33">
        <v>582.975156914575</v>
      </c>
      <c r="H165" s="33">
        <v>325.19332455894801</v>
      </c>
      <c r="I165" s="33">
        <v>365.666358022162</v>
      </c>
      <c r="J165" s="33">
        <v>348.04078284528299</v>
      </c>
      <c r="K165" s="33">
        <v>383.92668685483198</v>
      </c>
      <c r="L165" s="33">
        <v>18.2603288326703</v>
      </c>
      <c r="M165" s="33">
        <v>17.625575176879099</v>
      </c>
    </row>
    <row r="166" spans="1:13">
      <c r="A166" s="33" t="s">
        <v>417</v>
      </c>
      <c r="B166" s="33" t="s">
        <v>65</v>
      </c>
      <c r="C166" s="33" t="s">
        <v>131</v>
      </c>
      <c r="D166" s="11" t="s">
        <v>83</v>
      </c>
      <c r="E166" s="33">
        <v>2</v>
      </c>
      <c r="F166" s="33">
        <v>1775.1012577987201</v>
      </c>
      <c r="G166" s="33">
        <v>591.70041926624106</v>
      </c>
      <c r="H166" s="33">
        <v>328.44631694810698</v>
      </c>
      <c r="I166" s="33">
        <v>359.42465746824701</v>
      </c>
      <c r="J166" s="33">
        <v>342.34402941512798</v>
      </c>
      <c r="K166" s="33">
        <v>377.11577253360201</v>
      </c>
      <c r="L166" s="33">
        <v>17.6911150653549</v>
      </c>
      <c r="M166" s="33">
        <v>17.0806280531189</v>
      </c>
    </row>
    <row r="167" spans="1:13">
      <c r="A167" s="33" t="s">
        <v>418</v>
      </c>
      <c r="B167" s="33" t="s">
        <v>65</v>
      </c>
      <c r="C167" s="33" t="s">
        <v>132</v>
      </c>
      <c r="D167" s="11" t="s">
        <v>83</v>
      </c>
      <c r="E167" s="33">
        <v>2</v>
      </c>
      <c r="F167" s="33">
        <v>1749.3334133251701</v>
      </c>
      <c r="G167" s="33">
        <v>583.11113777505602</v>
      </c>
      <c r="H167" s="33">
        <v>322.28727167842402</v>
      </c>
      <c r="I167" s="33">
        <v>346.50114277683201</v>
      </c>
      <c r="J167" s="33">
        <v>329.96572501435401</v>
      </c>
      <c r="K167" s="33">
        <v>363.63198331206303</v>
      </c>
      <c r="L167" s="33">
        <v>17.130840535231101</v>
      </c>
      <c r="M167" s="33">
        <v>16.535417762477898</v>
      </c>
    </row>
    <row r="168" spans="1:13">
      <c r="A168" s="33" t="s">
        <v>419</v>
      </c>
      <c r="B168" s="33" t="s">
        <v>65</v>
      </c>
      <c r="C168" s="33" t="s">
        <v>133</v>
      </c>
      <c r="D168" s="11" t="s">
        <v>83</v>
      </c>
      <c r="E168" s="33">
        <v>2</v>
      </c>
      <c r="F168" s="33">
        <v>1747.6710848502601</v>
      </c>
      <c r="G168" s="33">
        <v>582.557028283421</v>
      </c>
      <c r="H168" s="33">
        <v>320.80073659473499</v>
      </c>
      <c r="I168" s="33">
        <v>336.67215944108801</v>
      </c>
      <c r="J168" s="33">
        <v>320.65744822037198</v>
      </c>
      <c r="K168" s="33">
        <v>353.26382294919199</v>
      </c>
      <c r="L168" s="33">
        <v>16.591663508103601</v>
      </c>
      <c r="M168" s="33">
        <v>16.014711220716801</v>
      </c>
    </row>
    <row r="169" spans="1:13">
      <c r="A169" s="33" t="s">
        <v>420</v>
      </c>
      <c r="B169" s="33" t="s">
        <v>65</v>
      </c>
      <c r="C169" s="33" t="s">
        <v>134</v>
      </c>
      <c r="D169" s="11" t="s">
        <v>83</v>
      </c>
      <c r="E169" s="33">
        <v>2</v>
      </c>
      <c r="F169" s="33">
        <v>1760.5707821441999</v>
      </c>
      <c r="G169" s="33">
        <v>586.85692738140096</v>
      </c>
      <c r="H169" s="33">
        <v>321.47149365376401</v>
      </c>
      <c r="I169" s="33">
        <v>332.28644674234801</v>
      </c>
      <c r="J169" s="33">
        <v>316.57089692427797</v>
      </c>
      <c r="K169" s="33">
        <v>348.56605229079503</v>
      </c>
      <c r="L169" s="33">
        <v>16.2796055484466</v>
      </c>
      <c r="M169" s="33">
        <v>15.715549818070199</v>
      </c>
    </row>
    <row r="170" spans="1:13">
      <c r="A170" s="33" t="s">
        <v>421</v>
      </c>
      <c r="B170" s="33" t="s">
        <v>65</v>
      </c>
      <c r="C170" s="33" t="s">
        <v>39</v>
      </c>
      <c r="D170" s="11" t="s">
        <v>83</v>
      </c>
      <c r="E170" s="33">
        <v>3</v>
      </c>
      <c r="F170" s="33">
        <v>2102.2687428618401</v>
      </c>
      <c r="G170" s="33">
        <v>700.75624762061398</v>
      </c>
      <c r="H170" s="33">
        <v>405.20507132814703</v>
      </c>
      <c r="I170" s="33">
        <v>477.985944589013</v>
      </c>
      <c r="J170" s="33">
        <v>456.724840486598</v>
      </c>
      <c r="K170" s="33">
        <v>499.94421479116897</v>
      </c>
      <c r="L170" s="33">
        <v>21.958270202156299</v>
      </c>
      <c r="M170" s="33">
        <v>21.261104102414802</v>
      </c>
    </row>
    <row r="171" spans="1:13">
      <c r="A171" s="33" t="s">
        <v>422</v>
      </c>
      <c r="B171" s="33" t="s">
        <v>65</v>
      </c>
      <c r="C171" s="33" t="s">
        <v>37</v>
      </c>
      <c r="D171" s="11" t="s">
        <v>83</v>
      </c>
      <c r="E171" s="33">
        <v>3</v>
      </c>
      <c r="F171" s="33">
        <v>2068.8330443053701</v>
      </c>
      <c r="G171" s="33">
        <v>689.61101476845704</v>
      </c>
      <c r="H171" s="33">
        <v>395.38213055454901</v>
      </c>
      <c r="I171" s="33">
        <v>456.326965866271</v>
      </c>
      <c r="J171" s="33">
        <v>436.01118419547998</v>
      </c>
      <c r="K171" s="33">
        <v>477.31437470254599</v>
      </c>
      <c r="L171" s="33">
        <v>20.987408836274799</v>
      </c>
      <c r="M171" s="33">
        <v>20.3157816707918</v>
      </c>
    </row>
    <row r="172" spans="1:13">
      <c r="A172" s="33" t="s">
        <v>423</v>
      </c>
      <c r="B172" s="33" t="s">
        <v>65</v>
      </c>
      <c r="C172" s="33" t="s">
        <v>35</v>
      </c>
      <c r="D172" s="11" t="s">
        <v>83</v>
      </c>
      <c r="E172" s="33">
        <v>3</v>
      </c>
      <c r="F172" s="33">
        <v>2004.57768140548</v>
      </c>
      <c r="G172" s="33">
        <v>668.19256046849205</v>
      </c>
      <c r="H172" s="33">
        <v>380.49873515039502</v>
      </c>
      <c r="I172" s="33">
        <v>434.82729888740698</v>
      </c>
      <c r="J172" s="33">
        <v>415.20368058997298</v>
      </c>
      <c r="K172" s="33">
        <v>455.11016743838201</v>
      </c>
      <c r="L172" s="33">
        <v>20.282868550974499</v>
      </c>
      <c r="M172" s="33">
        <v>19.6236182974346</v>
      </c>
    </row>
    <row r="173" spans="1:13">
      <c r="A173" s="33" t="s">
        <v>424</v>
      </c>
      <c r="B173" s="33" t="s">
        <v>65</v>
      </c>
      <c r="C173" s="33" t="s">
        <v>130</v>
      </c>
      <c r="D173" s="11" t="s">
        <v>83</v>
      </c>
      <c r="E173" s="33">
        <v>3</v>
      </c>
      <c r="F173" s="33">
        <v>2049.8530167322801</v>
      </c>
      <c r="G173" s="33">
        <v>683.28433891075997</v>
      </c>
      <c r="H173" s="33">
        <v>387.19794349758899</v>
      </c>
      <c r="I173" s="33">
        <v>436.30584019171999</v>
      </c>
      <c r="J173" s="33">
        <v>416.92185569946599</v>
      </c>
      <c r="K173" s="33">
        <v>456.33366105549197</v>
      </c>
      <c r="L173" s="33">
        <v>20.027820863771399</v>
      </c>
      <c r="M173" s="33">
        <v>19.383984492254498</v>
      </c>
    </row>
    <row r="174" spans="1:13">
      <c r="A174" s="33" t="s">
        <v>425</v>
      </c>
      <c r="B174" s="33" t="s">
        <v>65</v>
      </c>
      <c r="C174" s="33" t="s">
        <v>131</v>
      </c>
      <c r="D174" s="11" t="s">
        <v>83</v>
      </c>
      <c r="E174" s="33">
        <v>3</v>
      </c>
      <c r="F174" s="33">
        <v>1995.3061865136001</v>
      </c>
      <c r="G174" s="33">
        <v>665.10206217120003</v>
      </c>
      <c r="H174" s="33">
        <v>375.51777488832198</v>
      </c>
      <c r="I174" s="33">
        <v>419.23064001705302</v>
      </c>
      <c r="J174" s="33">
        <v>400.42135263560999</v>
      </c>
      <c r="K174" s="33">
        <v>438.673313891117</v>
      </c>
      <c r="L174" s="33">
        <v>19.442673874063601</v>
      </c>
      <c r="M174" s="33">
        <v>18.809287381442701</v>
      </c>
    </row>
    <row r="175" spans="1:13">
      <c r="A175" s="33" t="s">
        <v>426</v>
      </c>
      <c r="B175" s="33" t="s">
        <v>65</v>
      </c>
      <c r="C175" s="33" t="s">
        <v>132</v>
      </c>
      <c r="D175" s="11" t="s">
        <v>83</v>
      </c>
      <c r="E175" s="33">
        <v>3</v>
      </c>
      <c r="F175" s="33">
        <v>2046.6948245879501</v>
      </c>
      <c r="G175" s="33">
        <v>682.23160819598399</v>
      </c>
      <c r="H175" s="33">
        <v>384.07886605489199</v>
      </c>
      <c r="I175" s="33">
        <v>422.15950867287899</v>
      </c>
      <c r="J175" s="33">
        <v>403.50762868842099</v>
      </c>
      <c r="K175" s="33">
        <v>441.43139478614597</v>
      </c>
      <c r="L175" s="33">
        <v>19.271886113267598</v>
      </c>
      <c r="M175" s="33">
        <v>18.651879984458301</v>
      </c>
    </row>
    <row r="176" spans="1:13">
      <c r="A176" s="33" t="s">
        <v>427</v>
      </c>
      <c r="B176" s="33" t="s">
        <v>65</v>
      </c>
      <c r="C176" s="33" t="s">
        <v>133</v>
      </c>
      <c r="D176" s="11" t="s">
        <v>83</v>
      </c>
      <c r="E176" s="33">
        <v>3</v>
      </c>
      <c r="F176" s="33">
        <v>1989.4397463563</v>
      </c>
      <c r="G176" s="33">
        <v>663.14658211876804</v>
      </c>
      <c r="H176" s="33">
        <v>371.77311834615398</v>
      </c>
      <c r="I176" s="33">
        <v>401.75883020470599</v>
      </c>
      <c r="J176" s="33">
        <v>383.81524308536899</v>
      </c>
      <c r="K176" s="33">
        <v>420.30755879656999</v>
      </c>
      <c r="L176" s="33">
        <v>18.548728591863899</v>
      </c>
      <c r="M176" s="33">
        <v>17.943587119337099</v>
      </c>
    </row>
    <row r="177" spans="1:13">
      <c r="A177" s="33" t="s">
        <v>428</v>
      </c>
      <c r="B177" s="33" t="s">
        <v>65</v>
      </c>
      <c r="C177" s="33" t="s">
        <v>134</v>
      </c>
      <c r="D177" s="11" t="s">
        <v>83</v>
      </c>
      <c r="E177" s="33">
        <v>3</v>
      </c>
      <c r="F177" s="33">
        <v>2071.77515286272</v>
      </c>
      <c r="G177" s="33">
        <v>690.59171762090796</v>
      </c>
      <c r="H177" s="33">
        <v>385.19499877525999</v>
      </c>
      <c r="I177" s="33">
        <v>409.84786660485503</v>
      </c>
      <c r="J177" s="33">
        <v>391.92166009032297</v>
      </c>
      <c r="K177" s="33">
        <v>428.366273838768</v>
      </c>
      <c r="L177" s="33">
        <v>18.518407233912999</v>
      </c>
      <c r="M177" s="33">
        <v>17.926206514531799</v>
      </c>
    </row>
    <row r="178" spans="1:13">
      <c r="A178" s="33" t="s">
        <v>429</v>
      </c>
      <c r="B178" s="33" t="s">
        <v>65</v>
      </c>
      <c r="C178" s="33" t="s">
        <v>39</v>
      </c>
      <c r="D178" s="11" t="s">
        <v>83</v>
      </c>
      <c r="E178" s="33">
        <v>4</v>
      </c>
      <c r="F178" s="33">
        <v>2348.6471556983802</v>
      </c>
      <c r="G178" s="33">
        <v>782.88238523279199</v>
      </c>
      <c r="H178" s="33">
        <v>487.28635864152898</v>
      </c>
      <c r="I178" s="33">
        <v>573.64504608610298</v>
      </c>
      <c r="J178" s="33">
        <v>549.63222466747095</v>
      </c>
      <c r="K178" s="33">
        <v>598.40209859242304</v>
      </c>
      <c r="L178" s="33">
        <v>24.757052506320399</v>
      </c>
      <c r="M178" s="33">
        <v>24.012821418631901</v>
      </c>
    </row>
    <row r="179" spans="1:13">
      <c r="A179" s="33" t="s">
        <v>430</v>
      </c>
      <c r="B179" s="33" t="s">
        <v>65</v>
      </c>
      <c r="C179" s="33" t="s">
        <v>37</v>
      </c>
      <c r="D179" s="11" t="s">
        <v>83</v>
      </c>
      <c r="E179" s="33">
        <v>4</v>
      </c>
      <c r="F179" s="33">
        <v>2342.01145776053</v>
      </c>
      <c r="G179" s="33">
        <v>780.67048592017704</v>
      </c>
      <c r="H179" s="33">
        <v>482.22776147355302</v>
      </c>
      <c r="I179" s="33">
        <v>563.06635665377905</v>
      </c>
      <c r="J179" s="33">
        <v>539.52739409049104</v>
      </c>
      <c r="K179" s="33">
        <v>587.33591435200697</v>
      </c>
      <c r="L179" s="33">
        <v>24.2695576982271</v>
      </c>
      <c r="M179" s="33">
        <v>23.538962563288599</v>
      </c>
    </row>
    <row r="180" spans="1:13">
      <c r="A180" s="33" t="s">
        <v>431</v>
      </c>
      <c r="B180" s="33" t="s">
        <v>65</v>
      </c>
      <c r="C180" s="33" t="s">
        <v>35</v>
      </c>
      <c r="D180" s="11" t="s">
        <v>83</v>
      </c>
      <c r="E180" s="33">
        <v>4</v>
      </c>
      <c r="F180" s="33">
        <v>2301.1147872627498</v>
      </c>
      <c r="G180" s="33">
        <v>767.038262420916</v>
      </c>
      <c r="H180" s="33">
        <v>470.77201680511899</v>
      </c>
      <c r="I180" s="33">
        <v>546.99790028070697</v>
      </c>
      <c r="J180" s="33">
        <v>524.01899945205105</v>
      </c>
      <c r="K180" s="33">
        <v>570.696431581007</v>
      </c>
      <c r="L180" s="33">
        <v>23.698531300300601</v>
      </c>
      <c r="M180" s="33">
        <v>22.978900828655501</v>
      </c>
    </row>
    <row r="181" spans="1:13">
      <c r="A181" s="33" t="s">
        <v>432</v>
      </c>
      <c r="B181" s="33" t="s">
        <v>65</v>
      </c>
      <c r="C181" s="33" t="s">
        <v>130</v>
      </c>
      <c r="D181" s="11" t="s">
        <v>83</v>
      </c>
      <c r="E181" s="33">
        <v>4</v>
      </c>
      <c r="F181" s="33">
        <v>2238.1644052368501</v>
      </c>
      <c r="G181" s="33">
        <v>746.05480174561797</v>
      </c>
      <c r="H181" s="33">
        <v>455.78226799919599</v>
      </c>
      <c r="I181" s="33">
        <v>522.33538972377005</v>
      </c>
      <c r="J181" s="33">
        <v>500.22826888904399</v>
      </c>
      <c r="K181" s="33">
        <v>545.14467671380805</v>
      </c>
      <c r="L181" s="33">
        <v>22.809286990037801</v>
      </c>
      <c r="M181" s="33">
        <v>22.107120834725698</v>
      </c>
    </row>
    <row r="182" spans="1:13">
      <c r="A182" s="33" t="s">
        <v>433</v>
      </c>
      <c r="B182" s="33" t="s">
        <v>65</v>
      </c>
      <c r="C182" s="33" t="s">
        <v>131</v>
      </c>
      <c r="D182" s="11" t="s">
        <v>83</v>
      </c>
      <c r="E182" s="33">
        <v>4</v>
      </c>
      <c r="F182" s="33">
        <v>2196.2072677125898</v>
      </c>
      <c r="G182" s="33">
        <v>732.06908923753099</v>
      </c>
      <c r="H182" s="33">
        <v>445.34264781761999</v>
      </c>
      <c r="I182" s="33">
        <v>504.98985556924202</v>
      </c>
      <c r="J182" s="33">
        <v>483.48624489597199</v>
      </c>
      <c r="K182" s="33">
        <v>527.18307123702596</v>
      </c>
      <c r="L182" s="33">
        <v>22.193215667783701</v>
      </c>
      <c r="M182" s="33">
        <v>21.503610673269701</v>
      </c>
    </row>
    <row r="183" spans="1:13">
      <c r="A183" s="33" t="s">
        <v>434</v>
      </c>
      <c r="B183" s="33" t="s">
        <v>65</v>
      </c>
      <c r="C183" s="33" t="s">
        <v>132</v>
      </c>
      <c r="D183" s="11" t="s">
        <v>83</v>
      </c>
      <c r="E183" s="33">
        <v>4</v>
      </c>
      <c r="F183" s="33">
        <v>2226.10502847621</v>
      </c>
      <c r="G183" s="33">
        <v>742.03500949207103</v>
      </c>
      <c r="H183" s="33">
        <v>449.97726539041901</v>
      </c>
      <c r="I183" s="33">
        <v>504.824588613343</v>
      </c>
      <c r="J183" s="33">
        <v>483.50150142308797</v>
      </c>
      <c r="K183" s="33">
        <v>526.82680348810402</v>
      </c>
      <c r="L183" s="33">
        <v>22.002214874761101</v>
      </c>
      <c r="M183" s="33">
        <v>21.323087190254299</v>
      </c>
    </row>
    <row r="184" spans="1:13">
      <c r="A184" s="33" t="s">
        <v>435</v>
      </c>
      <c r="B184" s="33" t="s">
        <v>65</v>
      </c>
      <c r="C184" s="33" t="s">
        <v>133</v>
      </c>
      <c r="D184" s="11" t="s">
        <v>83</v>
      </c>
      <c r="E184" s="33">
        <v>4</v>
      </c>
      <c r="F184" s="33">
        <v>2210.2479527956398</v>
      </c>
      <c r="G184" s="33">
        <v>736.74931759854599</v>
      </c>
      <c r="H184" s="33">
        <v>444.85036847907202</v>
      </c>
      <c r="I184" s="33">
        <v>493.27771482649899</v>
      </c>
      <c r="J184" s="33">
        <v>472.409464921471</v>
      </c>
      <c r="K184" s="33">
        <v>514.81302778797703</v>
      </c>
      <c r="L184" s="33">
        <v>21.535312961477899</v>
      </c>
      <c r="M184" s="33">
        <v>20.8682499050276</v>
      </c>
    </row>
    <row r="185" spans="1:13">
      <c r="A185" s="33" t="s">
        <v>436</v>
      </c>
      <c r="B185" s="33" t="s">
        <v>65</v>
      </c>
      <c r="C185" s="33" t="s">
        <v>134</v>
      </c>
      <c r="D185" s="11" t="s">
        <v>83</v>
      </c>
      <c r="E185" s="33">
        <v>4</v>
      </c>
      <c r="F185" s="33">
        <v>2246.2457509649798</v>
      </c>
      <c r="G185" s="33">
        <v>748.74858365499495</v>
      </c>
      <c r="H185" s="33">
        <v>450.54582106602498</v>
      </c>
      <c r="I185" s="33">
        <v>497.08737696615901</v>
      </c>
      <c r="J185" s="33">
        <v>476.23050422399501</v>
      </c>
      <c r="K185" s="33">
        <v>518.60549200643402</v>
      </c>
      <c r="L185" s="33">
        <v>21.518115040274399</v>
      </c>
      <c r="M185" s="33">
        <v>20.8568727421647</v>
      </c>
    </row>
    <row r="186" spans="1:13">
      <c r="A186" s="33" t="s">
        <v>437</v>
      </c>
      <c r="B186" s="33" t="s">
        <v>65</v>
      </c>
      <c r="C186" s="33" t="s">
        <v>39</v>
      </c>
      <c r="D186" s="11" t="s">
        <v>83</v>
      </c>
      <c r="E186" s="33">
        <v>5</v>
      </c>
      <c r="F186" s="33">
        <v>2416.8389047066198</v>
      </c>
      <c r="G186" s="33">
        <v>805.61296823553801</v>
      </c>
      <c r="H186" s="33">
        <v>566.82080859003395</v>
      </c>
      <c r="I186" s="33">
        <v>696.03567089036301</v>
      </c>
      <c r="J186" s="33">
        <v>667.16443758359799</v>
      </c>
      <c r="K186" s="33">
        <v>725.78878521927402</v>
      </c>
      <c r="L186" s="33">
        <v>29.7531143289103</v>
      </c>
      <c r="M186" s="33">
        <v>28.871233306765099</v>
      </c>
    </row>
    <row r="187" spans="1:13">
      <c r="A187" s="33" t="s">
        <v>438</v>
      </c>
      <c r="B187" s="33" t="s">
        <v>65</v>
      </c>
      <c r="C187" s="33" t="s">
        <v>37</v>
      </c>
      <c r="D187" s="11" t="s">
        <v>83</v>
      </c>
      <c r="E187" s="33">
        <v>5</v>
      </c>
      <c r="F187" s="33">
        <v>2354.57587779186</v>
      </c>
      <c r="G187" s="33">
        <v>784.85862593062097</v>
      </c>
      <c r="H187" s="33">
        <v>548.43542617774494</v>
      </c>
      <c r="I187" s="33">
        <v>674.315576716995</v>
      </c>
      <c r="J187" s="33">
        <v>646.02885117045298</v>
      </c>
      <c r="K187" s="33">
        <v>703.47787156589197</v>
      </c>
      <c r="L187" s="33">
        <v>29.162294848896899</v>
      </c>
      <c r="M187" s="33">
        <v>28.286725546542399</v>
      </c>
    </row>
    <row r="188" spans="1:13">
      <c r="A188" s="33" t="s">
        <v>439</v>
      </c>
      <c r="B188" s="33" t="s">
        <v>65</v>
      </c>
      <c r="C188" s="33" t="s">
        <v>35</v>
      </c>
      <c r="D188" s="11" t="s">
        <v>83</v>
      </c>
      <c r="E188" s="33">
        <v>5</v>
      </c>
      <c r="F188" s="33">
        <v>2260.4099701138298</v>
      </c>
      <c r="G188" s="33">
        <v>753.46999003794201</v>
      </c>
      <c r="H188" s="33">
        <v>523.07353406623395</v>
      </c>
      <c r="I188" s="33">
        <v>640.65809109189001</v>
      </c>
      <c r="J188" s="33">
        <v>613.30611912391203</v>
      </c>
      <c r="K188" s="33">
        <v>668.87445636048994</v>
      </c>
      <c r="L188" s="33">
        <v>28.216365268599802</v>
      </c>
      <c r="M188" s="33">
        <v>27.351971967977999</v>
      </c>
    </row>
    <row r="189" spans="1:13">
      <c r="A189" s="33" t="s">
        <v>440</v>
      </c>
      <c r="B189" s="33" t="s">
        <v>65</v>
      </c>
      <c r="C189" s="33" t="s">
        <v>130</v>
      </c>
      <c r="D189" s="11" t="s">
        <v>83</v>
      </c>
      <c r="E189" s="33">
        <v>5</v>
      </c>
      <c r="F189" s="33">
        <v>2232.6509514386698</v>
      </c>
      <c r="G189" s="33">
        <v>744.21698381288797</v>
      </c>
      <c r="H189" s="33">
        <v>513.69829747589597</v>
      </c>
      <c r="I189" s="33">
        <v>625.64323391082701</v>
      </c>
      <c r="J189" s="33">
        <v>598.87964040288705</v>
      </c>
      <c r="K189" s="33">
        <v>653.25795967675197</v>
      </c>
      <c r="L189" s="33">
        <v>27.6147257659246</v>
      </c>
      <c r="M189" s="33">
        <v>26.763593507939699</v>
      </c>
    </row>
    <row r="190" spans="1:13">
      <c r="A190" s="33" t="s">
        <v>441</v>
      </c>
      <c r="B190" s="33" t="s">
        <v>65</v>
      </c>
      <c r="C190" s="33" t="s">
        <v>131</v>
      </c>
      <c r="D190" s="11" t="s">
        <v>83</v>
      </c>
      <c r="E190" s="33">
        <v>5</v>
      </c>
      <c r="F190" s="33">
        <v>2206.06420529144</v>
      </c>
      <c r="G190" s="33">
        <v>735.354735097147</v>
      </c>
      <c r="H190" s="33">
        <v>505.37181438124497</v>
      </c>
      <c r="I190" s="33">
        <v>612.80153603518897</v>
      </c>
      <c r="J190" s="33">
        <v>586.49492908918</v>
      </c>
      <c r="K190" s="33">
        <v>639.94985657465304</v>
      </c>
      <c r="L190" s="33">
        <v>27.148320539463299</v>
      </c>
      <c r="M190" s="33">
        <v>26.306606946009701</v>
      </c>
    </row>
    <row r="191" spans="1:13">
      <c r="A191" s="33" t="s">
        <v>442</v>
      </c>
      <c r="B191" s="33" t="s">
        <v>65</v>
      </c>
      <c r="C191" s="33" t="s">
        <v>132</v>
      </c>
      <c r="D191" s="11" t="s">
        <v>83</v>
      </c>
      <c r="E191" s="33">
        <v>5</v>
      </c>
      <c r="F191" s="33">
        <v>2259.71961431911</v>
      </c>
      <c r="G191" s="33">
        <v>753.23987143970498</v>
      </c>
      <c r="H191" s="33">
        <v>515.77405707065896</v>
      </c>
      <c r="I191" s="33">
        <v>628.66073765597605</v>
      </c>
      <c r="J191" s="33">
        <v>601.98606539149296</v>
      </c>
      <c r="K191" s="33">
        <v>656.17852978518499</v>
      </c>
      <c r="L191" s="33">
        <v>27.5177921292089</v>
      </c>
      <c r="M191" s="33">
        <v>26.6746722644831</v>
      </c>
    </row>
    <row r="192" spans="1:13">
      <c r="A192" s="33" t="s">
        <v>443</v>
      </c>
      <c r="B192" s="33" t="s">
        <v>65</v>
      </c>
      <c r="C192" s="33" t="s">
        <v>133</v>
      </c>
      <c r="D192" s="11" t="s">
        <v>83</v>
      </c>
      <c r="E192" s="33">
        <v>5</v>
      </c>
      <c r="F192" s="33">
        <v>2277.0602639732801</v>
      </c>
      <c r="G192" s="33">
        <v>759.02008799109501</v>
      </c>
      <c r="H192" s="33">
        <v>517.24096930102405</v>
      </c>
      <c r="I192" s="33">
        <v>623.11150139420897</v>
      </c>
      <c r="J192" s="33">
        <v>596.86616704266203</v>
      </c>
      <c r="K192" s="33">
        <v>650.183165922341</v>
      </c>
      <c r="L192" s="33">
        <v>27.0716645281314</v>
      </c>
      <c r="M192" s="33">
        <v>26.245334351547498</v>
      </c>
    </row>
    <row r="193" spans="1:13">
      <c r="A193" s="33" t="s">
        <v>444</v>
      </c>
      <c r="B193" s="33" t="s">
        <v>65</v>
      </c>
      <c r="C193" s="33" t="s">
        <v>134</v>
      </c>
      <c r="D193" s="11" t="s">
        <v>83</v>
      </c>
      <c r="E193" s="33">
        <v>5</v>
      </c>
      <c r="F193" s="33">
        <v>2335.8766846061999</v>
      </c>
      <c r="G193" s="33">
        <v>778.62556153540197</v>
      </c>
      <c r="H193" s="33">
        <v>527.257368586398</v>
      </c>
      <c r="I193" s="33">
        <v>629.72365917704303</v>
      </c>
      <c r="J193" s="33">
        <v>603.59807783332803</v>
      </c>
      <c r="K193" s="33">
        <v>656.66120061200002</v>
      </c>
      <c r="L193" s="33">
        <v>26.9375414349579</v>
      </c>
      <c r="M193" s="33">
        <v>26.125581343714501</v>
      </c>
    </row>
    <row r="194" spans="1:13">
      <c r="A194" s="33" t="s">
        <v>445</v>
      </c>
      <c r="B194" s="33" t="s">
        <v>69</v>
      </c>
      <c r="C194" s="33" t="s">
        <v>39</v>
      </c>
      <c r="D194" s="11" t="s">
        <v>83</v>
      </c>
      <c r="E194" s="33">
        <v>0</v>
      </c>
      <c r="F194" s="33">
        <v>6299.4642099758203</v>
      </c>
      <c r="G194" s="33">
        <v>2099.8214033252698</v>
      </c>
      <c r="H194" s="33">
        <v>229.792137521347</v>
      </c>
      <c r="I194" s="33">
        <v>218.273408326046</v>
      </c>
      <c r="J194" s="33">
        <v>212.857367041923</v>
      </c>
      <c r="K194" s="33">
        <v>223.79126843057199</v>
      </c>
      <c r="L194" s="33">
        <v>5.5178601045263296</v>
      </c>
      <c r="M194" s="33">
        <v>5.41604128412337</v>
      </c>
    </row>
    <row r="195" spans="1:13">
      <c r="A195" s="33" t="s">
        <v>446</v>
      </c>
      <c r="B195" s="33" t="s">
        <v>69</v>
      </c>
      <c r="C195" s="33" t="s">
        <v>37</v>
      </c>
      <c r="D195" s="11" t="s">
        <v>83</v>
      </c>
      <c r="E195" s="33">
        <v>0</v>
      </c>
      <c r="F195" s="33">
        <v>6264.8614169491802</v>
      </c>
      <c r="G195" s="33">
        <v>2088.2871389830598</v>
      </c>
      <c r="H195" s="33">
        <v>227.24626629387001</v>
      </c>
      <c r="I195" s="33">
        <v>215.27938277580799</v>
      </c>
      <c r="J195" s="33">
        <v>209.923328881928</v>
      </c>
      <c r="K195" s="33">
        <v>220.736408338253</v>
      </c>
      <c r="L195" s="33">
        <v>5.4570255624451498</v>
      </c>
      <c r="M195" s="33">
        <v>5.3560538938801896</v>
      </c>
    </row>
    <row r="196" spans="1:13">
      <c r="A196" s="33" t="s">
        <v>447</v>
      </c>
      <c r="B196" s="33" t="s">
        <v>69</v>
      </c>
      <c r="C196" s="33" t="s">
        <v>35</v>
      </c>
      <c r="D196" s="11" t="s">
        <v>83</v>
      </c>
      <c r="E196" s="33">
        <v>0</v>
      </c>
      <c r="F196" s="33">
        <v>6194.1452882233598</v>
      </c>
      <c r="G196" s="33">
        <v>2064.7150960744498</v>
      </c>
      <c r="H196" s="33">
        <v>223.79285260632199</v>
      </c>
      <c r="I196" s="33">
        <v>210.39223303285499</v>
      </c>
      <c r="J196" s="33">
        <v>205.13032083167101</v>
      </c>
      <c r="K196" s="33">
        <v>215.75391270263501</v>
      </c>
      <c r="L196" s="33">
        <v>5.3616796697796998</v>
      </c>
      <c r="M196" s="33">
        <v>5.2619122011836303</v>
      </c>
    </row>
    <row r="197" spans="1:13">
      <c r="A197" s="33" t="s">
        <v>448</v>
      </c>
      <c r="B197" s="33" t="s">
        <v>69</v>
      </c>
      <c r="C197" s="33" t="s">
        <v>130</v>
      </c>
      <c r="D197" s="11" t="s">
        <v>83</v>
      </c>
      <c r="E197" s="33">
        <v>0</v>
      </c>
      <c r="F197" s="33">
        <v>6060.60049082554</v>
      </c>
      <c r="G197" s="33">
        <v>2020.2001636085099</v>
      </c>
      <c r="H197" s="33">
        <v>218.37515046306601</v>
      </c>
      <c r="I197" s="33">
        <v>203.62724714294399</v>
      </c>
      <c r="J197" s="33">
        <v>198.48108728539799</v>
      </c>
      <c r="K197" s="33">
        <v>208.87206022604499</v>
      </c>
      <c r="L197" s="33">
        <v>5.2448130831008699</v>
      </c>
      <c r="M197" s="33">
        <v>5.1461598575458503</v>
      </c>
    </row>
    <row r="198" spans="1:13">
      <c r="A198" s="33" t="s">
        <v>449</v>
      </c>
      <c r="B198" s="33" t="s">
        <v>69</v>
      </c>
      <c r="C198" s="33" t="s">
        <v>131</v>
      </c>
      <c r="D198" s="11" t="s">
        <v>83</v>
      </c>
      <c r="E198" s="33">
        <v>0</v>
      </c>
      <c r="F198" s="33">
        <v>6102.6149242910997</v>
      </c>
      <c r="G198" s="33">
        <v>2034.2049747637</v>
      </c>
      <c r="H198" s="33">
        <v>219.378924860084</v>
      </c>
      <c r="I198" s="33">
        <v>202.08224828555001</v>
      </c>
      <c r="J198" s="33">
        <v>196.99397929428201</v>
      </c>
      <c r="K198" s="33">
        <v>207.26772081681401</v>
      </c>
      <c r="L198" s="33">
        <v>5.1854725312639101</v>
      </c>
      <c r="M198" s="33">
        <v>5.08826899126817</v>
      </c>
    </row>
    <row r="199" spans="1:13">
      <c r="A199" s="33" t="s">
        <v>450</v>
      </c>
      <c r="B199" s="33" t="s">
        <v>69</v>
      </c>
      <c r="C199" s="33" t="s">
        <v>132</v>
      </c>
      <c r="D199" s="11" t="s">
        <v>83</v>
      </c>
      <c r="E199" s="33">
        <v>0</v>
      </c>
      <c r="F199" s="33">
        <v>6127.99729336573</v>
      </c>
      <c r="G199" s="33">
        <v>2042.6657644552399</v>
      </c>
      <c r="H199" s="33">
        <v>219.827663837355</v>
      </c>
      <c r="I199" s="33">
        <v>200.40777939761199</v>
      </c>
      <c r="J199" s="33">
        <v>195.374008270193</v>
      </c>
      <c r="K199" s="33">
        <v>205.53751150930901</v>
      </c>
      <c r="L199" s="33">
        <v>5.1297321116968799</v>
      </c>
      <c r="M199" s="33">
        <v>5.0337711274187598</v>
      </c>
    </row>
    <row r="200" spans="1:13">
      <c r="A200" s="33" t="s">
        <v>451</v>
      </c>
      <c r="B200" s="33" t="s">
        <v>69</v>
      </c>
      <c r="C200" s="33" t="s">
        <v>133</v>
      </c>
      <c r="D200" s="11" t="s">
        <v>83</v>
      </c>
      <c r="E200" s="33">
        <v>0</v>
      </c>
      <c r="F200" s="33">
        <v>6152.99122793283</v>
      </c>
      <c r="G200" s="33">
        <v>2050.9970759776102</v>
      </c>
      <c r="H200" s="33">
        <v>220.09137857712801</v>
      </c>
      <c r="I200" s="33">
        <v>198.944693622464</v>
      </c>
      <c r="J200" s="33">
        <v>193.960268952642</v>
      </c>
      <c r="K200" s="33">
        <v>204.02394334891201</v>
      </c>
      <c r="L200" s="33">
        <v>5.0792497264483796</v>
      </c>
      <c r="M200" s="33">
        <v>4.9844246698220296</v>
      </c>
    </row>
    <row r="201" spans="1:13">
      <c r="A201" s="33" t="s">
        <v>452</v>
      </c>
      <c r="B201" s="33" t="s">
        <v>69</v>
      </c>
      <c r="C201" s="33" t="s">
        <v>134</v>
      </c>
      <c r="D201" s="11" t="s">
        <v>83</v>
      </c>
      <c r="E201" s="33">
        <v>0</v>
      </c>
      <c r="F201" s="33">
        <v>6282.14802054949</v>
      </c>
      <c r="G201" s="33">
        <v>2094.04934018316</v>
      </c>
      <c r="H201" s="33">
        <v>223.930164113541</v>
      </c>
      <c r="I201" s="33">
        <v>201.154600754885</v>
      </c>
      <c r="J201" s="33">
        <v>196.16996693417099</v>
      </c>
      <c r="K201" s="33">
        <v>206.23307355702499</v>
      </c>
      <c r="L201" s="33">
        <v>5.0784728021399399</v>
      </c>
      <c r="M201" s="33">
        <v>4.9846338207137801</v>
      </c>
    </row>
    <row r="202" spans="1:13">
      <c r="A202" s="33" t="s">
        <v>453</v>
      </c>
      <c r="B202" s="33" t="s">
        <v>69</v>
      </c>
      <c r="C202" s="33" t="s">
        <v>39</v>
      </c>
      <c r="D202" s="11" t="s">
        <v>83</v>
      </c>
      <c r="E202" s="33">
        <v>1</v>
      </c>
      <c r="F202" s="33">
        <v>867.46272163826598</v>
      </c>
      <c r="G202" s="33">
        <v>289.154240546089</v>
      </c>
      <c r="H202" s="33">
        <v>149.75463726543501</v>
      </c>
      <c r="I202" s="33">
        <v>143.65951859019299</v>
      </c>
      <c r="J202" s="33">
        <v>134.16726013870201</v>
      </c>
      <c r="K202" s="33">
        <v>153.64120902328199</v>
      </c>
      <c r="L202" s="33">
        <v>9.9816904330886</v>
      </c>
      <c r="M202" s="33">
        <v>9.4922584514914696</v>
      </c>
    </row>
    <row r="203" spans="1:13">
      <c r="A203" s="33" t="s">
        <v>454</v>
      </c>
      <c r="B203" s="33" t="s">
        <v>69</v>
      </c>
      <c r="C203" s="33" t="s">
        <v>37</v>
      </c>
      <c r="D203" s="11" t="s">
        <v>83</v>
      </c>
      <c r="E203" s="33">
        <v>1</v>
      </c>
      <c r="F203" s="33">
        <v>856.61980674956601</v>
      </c>
      <c r="G203" s="33">
        <v>285.53993558318899</v>
      </c>
      <c r="H203" s="33">
        <v>146.43824585013999</v>
      </c>
      <c r="I203" s="33">
        <v>139.496968041445</v>
      </c>
      <c r="J203" s="33">
        <v>130.21968113465601</v>
      </c>
      <c r="K203" s="33">
        <v>149.25570585719399</v>
      </c>
      <c r="L203" s="33">
        <v>9.7587378157493294</v>
      </c>
      <c r="M203" s="33">
        <v>9.2772869067894099</v>
      </c>
    </row>
    <row r="204" spans="1:13">
      <c r="A204" s="33" t="s">
        <v>455</v>
      </c>
      <c r="B204" s="33" t="s">
        <v>69</v>
      </c>
      <c r="C204" s="33" t="s">
        <v>35</v>
      </c>
      <c r="D204" s="11" t="s">
        <v>83</v>
      </c>
      <c r="E204" s="33">
        <v>1</v>
      </c>
      <c r="F204" s="33">
        <v>862.11476624054797</v>
      </c>
      <c r="G204" s="33">
        <v>287.371588746849</v>
      </c>
      <c r="H204" s="33">
        <v>146.19945025480601</v>
      </c>
      <c r="I204" s="33">
        <v>136.77891234771101</v>
      </c>
      <c r="J204" s="33">
        <v>127.710103157926</v>
      </c>
      <c r="K204" s="33">
        <v>146.316808820684</v>
      </c>
      <c r="L204" s="33">
        <v>9.5378964729735305</v>
      </c>
      <c r="M204" s="33">
        <v>9.0688091897849699</v>
      </c>
    </row>
    <row r="205" spans="1:13">
      <c r="A205" s="33" t="s">
        <v>456</v>
      </c>
      <c r="B205" s="33" t="s">
        <v>69</v>
      </c>
      <c r="C205" s="33" t="s">
        <v>130</v>
      </c>
      <c r="D205" s="11" t="s">
        <v>83</v>
      </c>
      <c r="E205" s="33">
        <v>1</v>
      </c>
      <c r="F205" s="33">
        <v>872.872059228441</v>
      </c>
      <c r="G205" s="33">
        <v>290.957353076147</v>
      </c>
      <c r="H205" s="33">
        <v>147.114342839882</v>
      </c>
      <c r="I205" s="33">
        <v>135.58566886580499</v>
      </c>
      <c r="J205" s="33">
        <v>126.651121410684</v>
      </c>
      <c r="K205" s="33">
        <v>144.979422420887</v>
      </c>
      <c r="L205" s="33">
        <v>9.3937535550824105</v>
      </c>
      <c r="M205" s="33">
        <v>8.9345474551211801</v>
      </c>
    </row>
    <row r="206" spans="1:13">
      <c r="A206" s="33" t="s">
        <v>457</v>
      </c>
      <c r="B206" s="33" t="s">
        <v>69</v>
      </c>
      <c r="C206" s="33" t="s">
        <v>131</v>
      </c>
      <c r="D206" s="11" t="s">
        <v>83</v>
      </c>
      <c r="E206" s="33">
        <v>1</v>
      </c>
      <c r="F206" s="33">
        <v>884.91883460388203</v>
      </c>
      <c r="G206" s="33">
        <v>294.97294486796102</v>
      </c>
      <c r="H206" s="33">
        <v>148.418291943566</v>
      </c>
      <c r="I206" s="33">
        <v>133.48406139635401</v>
      </c>
      <c r="J206" s="33">
        <v>124.748482049682</v>
      </c>
      <c r="K206" s="33">
        <v>142.66546881687199</v>
      </c>
      <c r="L206" s="33">
        <v>9.1814074205182994</v>
      </c>
      <c r="M206" s="33">
        <v>8.7355793466720808</v>
      </c>
    </row>
    <row r="207" spans="1:13">
      <c r="A207" s="33" t="s">
        <v>458</v>
      </c>
      <c r="B207" s="33" t="s">
        <v>69</v>
      </c>
      <c r="C207" s="33" t="s">
        <v>132</v>
      </c>
      <c r="D207" s="11" t="s">
        <v>83</v>
      </c>
      <c r="E207" s="33">
        <v>1</v>
      </c>
      <c r="F207" s="33">
        <v>864.111643291409</v>
      </c>
      <c r="G207" s="33">
        <v>288.03721443046999</v>
      </c>
      <c r="H207" s="33">
        <v>144.28529453463301</v>
      </c>
      <c r="I207" s="33">
        <v>127.64759069163</v>
      </c>
      <c r="J207" s="33">
        <v>119.19666213853</v>
      </c>
      <c r="K207" s="33">
        <v>136.53512686067</v>
      </c>
      <c r="L207" s="33">
        <v>8.8875361690405192</v>
      </c>
      <c r="M207" s="33">
        <v>8.4509285530998302</v>
      </c>
    </row>
    <row r="208" spans="1:13">
      <c r="A208" s="33" t="s">
        <v>459</v>
      </c>
      <c r="B208" s="33" t="s">
        <v>69</v>
      </c>
      <c r="C208" s="33" t="s">
        <v>133</v>
      </c>
      <c r="D208" s="11" t="s">
        <v>83</v>
      </c>
      <c r="E208" s="33">
        <v>1</v>
      </c>
      <c r="F208" s="33">
        <v>865.87994604865196</v>
      </c>
      <c r="G208" s="33">
        <v>288.62664868288402</v>
      </c>
      <c r="H208" s="33">
        <v>143.97258921363601</v>
      </c>
      <c r="I208" s="33">
        <v>125.393958660108</v>
      </c>
      <c r="J208" s="33">
        <v>117.101208501182</v>
      </c>
      <c r="K208" s="33">
        <v>134.11469433623699</v>
      </c>
      <c r="L208" s="33">
        <v>8.7207356761293706</v>
      </c>
      <c r="M208" s="33">
        <v>8.2927501589257595</v>
      </c>
    </row>
    <row r="209" spans="1:13">
      <c r="A209" s="33" t="s">
        <v>460</v>
      </c>
      <c r="B209" s="33" t="s">
        <v>69</v>
      </c>
      <c r="C209" s="33" t="s">
        <v>134</v>
      </c>
      <c r="D209" s="11" t="s">
        <v>83</v>
      </c>
      <c r="E209" s="33">
        <v>1</v>
      </c>
      <c r="F209" s="33">
        <v>901.92472262637602</v>
      </c>
      <c r="G209" s="33">
        <v>300.64157420879201</v>
      </c>
      <c r="H209" s="33">
        <v>149.301308006227</v>
      </c>
      <c r="I209" s="33">
        <v>128.64401246753201</v>
      </c>
      <c r="J209" s="33">
        <v>120.304013701394</v>
      </c>
      <c r="K209" s="33">
        <v>137.40550774845701</v>
      </c>
      <c r="L209" s="33">
        <v>8.7614952809249793</v>
      </c>
      <c r="M209" s="33">
        <v>8.3399987661383808</v>
      </c>
    </row>
    <row r="210" spans="1:13">
      <c r="A210" s="33" t="s">
        <v>461</v>
      </c>
      <c r="B210" s="33" t="s">
        <v>69</v>
      </c>
      <c r="C210" s="33" t="s">
        <v>39</v>
      </c>
      <c r="D210" s="11" t="s">
        <v>83</v>
      </c>
      <c r="E210" s="33">
        <v>2</v>
      </c>
      <c r="F210" s="33">
        <v>1105.1714401870199</v>
      </c>
      <c r="G210" s="33">
        <v>368.390480062341</v>
      </c>
      <c r="H210" s="33">
        <v>192.147588215447</v>
      </c>
      <c r="I210" s="33">
        <v>178.282744127737</v>
      </c>
      <c r="J210" s="33">
        <v>167.812347555071</v>
      </c>
      <c r="K210" s="33">
        <v>189.22990884720099</v>
      </c>
      <c r="L210" s="33">
        <v>10.9471647194637</v>
      </c>
      <c r="M210" s="33">
        <v>10.4703965726655</v>
      </c>
    </row>
    <row r="211" spans="1:13">
      <c r="A211" s="33" t="s">
        <v>462</v>
      </c>
      <c r="B211" s="33" t="s">
        <v>69</v>
      </c>
      <c r="C211" s="33" t="s">
        <v>37</v>
      </c>
      <c r="D211" s="11" t="s">
        <v>83</v>
      </c>
      <c r="E211" s="33">
        <v>2</v>
      </c>
      <c r="F211" s="33">
        <v>1101.4321232478501</v>
      </c>
      <c r="G211" s="33">
        <v>367.14404108261698</v>
      </c>
      <c r="H211" s="33">
        <v>189.957767491825</v>
      </c>
      <c r="I211" s="33">
        <v>175.36349642640499</v>
      </c>
      <c r="J211" s="33">
        <v>165.04613893899599</v>
      </c>
      <c r="K211" s="33">
        <v>186.151470073572</v>
      </c>
      <c r="L211" s="33">
        <v>10.787973647167</v>
      </c>
      <c r="M211" s="33">
        <v>10.3173574874097</v>
      </c>
    </row>
    <row r="212" spans="1:13">
      <c r="A212" s="33" t="s">
        <v>463</v>
      </c>
      <c r="B212" s="33" t="s">
        <v>69</v>
      </c>
      <c r="C212" s="33" t="s">
        <v>35</v>
      </c>
      <c r="D212" s="11" t="s">
        <v>83</v>
      </c>
      <c r="E212" s="33">
        <v>2</v>
      </c>
      <c r="F212" s="33">
        <v>1114.1658106976499</v>
      </c>
      <c r="G212" s="33">
        <v>371.38860356588498</v>
      </c>
      <c r="H212" s="33">
        <v>191.17759380252201</v>
      </c>
      <c r="I212" s="33">
        <v>174.12418385616601</v>
      </c>
      <c r="J212" s="33">
        <v>163.94084321816001</v>
      </c>
      <c r="K212" s="33">
        <v>184.76929974146299</v>
      </c>
      <c r="L212" s="33">
        <v>10.6451158852968</v>
      </c>
      <c r="M212" s="33">
        <v>10.1833406380066</v>
      </c>
    </row>
    <row r="213" spans="1:13">
      <c r="A213" s="33" t="s">
        <v>464</v>
      </c>
      <c r="B213" s="33" t="s">
        <v>69</v>
      </c>
      <c r="C213" s="33" t="s">
        <v>130</v>
      </c>
      <c r="D213" s="11" t="s">
        <v>83</v>
      </c>
      <c r="E213" s="33">
        <v>2</v>
      </c>
      <c r="F213" s="33">
        <v>1064.9019460949401</v>
      </c>
      <c r="G213" s="33">
        <v>354.96731536497799</v>
      </c>
      <c r="H213" s="33">
        <v>182.11483801316399</v>
      </c>
      <c r="I213" s="33">
        <v>163.82481335562301</v>
      </c>
      <c r="J213" s="33">
        <v>154.03132856719901</v>
      </c>
      <c r="K213" s="33">
        <v>174.07280818176099</v>
      </c>
      <c r="L213" s="33">
        <v>10.247994826138401</v>
      </c>
      <c r="M213" s="33">
        <v>9.7934847884235392</v>
      </c>
    </row>
    <row r="214" spans="1:13">
      <c r="A214" s="33" t="s">
        <v>465</v>
      </c>
      <c r="B214" s="33" t="s">
        <v>69</v>
      </c>
      <c r="C214" s="33" t="s">
        <v>131</v>
      </c>
      <c r="D214" s="11" t="s">
        <v>83</v>
      </c>
      <c r="E214" s="33">
        <v>2</v>
      </c>
      <c r="F214" s="33">
        <v>1051.67546620388</v>
      </c>
      <c r="G214" s="33">
        <v>350.55848873462799</v>
      </c>
      <c r="H214" s="33">
        <v>179.26765081861001</v>
      </c>
      <c r="I214" s="33">
        <v>158.76126494683501</v>
      </c>
      <c r="J214" s="33">
        <v>149.21482670864401</v>
      </c>
      <c r="K214" s="33">
        <v>168.753595962731</v>
      </c>
      <c r="L214" s="33">
        <v>9.9923310158956191</v>
      </c>
      <c r="M214" s="33">
        <v>9.5464382381908592</v>
      </c>
    </row>
    <row r="215" spans="1:13">
      <c r="A215" s="33" t="s">
        <v>466</v>
      </c>
      <c r="B215" s="33" t="s">
        <v>69</v>
      </c>
      <c r="C215" s="33" t="s">
        <v>132</v>
      </c>
      <c r="D215" s="11" t="s">
        <v>83</v>
      </c>
      <c r="E215" s="33">
        <v>2</v>
      </c>
      <c r="F215" s="33">
        <v>1046.2466848240799</v>
      </c>
      <c r="G215" s="33">
        <v>348.74889494135999</v>
      </c>
      <c r="H215" s="33">
        <v>177.827864601236</v>
      </c>
      <c r="I215" s="33">
        <v>156.104119867593</v>
      </c>
      <c r="J215" s="33">
        <v>146.69283033919601</v>
      </c>
      <c r="K215" s="33">
        <v>165.956157740137</v>
      </c>
      <c r="L215" s="33">
        <v>9.8520378725438</v>
      </c>
      <c r="M215" s="33">
        <v>9.4112895283975</v>
      </c>
    </row>
    <row r="216" spans="1:13">
      <c r="A216" s="33" t="s">
        <v>467</v>
      </c>
      <c r="B216" s="33" t="s">
        <v>69</v>
      </c>
      <c r="C216" s="33" t="s">
        <v>133</v>
      </c>
      <c r="D216" s="11" t="s">
        <v>83</v>
      </c>
      <c r="E216" s="33">
        <v>2</v>
      </c>
      <c r="F216" s="33">
        <v>1086.42387173366</v>
      </c>
      <c r="G216" s="33">
        <v>362.14129057788602</v>
      </c>
      <c r="H216" s="33">
        <v>184.08223058125199</v>
      </c>
      <c r="I216" s="33">
        <v>160.071715179726</v>
      </c>
      <c r="J216" s="33">
        <v>150.59967112007701</v>
      </c>
      <c r="K216" s="33">
        <v>169.97886584727399</v>
      </c>
      <c r="L216" s="33">
        <v>9.9071506675476293</v>
      </c>
      <c r="M216" s="33">
        <v>9.4720440596489706</v>
      </c>
    </row>
    <row r="217" spans="1:13">
      <c r="A217" s="33" t="s">
        <v>468</v>
      </c>
      <c r="B217" s="33" t="s">
        <v>69</v>
      </c>
      <c r="C217" s="33" t="s">
        <v>134</v>
      </c>
      <c r="D217" s="11" t="s">
        <v>83</v>
      </c>
      <c r="E217" s="33">
        <v>2</v>
      </c>
      <c r="F217" s="33">
        <v>1130.7707280598399</v>
      </c>
      <c r="G217" s="33">
        <v>376.92357601994598</v>
      </c>
      <c r="H217" s="33">
        <v>190.843837170928</v>
      </c>
      <c r="I217" s="33">
        <v>164.229279299685</v>
      </c>
      <c r="J217" s="33">
        <v>154.70570312976699</v>
      </c>
      <c r="K217" s="33">
        <v>174.181452235053</v>
      </c>
      <c r="L217" s="33">
        <v>9.9521729353680293</v>
      </c>
      <c r="M217" s="33">
        <v>9.52357616991765</v>
      </c>
    </row>
    <row r="218" spans="1:13">
      <c r="A218" s="33" t="s">
        <v>469</v>
      </c>
      <c r="B218" s="33" t="s">
        <v>69</v>
      </c>
      <c r="C218" s="33" t="s">
        <v>39</v>
      </c>
      <c r="D218" s="11" t="s">
        <v>83</v>
      </c>
      <c r="E218" s="33">
        <v>3</v>
      </c>
      <c r="F218" s="33">
        <v>1225.9712709798</v>
      </c>
      <c r="G218" s="33">
        <v>408.65709032659998</v>
      </c>
      <c r="H218" s="33">
        <v>214.66464796270401</v>
      </c>
      <c r="I218" s="33">
        <v>201.79762059471901</v>
      </c>
      <c r="J218" s="33">
        <v>190.52801735386899</v>
      </c>
      <c r="K218" s="33">
        <v>213.55383509931201</v>
      </c>
      <c r="L218" s="33">
        <v>11.756214504592601</v>
      </c>
      <c r="M218" s="33">
        <v>11.2696032408502</v>
      </c>
    </row>
    <row r="219" spans="1:13">
      <c r="A219" s="33" t="s">
        <v>470</v>
      </c>
      <c r="B219" s="33" t="s">
        <v>69</v>
      </c>
      <c r="C219" s="33" t="s">
        <v>37</v>
      </c>
      <c r="D219" s="11" t="s">
        <v>83</v>
      </c>
      <c r="E219" s="33">
        <v>3</v>
      </c>
      <c r="F219" s="33">
        <v>1255.29608159846</v>
      </c>
      <c r="G219" s="33">
        <v>418.43202719948499</v>
      </c>
      <c r="H219" s="33">
        <v>218.50160340581201</v>
      </c>
      <c r="I219" s="33">
        <v>204.21998947011801</v>
      </c>
      <c r="J219" s="33">
        <v>192.948697710993</v>
      </c>
      <c r="K219" s="33">
        <v>215.97211388957001</v>
      </c>
      <c r="L219" s="33">
        <v>11.752124419452899</v>
      </c>
      <c r="M219" s="33">
        <v>11.2712917591249</v>
      </c>
    </row>
    <row r="220" spans="1:13">
      <c r="A220" s="33" t="s">
        <v>471</v>
      </c>
      <c r="B220" s="33" t="s">
        <v>69</v>
      </c>
      <c r="C220" s="33" t="s">
        <v>35</v>
      </c>
      <c r="D220" s="11" t="s">
        <v>83</v>
      </c>
      <c r="E220" s="33">
        <v>3</v>
      </c>
      <c r="F220" s="33">
        <v>1271.87972608004</v>
      </c>
      <c r="G220" s="33">
        <v>423.95990869334702</v>
      </c>
      <c r="H220" s="33">
        <v>220.65462309598701</v>
      </c>
      <c r="I220" s="33">
        <v>204.659830213655</v>
      </c>
      <c r="J220" s="33">
        <v>193.440477643283</v>
      </c>
      <c r="K220" s="33">
        <v>216.35459674987499</v>
      </c>
      <c r="L220" s="33">
        <v>11.6947665362202</v>
      </c>
      <c r="M220" s="33">
        <v>11.2193525703718</v>
      </c>
    </row>
    <row r="221" spans="1:13">
      <c r="A221" s="33" t="s">
        <v>472</v>
      </c>
      <c r="B221" s="33" t="s">
        <v>69</v>
      </c>
      <c r="C221" s="33" t="s">
        <v>130</v>
      </c>
      <c r="D221" s="11" t="s">
        <v>83</v>
      </c>
      <c r="E221" s="33">
        <v>3</v>
      </c>
      <c r="F221" s="33">
        <v>1245.66165538426</v>
      </c>
      <c r="G221" s="33">
        <v>415.220551794752</v>
      </c>
      <c r="H221" s="33">
        <v>215.647083279393</v>
      </c>
      <c r="I221" s="33">
        <v>197.87868767928299</v>
      </c>
      <c r="J221" s="33">
        <v>186.92287392345401</v>
      </c>
      <c r="K221" s="33">
        <v>209.30372196815401</v>
      </c>
      <c r="L221" s="33">
        <v>11.4250342888711</v>
      </c>
      <c r="M221" s="33">
        <v>10.9558137558288</v>
      </c>
    </row>
    <row r="222" spans="1:13">
      <c r="A222" s="33" t="s">
        <v>473</v>
      </c>
      <c r="B222" s="33" t="s">
        <v>69</v>
      </c>
      <c r="C222" s="33" t="s">
        <v>131</v>
      </c>
      <c r="D222" s="11" t="s">
        <v>83</v>
      </c>
      <c r="E222" s="33">
        <v>3</v>
      </c>
      <c r="F222" s="33">
        <v>1242.8315493657201</v>
      </c>
      <c r="G222" s="33">
        <v>414.27718312190598</v>
      </c>
      <c r="H222" s="33">
        <v>214.853627225232</v>
      </c>
      <c r="I222" s="33">
        <v>195.081187056354</v>
      </c>
      <c r="J222" s="33">
        <v>184.26726852975699</v>
      </c>
      <c r="K222" s="33">
        <v>206.358788328072</v>
      </c>
      <c r="L222" s="33">
        <v>11.2776012717173</v>
      </c>
      <c r="M222" s="33">
        <v>10.8139185265969</v>
      </c>
    </row>
    <row r="223" spans="1:13">
      <c r="A223" s="33" t="s">
        <v>474</v>
      </c>
      <c r="B223" s="33" t="s">
        <v>69</v>
      </c>
      <c r="C223" s="33" t="s">
        <v>132</v>
      </c>
      <c r="D223" s="11" t="s">
        <v>83</v>
      </c>
      <c r="E223" s="33">
        <v>3</v>
      </c>
      <c r="F223" s="33">
        <v>1252.68961815431</v>
      </c>
      <c r="G223" s="33">
        <v>417.563206051436</v>
      </c>
      <c r="H223" s="33">
        <v>216.17216920384899</v>
      </c>
      <c r="I223" s="33">
        <v>194.00946443101299</v>
      </c>
      <c r="J223" s="33">
        <v>183.30208228350099</v>
      </c>
      <c r="K223" s="33">
        <v>205.17410892543299</v>
      </c>
      <c r="L223" s="33">
        <v>11.164644494419999</v>
      </c>
      <c r="M223" s="33">
        <v>10.7073821475116</v>
      </c>
    </row>
    <row r="224" spans="1:13">
      <c r="A224" s="33" t="s">
        <v>475</v>
      </c>
      <c r="B224" s="33" t="s">
        <v>69</v>
      </c>
      <c r="C224" s="33" t="s">
        <v>133</v>
      </c>
      <c r="D224" s="11" t="s">
        <v>83</v>
      </c>
      <c r="E224" s="33">
        <v>3</v>
      </c>
      <c r="F224" s="33">
        <v>1257.06048549359</v>
      </c>
      <c r="G224" s="33">
        <v>419.02016183119702</v>
      </c>
      <c r="H224" s="33">
        <v>216.255076759735</v>
      </c>
      <c r="I224" s="33">
        <v>192.62114571700801</v>
      </c>
      <c r="J224" s="33">
        <v>182.014864198705</v>
      </c>
      <c r="K224" s="33">
        <v>203.679565550951</v>
      </c>
      <c r="L224" s="33">
        <v>11.058419833942599</v>
      </c>
      <c r="M224" s="33">
        <v>10.606281518302699</v>
      </c>
    </row>
    <row r="225" spans="1:13">
      <c r="A225" s="33" t="s">
        <v>476</v>
      </c>
      <c r="B225" s="33" t="s">
        <v>69</v>
      </c>
      <c r="C225" s="33" t="s">
        <v>134</v>
      </c>
      <c r="D225" s="11" t="s">
        <v>83</v>
      </c>
      <c r="E225" s="33">
        <v>3</v>
      </c>
      <c r="F225" s="33">
        <v>1264.3576725759899</v>
      </c>
      <c r="G225" s="33">
        <v>421.45255752533097</v>
      </c>
      <c r="H225" s="33">
        <v>216.71223179180799</v>
      </c>
      <c r="I225" s="33">
        <v>191.68335434782901</v>
      </c>
      <c r="J225" s="33">
        <v>181.16413262075201</v>
      </c>
      <c r="K225" s="33">
        <v>202.64967709325899</v>
      </c>
      <c r="L225" s="33">
        <v>10.966322745430301</v>
      </c>
      <c r="M225" s="33">
        <v>10.519221727077401</v>
      </c>
    </row>
    <row r="226" spans="1:13">
      <c r="A226" s="33" t="s">
        <v>477</v>
      </c>
      <c r="B226" s="33" t="s">
        <v>69</v>
      </c>
      <c r="C226" s="33" t="s">
        <v>39</v>
      </c>
      <c r="D226" s="11" t="s">
        <v>83</v>
      </c>
      <c r="E226" s="33">
        <v>4</v>
      </c>
      <c r="F226" s="33">
        <v>1526.0813132830699</v>
      </c>
      <c r="G226" s="33">
        <v>508.69377109435698</v>
      </c>
      <c r="H226" s="33">
        <v>283.68249205007697</v>
      </c>
      <c r="I226" s="33">
        <v>262.95880676057402</v>
      </c>
      <c r="J226" s="33">
        <v>249.74002355532701</v>
      </c>
      <c r="K226" s="33">
        <v>276.68792400371399</v>
      </c>
      <c r="L226" s="33">
        <v>13.729117243139701</v>
      </c>
      <c r="M226" s="33">
        <v>13.218783205247799</v>
      </c>
    </row>
    <row r="227" spans="1:13">
      <c r="A227" s="33" t="s">
        <v>478</v>
      </c>
      <c r="B227" s="33" t="s">
        <v>69</v>
      </c>
      <c r="C227" s="33" t="s">
        <v>37</v>
      </c>
      <c r="D227" s="11" t="s">
        <v>83</v>
      </c>
      <c r="E227" s="33">
        <v>4</v>
      </c>
      <c r="F227" s="33">
        <v>1509.64825438496</v>
      </c>
      <c r="G227" s="33">
        <v>503.21608479498701</v>
      </c>
      <c r="H227" s="33">
        <v>279.87286999285601</v>
      </c>
      <c r="I227" s="33">
        <v>258.91656603972598</v>
      </c>
      <c r="J227" s="33">
        <v>245.83104425841699</v>
      </c>
      <c r="K227" s="33">
        <v>272.51007745790599</v>
      </c>
      <c r="L227" s="33">
        <v>13.593511418179601</v>
      </c>
      <c r="M227" s="33">
        <v>13.085521781308501</v>
      </c>
    </row>
    <row r="228" spans="1:13">
      <c r="A228" s="33" t="s">
        <v>479</v>
      </c>
      <c r="B228" s="33" t="s">
        <v>69</v>
      </c>
      <c r="C228" s="33" t="s">
        <v>35</v>
      </c>
      <c r="D228" s="11" t="s">
        <v>83</v>
      </c>
      <c r="E228" s="33">
        <v>4</v>
      </c>
      <c r="F228" s="33">
        <v>1414.1219781439199</v>
      </c>
      <c r="G228" s="33">
        <v>471.37399271464</v>
      </c>
      <c r="H228" s="33">
        <v>261.54266867842102</v>
      </c>
      <c r="I228" s="33">
        <v>242.09214157294801</v>
      </c>
      <c r="J228" s="33">
        <v>229.466389227284</v>
      </c>
      <c r="K228" s="33">
        <v>255.224676899016</v>
      </c>
      <c r="L228" s="33">
        <v>13.1325353260677</v>
      </c>
      <c r="M228" s="33">
        <v>12.6257523456638</v>
      </c>
    </row>
    <row r="229" spans="1:13">
      <c r="A229" s="33" t="s">
        <v>480</v>
      </c>
      <c r="B229" s="33" t="s">
        <v>69</v>
      </c>
      <c r="C229" s="33" t="s">
        <v>130</v>
      </c>
      <c r="D229" s="11" t="s">
        <v>83</v>
      </c>
      <c r="E229" s="33">
        <v>4</v>
      </c>
      <c r="F229" s="33">
        <v>1367.8517085447199</v>
      </c>
      <c r="G229" s="33">
        <v>455.950569514905</v>
      </c>
      <c r="H229" s="33">
        <v>252.59719648481001</v>
      </c>
      <c r="I229" s="33">
        <v>232.77695332854</v>
      </c>
      <c r="J229" s="33">
        <v>220.43697917071799</v>
      </c>
      <c r="K229" s="33">
        <v>245.62073289253601</v>
      </c>
      <c r="L229" s="33">
        <v>12.8437795639957</v>
      </c>
      <c r="M229" s="33">
        <v>12.339974157821899</v>
      </c>
    </row>
    <row r="230" spans="1:13">
      <c r="A230" s="33" t="s">
        <v>481</v>
      </c>
      <c r="B230" s="33" t="s">
        <v>69</v>
      </c>
      <c r="C230" s="33" t="s">
        <v>131</v>
      </c>
      <c r="D230" s="11" t="s">
        <v>83</v>
      </c>
      <c r="E230" s="33">
        <v>4</v>
      </c>
      <c r="F230" s="33">
        <v>1402.3143779937</v>
      </c>
      <c r="G230" s="33">
        <v>467.43812599789902</v>
      </c>
      <c r="H230" s="33">
        <v>258.65180360771501</v>
      </c>
      <c r="I230" s="33">
        <v>236.70512201673699</v>
      </c>
      <c r="J230" s="33">
        <v>224.315907907146</v>
      </c>
      <c r="K230" s="33">
        <v>249.593760005891</v>
      </c>
      <c r="L230" s="33">
        <v>12.888637989153899</v>
      </c>
      <c r="M230" s="33">
        <v>12.3892141095914</v>
      </c>
    </row>
    <row r="231" spans="1:13">
      <c r="A231" s="33" t="s">
        <v>482</v>
      </c>
      <c r="B231" s="33" t="s">
        <v>69</v>
      </c>
      <c r="C231" s="33" t="s">
        <v>132</v>
      </c>
      <c r="D231" s="11" t="s">
        <v>83</v>
      </c>
      <c r="E231" s="33">
        <v>4</v>
      </c>
      <c r="F231" s="33">
        <v>1435.3748336696599</v>
      </c>
      <c r="G231" s="33">
        <v>478.458277889888</v>
      </c>
      <c r="H231" s="33">
        <v>264.64766501029999</v>
      </c>
      <c r="I231" s="33">
        <v>240.193413628657</v>
      </c>
      <c r="J231" s="33">
        <v>227.77400934317799</v>
      </c>
      <c r="K231" s="33">
        <v>253.10753334781799</v>
      </c>
      <c r="L231" s="33">
        <v>12.914119719161301</v>
      </c>
      <c r="M231" s="33">
        <v>12.4194042854787</v>
      </c>
    </row>
    <row r="232" spans="1:13">
      <c r="A232" s="33" t="s">
        <v>483</v>
      </c>
      <c r="B232" s="33" t="s">
        <v>69</v>
      </c>
      <c r="C232" s="33" t="s">
        <v>133</v>
      </c>
      <c r="D232" s="11" t="s">
        <v>83</v>
      </c>
      <c r="E232" s="33">
        <v>4</v>
      </c>
      <c r="F232" s="33">
        <v>1445.5007520901199</v>
      </c>
      <c r="G232" s="33">
        <v>481.83358403004002</v>
      </c>
      <c r="H232" s="33">
        <v>266.09564934117998</v>
      </c>
      <c r="I232" s="33">
        <v>240.69141848185399</v>
      </c>
      <c r="J232" s="33">
        <v>228.30228528036901</v>
      </c>
      <c r="K232" s="33">
        <v>253.57229212041901</v>
      </c>
      <c r="L232" s="33">
        <v>12.8808736385653</v>
      </c>
      <c r="M232" s="33">
        <v>12.389133201484899</v>
      </c>
    </row>
    <row r="233" spans="1:13">
      <c r="A233" s="33" t="s">
        <v>484</v>
      </c>
      <c r="B233" s="33" t="s">
        <v>69</v>
      </c>
      <c r="C233" s="33" t="s">
        <v>134</v>
      </c>
      <c r="D233" s="11" t="s">
        <v>83</v>
      </c>
      <c r="E233" s="33">
        <v>4</v>
      </c>
      <c r="F233" s="33">
        <v>1443.8303153584</v>
      </c>
      <c r="G233" s="33">
        <v>481.27677178613197</v>
      </c>
      <c r="H233" s="33">
        <v>265.334383651422</v>
      </c>
      <c r="I233" s="33">
        <v>239.49831329936401</v>
      </c>
      <c r="J233" s="33">
        <v>227.17972478579401</v>
      </c>
      <c r="K233" s="33">
        <v>252.306131141175</v>
      </c>
      <c r="L233" s="33">
        <v>12.807817841811399</v>
      </c>
      <c r="M233" s="33">
        <v>12.318588513569299</v>
      </c>
    </row>
    <row r="234" spans="1:13">
      <c r="A234" s="33" t="s">
        <v>485</v>
      </c>
      <c r="B234" s="33" t="s">
        <v>69</v>
      </c>
      <c r="C234" s="33" t="s">
        <v>39</v>
      </c>
      <c r="D234" s="11" t="s">
        <v>83</v>
      </c>
      <c r="E234" s="33">
        <v>5</v>
      </c>
      <c r="F234" s="33">
        <v>1574.7774638876599</v>
      </c>
      <c r="G234" s="33">
        <v>524.925821295888</v>
      </c>
      <c r="H234" s="33">
        <v>329.52925354480499</v>
      </c>
      <c r="I234" s="33">
        <v>329.57654709573097</v>
      </c>
      <c r="J234" s="33">
        <v>313.33872484395101</v>
      </c>
      <c r="K234" s="33">
        <v>346.431286890433</v>
      </c>
      <c r="L234" s="33">
        <v>16.854739794701899</v>
      </c>
      <c r="M234" s="33">
        <v>16.237822251780099</v>
      </c>
    </row>
    <row r="235" spans="1:13">
      <c r="A235" s="33" t="s">
        <v>486</v>
      </c>
      <c r="B235" s="33" t="s">
        <v>69</v>
      </c>
      <c r="C235" s="33" t="s">
        <v>37</v>
      </c>
      <c r="D235" s="11" t="s">
        <v>83</v>
      </c>
      <c r="E235" s="33">
        <v>5</v>
      </c>
      <c r="F235" s="33">
        <v>1541.86515096835</v>
      </c>
      <c r="G235" s="33">
        <v>513.95505032278299</v>
      </c>
      <c r="H235" s="33">
        <v>322.462716111443</v>
      </c>
      <c r="I235" s="33">
        <v>324.82491490437599</v>
      </c>
      <c r="J235" s="33">
        <v>308.66339450406002</v>
      </c>
      <c r="K235" s="33">
        <v>341.60710970244099</v>
      </c>
      <c r="L235" s="33">
        <v>16.782194798065301</v>
      </c>
      <c r="M235" s="33">
        <v>16.161520400315801</v>
      </c>
    </row>
    <row r="236" spans="1:13">
      <c r="A236" s="33" t="s">
        <v>487</v>
      </c>
      <c r="B236" s="33" t="s">
        <v>69</v>
      </c>
      <c r="C236" s="33" t="s">
        <v>35</v>
      </c>
      <c r="D236" s="11" t="s">
        <v>83</v>
      </c>
      <c r="E236" s="33">
        <v>5</v>
      </c>
      <c r="F236" s="33">
        <v>1531.8630070612001</v>
      </c>
      <c r="G236" s="33">
        <v>510.62100235373202</v>
      </c>
      <c r="H236" s="33">
        <v>320.31863410385301</v>
      </c>
      <c r="I236" s="33">
        <v>322.52315267330903</v>
      </c>
      <c r="J236" s="33">
        <v>306.437084399257</v>
      </c>
      <c r="K236" s="33">
        <v>339.22905367861802</v>
      </c>
      <c r="L236" s="33">
        <v>16.705901005308998</v>
      </c>
      <c r="M236" s="33">
        <v>16.0860682740519</v>
      </c>
    </row>
    <row r="237" spans="1:13">
      <c r="A237" s="33" t="s">
        <v>488</v>
      </c>
      <c r="B237" s="33" t="s">
        <v>69</v>
      </c>
      <c r="C237" s="33" t="s">
        <v>130</v>
      </c>
      <c r="D237" s="11" t="s">
        <v>83</v>
      </c>
      <c r="E237" s="33">
        <v>5</v>
      </c>
      <c r="F237" s="33">
        <v>1509.3131215731901</v>
      </c>
      <c r="G237" s="33">
        <v>503.10437385773002</v>
      </c>
      <c r="H237" s="33">
        <v>315.69578209445302</v>
      </c>
      <c r="I237" s="33">
        <v>318.46821414476699</v>
      </c>
      <c r="J237" s="33">
        <v>302.48620145621902</v>
      </c>
      <c r="K237" s="33">
        <v>335.07073073105198</v>
      </c>
      <c r="L237" s="33">
        <v>16.6025165862848</v>
      </c>
      <c r="M237" s="33">
        <v>15.9820126885481</v>
      </c>
    </row>
    <row r="238" spans="1:13">
      <c r="A238" s="33" t="s">
        <v>489</v>
      </c>
      <c r="B238" s="33" t="s">
        <v>69</v>
      </c>
      <c r="C238" s="33" t="s">
        <v>131</v>
      </c>
      <c r="D238" s="11" t="s">
        <v>83</v>
      </c>
      <c r="E238" s="33">
        <v>5</v>
      </c>
      <c r="F238" s="33">
        <v>1520.8746961239201</v>
      </c>
      <c r="G238" s="33">
        <v>506.95823204130602</v>
      </c>
      <c r="H238" s="33">
        <v>317.99699668258899</v>
      </c>
      <c r="I238" s="33">
        <v>319.35821587057501</v>
      </c>
      <c r="J238" s="33">
        <v>303.40357519979102</v>
      </c>
      <c r="K238" s="33">
        <v>335.92988883470099</v>
      </c>
      <c r="L238" s="33">
        <v>16.571672964125501</v>
      </c>
      <c r="M238" s="33">
        <v>15.954640670783901</v>
      </c>
    </row>
    <row r="239" spans="1:13">
      <c r="A239" s="33" t="s">
        <v>490</v>
      </c>
      <c r="B239" s="33" t="s">
        <v>69</v>
      </c>
      <c r="C239" s="33" t="s">
        <v>132</v>
      </c>
      <c r="D239" s="11" t="s">
        <v>83</v>
      </c>
      <c r="E239" s="33">
        <v>5</v>
      </c>
      <c r="F239" s="33">
        <v>1529.57451342627</v>
      </c>
      <c r="G239" s="33">
        <v>509.85817114209101</v>
      </c>
      <c r="H239" s="33">
        <v>319.63424369304801</v>
      </c>
      <c r="I239" s="33">
        <v>319.59526773369902</v>
      </c>
      <c r="J239" s="33">
        <v>303.68412519940802</v>
      </c>
      <c r="K239" s="33">
        <v>336.11997085950702</v>
      </c>
      <c r="L239" s="33">
        <v>16.524703125808099</v>
      </c>
      <c r="M239" s="33">
        <v>15.911142534290599</v>
      </c>
    </row>
    <row r="240" spans="1:13">
      <c r="A240" s="33" t="s">
        <v>491</v>
      </c>
      <c r="B240" s="33" t="s">
        <v>69</v>
      </c>
      <c r="C240" s="33" t="s">
        <v>133</v>
      </c>
      <c r="D240" s="11" t="s">
        <v>83</v>
      </c>
      <c r="E240" s="33">
        <v>5</v>
      </c>
      <c r="F240" s="33">
        <v>1498.1261725668101</v>
      </c>
      <c r="G240" s="33">
        <v>499.375390855604</v>
      </c>
      <c r="H240" s="33">
        <v>312.41096569541298</v>
      </c>
      <c r="I240" s="33">
        <v>311.35289829409902</v>
      </c>
      <c r="J240" s="33">
        <v>295.70266849620998</v>
      </c>
      <c r="K240" s="33">
        <v>327.61306318462198</v>
      </c>
      <c r="L240" s="33">
        <v>16.260164890523299</v>
      </c>
      <c r="M240" s="33">
        <v>15.650229797888599</v>
      </c>
    </row>
    <row r="241" spans="1:13">
      <c r="A241" s="33" t="s">
        <v>492</v>
      </c>
      <c r="B241" s="33" t="s">
        <v>69</v>
      </c>
      <c r="C241" s="33" t="s">
        <v>134</v>
      </c>
      <c r="D241" s="11" t="s">
        <v>83</v>
      </c>
      <c r="E241" s="33">
        <v>5</v>
      </c>
      <c r="F241" s="33">
        <v>1541.26458192889</v>
      </c>
      <c r="G241" s="33">
        <v>513.75486064296297</v>
      </c>
      <c r="H241" s="33">
        <v>320.286063802851</v>
      </c>
      <c r="I241" s="33">
        <v>319.71853106514601</v>
      </c>
      <c r="J241" s="33">
        <v>303.88736483777501</v>
      </c>
      <c r="K241" s="33">
        <v>336.15780555033501</v>
      </c>
      <c r="L241" s="33">
        <v>16.439274485189301</v>
      </c>
      <c r="M241" s="33">
        <v>15.831166227370799</v>
      </c>
    </row>
    <row r="242" spans="1:13">
      <c r="A242" s="33" t="s">
        <v>493</v>
      </c>
      <c r="B242" s="33" t="s">
        <v>61</v>
      </c>
      <c r="C242" s="33" t="s">
        <v>39</v>
      </c>
      <c r="D242" s="11" t="s">
        <v>83</v>
      </c>
      <c r="E242" s="33">
        <v>0</v>
      </c>
      <c r="F242" s="33">
        <v>16558.981172701398</v>
      </c>
      <c r="G242" s="33">
        <v>5519.6603909004598</v>
      </c>
      <c r="H242" s="33">
        <v>317.40951015679701</v>
      </c>
      <c r="I242" s="33">
        <v>329.17443212645497</v>
      </c>
      <c r="J242" s="33">
        <v>324.14460794406102</v>
      </c>
      <c r="K242" s="33">
        <v>334.26234716172797</v>
      </c>
      <c r="L242" s="33">
        <v>5.0879150352731104</v>
      </c>
      <c r="M242" s="33">
        <v>5.0298241823937797</v>
      </c>
    </row>
    <row r="243" spans="1:13">
      <c r="A243" s="33" t="s">
        <v>494</v>
      </c>
      <c r="B243" s="33" t="s">
        <v>61</v>
      </c>
      <c r="C243" s="33" t="s">
        <v>37</v>
      </c>
      <c r="D243" s="11" t="s">
        <v>83</v>
      </c>
      <c r="E243" s="33">
        <v>0</v>
      </c>
      <c r="F243" s="33">
        <v>16379.3840066459</v>
      </c>
      <c r="G243" s="33">
        <v>5459.7946688819802</v>
      </c>
      <c r="H243" s="33">
        <v>311.72813708495698</v>
      </c>
      <c r="I243" s="33">
        <v>321.16846228445502</v>
      </c>
      <c r="J243" s="33">
        <v>316.23385439082602</v>
      </c>
      <c r="K243" s="33">
        <v>326.16037495223298</v>
      </c>
      <c r="L243" s="33">
        <v>4.9919126677779104</v>
      </c>
      <c r="M243" s="33">
        <v>4.9346078936289901</v>
      </c>
    </row>
    <row r="244" spans="1:13">
      <c r="A244" s="33" t="s">
        <v>495</v>
      </c>
      <c r="B244" s="33" t="s">
        <v>61</v>
      </c>
      <c r="C244" s="33" t="s">
        <v>35</v>
      </c>
      <c r="D244" s="11" t="s">
        <v>83</v>
      </c>
      <c r="E244" s="33">
        <v>0</v>
      </c>
      <c r="F244" s="33">
        <v>16044.749086723899</v>
      </c>
      <c r="G244" s="33">
        <v>5348.2496955746201</v>
      </c>
      <c r="H244" s="33">
        <v>303.70509134149398</v>
      </c>
      <c r="I244" s="33">
        <v>310.23907642760099</v>
      </c>
      <c r="J244" s="33">
        <v>305.426176605237</v>
      </c>
      <c r="K244" s="33">
        <v>315.10845125327597</v>
      </c>
      <c r="L244" s="33">
        <v>4.8693748256751501</v>
      </c>
      <c r="M244" s="33">
        <v>4.8128998223643897</v>
      </c>
    </row>
    <row r="245" spans="1:13">
      <c r="A245" s="33" t="s">
        <v>496</v>
      </c>
      <c r="B245" s="33" t="s">
        <v>61</v>
      </c>
      <c r="C245" s="33" t="s">
        <v>130</v>
      </c>
      <c r="D245" s="11" t="s">
        <v>83</v>
      </c>
      <c r="E245" s="33">
        <v>0</v>
      </c>
      <c r="F245" s="33">
        <v>15773.317063396</v>
      </c>
      <c r="G245" s="33">
        <v>5257.77235446534</v>
      </c>
      <c r="H245" s="33">
        <v>297.34993939062002</v>
      </c>
      <c r="I245" s="33">
        <v>300.91324833456702</v>
      </c>
      <c r="J245" s="33">
        <v>296.21096912059602</v>
      </c>
      <c r="K245" s="33">
        <v>305.67118034304701</v>
      </c>
      <c r="L245" s="33">
        <v>4.7579320084804504</v>
      </c>
      <c r="M245" s="33">
        <v>4.7022792139703702</v>
      </c>
    </row>
    <row r="246" spans="1:13">
      <c r="A246" s="33" t="s">
        <v>497</v>
      </c>
      <c r="B246" s="33" t="s">
        <v>61</v>
      </c>
      <c r="C246" s="33" t="s">
        <v>131</v>
      </c>
      <c r="D246" s="11" t="s">
        <v>83</v>
      </c>
      <c r="E246" s="33">
        <v>0</v>
      </c>
      <c r="F246" s="33">
        <v>15689.023770653899</v>
      </c>
      <c r="G246" s="33">
        <v>5229.67459021797</v>
      </c>
      <c r="H246" s="33">
        <v>294.78716171169702</v>
      </c>
      <c r="I246" s="33">
        <v>294.68352815363602</v>
      </c>
      <c r="J246" s="33">
        <v>290.07131212902101</v>
      </c>
      <c r="K246" s="33">
        <v>299.35047845627298</v>
      </c>
      <c r="L246" s="33">
        <v>4.6669503026376997</v>
      </c>
      <c r="M246" s="33">
        <v>4.6122160246143302</v>
      </c>
    </row>
    <row r="247" spans="1:13">
      <c r="A247" s="33" t="s">
        <v>498</v>
      </c>
      <c r="B247" s="33" t="s">
        <v>61</v>
      </c>
      <c r="C247" s="33" t="s">
        <v>132</v>
      </c>
      <c r="D247" s="11" t="s">
        <v>83</v>
      </c>
      <c r="E247" s="33">
        <v>0</v>
      </c>
      <c r="F247" s="33">
        <v>15865.809903798099</v>
      </c>
      <c r="G247" s="33">
        <v>5288.60330126602</v>
      </c>
      <c r="H247" s="33">
        <v>297.274320141224</v>
      </c>
      <c r="I247" s="33">
        <v>293.659282164236</v>
      </c>
      <c r="J247" s="33">
        <v>289.09153690650402</v>
      </c>
      <c r="K247" s="33">
        <v>298.28092912978298</v>
      </c>
      <c r="L247" s="33">
        <v>4.6216469655469199</v>
      </c>
      <c r="M247" s="33">
        <v>4.5677452577317004</v>
      </c>
    </row>
    <row r="248" spans="1:13">
      <c r="A248" s="33" t="s">
        <v>499</v>
      </c>
      <c r="B248" s="33" t="s">
        <v>61</v>
      </c>
      <c r="C248" s="33" t="s">
        <v>133</v>
      </c>
      <c r="D248" s="11" t="s">
        <v>83</v>
      </c>
      <c r="E248" s="33">
        <v>0</v>
      </c>
      <c r="F248" s="33">
        <v>15819.6223153911</v>
      </c>
      <c r="G248" s="33">
        <v>5273.2074384637199</v>
      </c>
      <c r="H248" s="33">
        <v>295.40095877622599</v>
      </c>
      <c r="I248" s="33">
        <v>288.04820632455801</v>
      </c>
      <c r="J248" s="33">
        <v>283.56302347402601</v>
      </c>
      <c r="K248" s="33">
        <v>292.58639431800401</v>
      </c>
      <c r="L248" s="33">
        <v>4.53818799344646</v>
      </c>
      <c r="M248" s="33">
        <v>4.4851828505315403</v>
      </c>
    </row>
    <row r="249" spans="1:13">
      <c r="A249" s="33" t="s">
        <v>500</v>
      </c>
      <c r="B249" s="33" t="s">
        <v>61</v>
      </c>
      <c r="C249" s="33" t="s">
        <v>134</v>
      </c>
      <c r="D249" s="11" t="s">
        <v>83</v>
      </c>
      <c r="E249" s="33">
        <v>0</v>
      </c>
      <c r="F249" s="33">
        <v>16165.076300947199</v>
      </c>
      <c r="G249" s="33">
        <v>5388.3587669823901</v>
      </c>
      <c r="H249" s="33">
        <v>300.61467742044198</v>
      </c>
      <c r="I249" s="33">
        <v>290.436166566564</v>
      </c>
      <c r="J249" s="33">
        <v>285.96328960990297</v>
      </c>
      <c r="K249" s="33">
        <v>294.96133169527297</v>
      </c>
      <c r="L249" s="33">
        <v>4.5251651287084096</v>
      </c>
      <c r="M249" s="33">
        <v>4.4728769566608504</v>
      </c>
    </row>
    <row r="250" spans="1:13">
      <c r="A250" s="33" t="s">
        <v>501</v>
      </c>
      <c r="B250" s="33" t="s">
        <v>61</v>
      </c>
      <c r="C250" s="33" t="s">
        <v>39</v>
      </c>
      <c r="D250" s="11" t="s">
        <v>83</v>
      </c>
      <c r="E250" s="33">
        <v>1</v>
      </c>
      <c r="F250" s="33">
        <v>2392.2084936810802</v>
      </c>
      <c r="G250" s="33">
        <v>797.40283122702704</v>
      </c>
      <c r="H250" s="33">
        <v>217.007721942366</v>
      </c>
      <c r="I250" s="33">
        <v>228.34670262211</v>
      </c>
      <c r="J250" s="33">
        <v>219.20675522696399</v>
      </c>
      <c r="K250" s="33">
        <v>237.767290357337</v>
      </c>
      <c r="L250" s="33">
        <v>9.4205877352270893</v>
      </c>
      <c r="M250" s="33">
        <v>9.1399473951464092</v>
      </c>
    </row>
    <row r="251" spans="1:13">
      <c r="A251" s="33" t="s">
        <v>502</v>
      </c>
      <c r="B251" s="33" t="s">
        <v>61</v>
      </c>
      <c r="C251" s="33" t="s">
        <v>37</v>
      </c>
      <c r="D251" s="11" t="s">
        <v>83</v>
      </c>
      <c r="E251" s="33">
        <v>1</v>
      </c>
      <c r="F251" s="33">
        <v>2385.2195853561898</v>
      </c>
      <c r="G251" s="33">
        <v>795.07319511873004</v>
      </c>
      <c r="H251" s="33">
        <v>214.17266791981501</v>
      </c>
      <c r="I251" s="33">
        <v>222.336086488733</v>
      </c>
      <c r="J251" s="33">
        <v>213.422428574647</v>
      </c>
      <c r="K251" s="33">
        <v>231.52384401060601</v>
      </c>
      <c r="L251" s="33">
        <v>9.1877575218731504</v>
      </c>
      <c r="M251" s="33">
        <v>8.9136579140860608</v>
      </c>
    </row>
    <row r="252" spans="1:13">
      <c r="A252" s="33" t="s">
        <v>503</v>
      </c>
      <c r="B252" s="33" t="s">
        <v>61</v>
      </c>
      <c r="C252" s="33" t="s">
        <v>35</v>
      </c>
      <c r="D252" s="11" t="s">
        <v>83</v>
      </c>
      <c r="E252" s="33">
        <v>1</v>
      </c>
      <c r="F252" s="33">
        <v>2336.3228679474801</v>
      </c>
      <c r="G252" s="33">
        <v>778.77428931582597</v>
      </c>
      <c r="H252" s="33">
        <v>208.10897024769</v>
      </c>
      <c r="I252" s="33">
        <v>212.48069580987899</v>
      </c>
      <c r="J252" s="33">
        <v>203.88304460696</v>
      </c>
      <c r="K252" s="33">
        <v>221.34552849899401</v>
      </c>
      <c r="L252" s="33">
        <v>8.8648326891143903</v>
      </c>
      <c r="M252" s="33">
        <v>8.5976512029190193</v>
      </c>
    </row>
    <row r="253" spans="1:13">
      <c r="A253" s="33" t="s">
        <v>504</v>
      </c>
      <c r="B253" s="33" t="s">
        <v>61</v>
      </c>
      <c r="C253" s="33" t="s">
        <v>130</v>
      </c>
      <c r="D253" s="11" t="s">
        <v>83</v>
      </c>
      <c r="E253" s="33">
        <v>1</v>
      </c>
      <c r="F253" s="33">
        <v>2315.9947876473998</v>
      </c>
      <c r="G253" s="33">
        <v>771.99826254913398</v>
      </c>
      <c r="H253" s="33">
        <v>205.00191527165001</v>
      </c>
      <c r="I253" s="33">
        <v>205.63820938607699</v>
      </c>
      <c r="J253" s="33">
        <v>197.29228056992301</v>
      </c>
      <c r="K253" s="33">
        <v>214.24465234253699</v>
      </c>
      <c r="L253" s="33">
        <v>8.6064429564596292</v>
      </c>
      <c r="M253" s="33">
        <v>8.3459288161538705</v>
      </c>
    </row>
    <row r="254" spans="1:13">
      <c r="A254" s="33" t="s">
        <v>505</v>
      </c>
      <c r="B254" s="33" t="s">
        <v>61</v>
      </c>
      <c r="C254" s="33" t="s">
        <v>131</v>
      </c>
      <c r="D254" s="11" t="s">
        <v>83</v>
      </c>
      <c r="E254" s="33">
        <v>1</v>
      </c>
      <c r="F254" s="33">
        <v>2298.6487636503498</v>
      </c>
      <c r="G254" s="33">
        <v>766.21625455011497</v>
      </c>
      <c r="H254" s="33">
        <v>202.49878549559</v>
      </c>
      <c r="I254" s="33">
        <v>198.91645909758799</v>
      </c>
      <c r="J254" s="33">
        <v>190.82340984484901</v>
      </c>
      <c r="K254" s="33">
        <v>207.263096710074</v>
      </c>
      <c r="L254" s="33">
        <v>8.3466376124856101</v>
      </c>
      <c r="M254" s="33">
        <v>8.0930492527389806</v>
      </c>
    </row>
    <row r="255" spans="1:13">
      <c r="A255" s="33" t="s">
        <v>506</v>
      </c>
      <c r="B255" s="33" t="s">
        <v>61</v>
      </c>
      <c r="C255" s="33" t="s">
        <v>132</v>
      </c>
      <c r="D255" s="11" t="s">
        <v>83</v>
      </c>
      <c r="E255" s="33">
        <v>1</v>
      </c>
      <c r="F255" s="33">
        <v>2320.0713730152902</v>
      </c>
      <c r="G255" s="33">
        <v>773.357124338429</v>
      </c>
      <c r="H255" s="33">
        <v>203.54360024348</v>
      </c>
      <c r="I255" s="33">
        <v>196.483635227257</v>
      </c>
      <c r="J255" s="33">
        <v>188.53093159289</v>
      </c>
      <c r="K255" s="33">
        <v>204.684356746037</v>
      </c>
      <c r="L255" s="33">
        <v>8.2007215187795701</v>
      </c>
      <c r="M255" s="33">
        <v>7.9527036343675697</v>
      </c>
    </row>
    <row r="256" spans="1:13">
      <c r="A256" s="33" t="s">
        <v>507</v>
      </c>
      <c r="B256" s="33" t="s">
        <v>61</v>
      </c>
      <c r="C256" s="33" t="s">
        <v>133</v>
      </c>
      <c r="D256" s="11" t="s">
        <v>83</v>
      </c>
      <c r="E256" s="33">
        <v>1</v>
      </c>
      <c r="F256" s="33">
        <v>2308.0919855314801</v>
      </c>
      <c r="G256" s="33">
        <v>769.36399517715904</v>
      </c>
      <c r="H256" s="33">
        <v>201.741831925638</v>
      </c>
      <c r="I256" s="33">
        <v>190.998597290394</v>
      </c>
      <c r="J256" s="33">
        <v>183.251901963791</v>
      </c>
      <c r="K256" s="33">
        <v>198.987522691061</v>
      </c>
      <c r="L256" s="33">
        <v>7.9889254006666901</v>
      </c>
      <c r="M256" s="33">
        <v>7.7466953266034597</v>
      </c>
    </row>
    <row r="257" spans="1:13">
      <c r="A257" s="33" t="s">
        <v>508</v>
      </c>
      <c r="B257" s="33" t="s">
        <v>61</v>
      </c>
      <c r="C257" s="33" t="s">
        <v>134</v>
      </c>
      <c r="D257" s="11" t="s">
        <v>83</v>
      </c>
      <c r="E257" s="33">
        <v>1</v>
      </c>
      <c r="F257" s="33">
        <v>2370.38463244595</v>
      </c>
      <c r="G257" s="33">
        <v>790.12821081531501</v>
      </c>
      <c r="H257" s="33">
        <v>206.31110604375601</v>
      </c>
      <c r="I257" s="33">
        <v>192.1859592621</v>
      </c>
      <c r="J257" s="33">
        <v>184.49610433785301</v>
      </c>
      <c r="K257" s="33">
        <v>200.11303253538</v>
      </c>
      <c r="L257" s="33">
        <v>7.9270732732799196</v>
      </c>
      <c r="M257" s="33">
        <v>7.6898549242471299</v>
      </c>
    </row>
    <row r="258" spans="1:13">
      <c r="A258" s="33" t="s">
        <v>509</v>
      </c>
      <c r="B258" s="33" t="s">
        <v>61</v>
      </c>
      <c r="C258" s="33" t="s">
        <v>39</v>
      </c>
      <c r="D258" s="11" t="s">
        <v>83</v>
      </c>
      <c r="E258" s="33">
        <v>2</v>
      </c>
      <c r="F258" s="33">
        <v>2972.1878276029302</v>
      </c>
      <c r="G258" s="33">
        <v>990.72927586764399</v>
      </c>
      <c r="H258" s="33">
        <v>270.096747739303</v>
      </c>
      <c r="I258" s="33">
        <v>274.517081086156</v>
      </c>
      <c r="J258" s="33">
        <v>264.66320919232999</v>
      </c>
      <c r="K258" s="33">
        <v>284.64192330803502</v>
      </c>
      <c r="L258" s="33">
        <v>10.1248422218796</v>
      </c>
      <c r="M258" s="33">
        <v>9.8538718938260104</v>
      </c>
    </row>
    <row r="259" spans="1:13">
      <c r="A259" s="33" t="s">
        <v>510</v>
      </c>
      <c r="B259" s="33" t="s">
        <v>61</v>
      </c>
      <c r="C259" s="33" t="s">
        <v>37</v>
      </c>
      <c r="D259" s="11" t="s">
        <v>83</v>
      </c>
      <c r="E259" s="33">
        <v>2</v>
      </c>
      <c r="F259" s="33">
        <v>2921.93455448022</v>
      </c>
      <c r="G259" s="33">
        <v>973.97818482673904</v>
      </c>
      <c r="H259" s="33">
        <v>263.144653953447</v>
      </c>
      <c r="I259" s="33">
        <v>265.092704273869</v>
      </c>
      <c r="J259" s="33">
        <v>255.493994971494</v>
      </c>
      <c r="K259" s="33">
        <v>274.95766183378203</v>
      </c>
      <c r="L259" s="33">
        <v>9.8649575599132504</v>
      </c>
      <c r="M259" s="33">
        <v>9.5987093023754309</v>
      </c>
    </row>
    <row r="260" spans="1:13">
      <c r="A260" s="33" t="s">
        <v>511</v>
      </c>
      <c r="B260" s="33" t="s">
        <v>61</v>
      </c>
      <c r="C260" s="33" t="s">
        <v>35</v>
      </c>
      <c r="D260" s="11" t="s">
        <v>83</v>
      </c>
      <c r="E260" s="33">
        <v>2</v>
      </c>
      <c r="F260" s="33">
        <v>2924.45906870918</v>
      </c>
      <c r="G260" s="33">
        <v>974.81968956972696</v>
      </c>
      <c r="H260" s="33">
        <v>261.75137064129598</v>
      </c>
      <c r="I260" s="33">
        <v>260.67813349563602</v>
      </c>
      <c r="J260" s="33">
        <v>251.248529933024</v>
      </c>
      <c r="K260" s="33">
        <v>270.36918003457998</v>
      </c>
      <c r="L260" s="33">
        <v>9.6910465389438496</v>
      </c>
      <c r="M260" s="33">
        <v>9.4296035626113905</v>
      </c>
    </row>
    <row r="261" spans="1:13">
      <c r="A261" s="33" t="s">
        <v>512</v>
      </c>
      <c r="B261" s="33" t="s">
        <v>61</v>
      </c>
      <c r="C261" s="33" t="s">
        <v>130</v>
      </c>
      <c r="D261" s="11" t="s">
        <v>83</v>
      </c>
      <c r="E261" s="33">
        <v>2</v>
      </c>
      <c r="F261" s="33">
        <v>2813.8274168386602</v>
      </c>
      <c r="G261" s="33">
        <v>937.94247227955304</v>
      </c>
      <c r="H261" s="33">
        <v>250.66321294751</v>
      </c>
      <c r="I261" s="33">
        <v>246.54558041787399</v>
      </c>
      <c r="J261" s="33">
        <v>237.468871027755</v>
      </c>
      <c r="K261" s="33">
        <v>255.87892423006701</v>
      </c>
      <c r="L261" s="33">
        <v>9.3333438121937604</v>
      </c>
      <c r="M261" s="33">
        <v>9.0767093901188503</v>
      </c>
    </row>
    <row r="262" spans="1:13">
      <c r="A262" s="33" t="s">
        <v>513</v>
      </c>
      <c r="B262" s="33" t="s">
        <v>61</v>
      </c>
      <c r="C262" s="33" t="s">
        <v>131</v>
      </c>
      <c r="D262" s="11" t="s">
        <v>83</v>
      </c>
      <c r="E262" s="33">
        <v>2</v>
      </c>
      <c r="F262" s="33">
        <v>2826.7767240026101</v>
      </c>
      <c r="G262" s="33">
        <v>942.25890800086904</v>
      </c>
      <c r="H262" s="33">
        <v>250.79976790118101</v>
      </c>
      <c r="I262" s="33">
        <v>242.58845868274301</v>
      </c>
      <c r="J262" s="33">
        <v>233.68948380903001</v>
      </c>
      <c r="K262" s="33">
        <v>251.738456810869</v>
      </c>
      <c r="L262" s="33">
        <v>9.1499981281251905</v>
      </c>
      <c r="M262" s="33">
        <v>8.89897487371368</v>
      </c>
    </row>
    <row r="263" spans="1:13">
      <c r="A263" s="33" t="s">
        <v>514</v>
      </c>
      <c r="B263" s="33" t="s">
        <v>61</v>
      </c>
      <c r="C263" s="33" t="s">
        <v>132</v>
      </c>
      <c r="D263" s="11" t="s">
        <v>83</v>
      </c>
      <c r="E263" s="33">
        <v>2</v>
      </c>
      <c r="F263" s="33">
        <v>2795.5800981492498</v>
      </c>
      <c r="G263" s="33">
        <v>931.86003271641596</v>
      </c>
      <c r="H263" s="33">
        <v>247.14822705948001</v>
      </c>
      <c r="I263" s="33">
        <v>234.95418132261099</v>
      </c>
      <c r="J263" s="33">
        <v>226.29297685466301</v>
      </c>
      <c r="K263" s="33">
        <v>243.861082600152</v>
      </c>
      <c r="L263" s="33">
        <v>8.9069012775407295</v>
      </c>
      <c r="M263" s="33">
        <v>8.6612044679478402</v>
      </c>
    </row>
    <row r="264" spans="1:13">
      <c r="A264" s="33" t="s">
        <v>515</v>
      </c>
      <c r="B264" s="33" t="s">
        <v>61</v>
      </c>
      <c r="C264" s="33" t="s">
        <v>133</v>
      </c>
      <c r="D264" s="11" t="s">
        <v>83</v>
      </c>
      <c r="E264" s="33">
        <v>2</v>
      </c>
      <c r="F264" s="33">
        <v>2834.0949565839201</v>
      </c>
      <c r="G264" s="33">
        <v>944.69831886130703</v>
      </c>
      <c r="H264" s="33">
        <v>249.707036373177</v>
      </c>
      <c r="I264" s="33">
        <v>233.49330760322999</v>
      </c>
      <c r="J264" s="33">
        <v>224.946400408438</v>
      </c>
      <c r="K264" s="33">
        <v>242.28099058924599</v>
      </c>
      <c r="L264" s="33">
        <v>8.7876829860151702</v>
      </c>
      <c r="M264" s="33">
        <v>8.5469071947921105</v>
      </c>
    </row>
    <row r="265" spans="1:13">
      <c r="A265" s="33" t="s">
        <v>516</v>
      </c>
      <c r="B265" s="33" t="s">
        <v>61</v>
      </c>
      <c r="C265" s="33" t="s">
        <v>134</v>
      </c>
      <c r="D265" s="11" t="s">
        <v>83</v>
      </c>
      <c r="E265" s="33">
        <v>2</v>
      </c>
      <c r="F265" s="33">
        <v>2891.3415102040399</v>
      </c>
      <c r="G265" s="33">
        <v>963.780503401347</v>
      </c>
      <c r="H265" s="33">
        <v>253.58841000201201</v>
      </c>
      <c r="I265" s="33">
        <v>234.09393932674499</v>
      </c>
      <c r="J265" s="33">
        <v>225.610524508043</v>
      </c>
      <c r="K265" s="33">
        <v>242.813927120031</v>
      </c>
      <c r="L265" s="33">
        <v>8.7199877932860108</v>
      </c>
      <c r="M265" s="33">
        <v>8.4834148187028102</v>
      </c>
    </row>
    <row r="266" spans="1:13">
      <c r="A266" s="33" t="s">
        <v>517</v>
      </c>
      <c r="B266" s="33" t="s">
        <v>61</v>
      </c>
      <c r="C266" s="33" t="s">
        <v>39</v>
      </c>
      <c r="D266" s="11" t="s">
        <v>83</v>
      </c>
      <c r="E266" s="33">
        <v>3</v>
      </c>
      <c r="F266" s="33">
        <v>3328.2400138416401</v>
      </c>
      <c r="G266" s="33">
        <v>1109.41333794721</v>
      </c>
      <c r="H266" s="33">
        <v>305.36385165980499</v>
      </c>
      <c r="I266" s="33">
        <v>313.459190045132</v>
      </c>
      <c r="J266" s="33">
        <v>302.82514163706799</v>
      </c>
      <c r="K266" s="33">
        <v>324.36934908491702</v>
      </c>
      <c r="L266" s="33">
        <v>10.910159039785</v>
      </c>
      <c r="M266" s="33">
        <v>10.634048408064</v>
      </c>
    </row>
    <row r="267" spans="1:13">
      <c r="A267" s="33" t="s">
        <v>518</v>
      </c>
      <c r="B267" s="33" t="s">
        <v>61</v>
      </c>
      <c r="C267" s="33" t="s">
        <v>37</v>
      </c>
      <c r="D267" s="11" t="s">
        <v>83</v>
      </c>
      <c r="E267" s="33">
        <v>3</v>
      </c>
      <c r="F267" s="33">
        <v>3324.1291259038298</v>
      </c>
      <c r="G267" s="33">
        <v>1108.0430419679401</v>
      </c>
      <c r="H267" s="33">
        <v>302.81267117076902</v>
      </c>
      <c r="I267" s="33">
        <v>307.80054835704999</v>
      </c>
      <c r="J267" s="33">
        <v>297.35357446341197</v>
      </c>
      <c r="K267" s="33">
        <v>318.51894560742102</v>
      </c>
      <c r="L267" s="33">
        <v>10.718397250371099</v>
      </c>
      <c r="M267" s="33">
        <v>10.446973893637701</v>
      </c>
    </row>
    <row r="268" spans="1:13">
      <c r="A268" s="33" t="s">
        <v>519</v>
      </c>
      <c r="B268" s="33" t="s">
        <v>61</v>
      </c>
      <c r="C268" s="33" t="s">
        <v>35</v>
      </c>
      <c r="D268" s="11" t="s">
        <v>83</v>
      </c>
      <c r="E268" s="33">
        <v>3</v>
      </c>
      <c r="F268" s="33">
        <v>3276.45740748552</v>
      </c>
      <c r="G268" s="33">
        <v>1092.1524691618399</v>
      </c>
      <c r="H268" s="33">
        <v>296.98473928049401</v>
      </c>
      <c r="I268" s="33">
        <v>299.124942229368</v>
      </c>
      <c r="J268" s="33">
        <v>288.90594421569199</v>
      </c>
      <c r="K268" s="33">
        <v>309.61139276787202</v>
      </c>
      <c r="L268" s="33">
        <v>10.4864505385036</v>
      </c>
      <c r="M268" s="33">
        <v>10.2189980136764</v>
      </c>
    </row>
    <row r="269" spans="1:13">
      <c r="A269" s="33" t="s">
        <v>520</v>
      </c>
      <c r="B269" s="33" t="s">
        <v>61</v>
      </c>
      <c r="C269" s="33" t="s">
        <v>130</v>
      </c>
      <c r="D269" s="11" t="s">
        <v>83</v>
      </c>
      <c r="E269" s="33">
        <v>3</v>
      </c>
      <c r="F269" s="33">
        <v>3295.5146721165302</v>
      </c>
      <c r="G269" s="33">
        <v>1098.50489070551</v>
      </c>
      <c r="H269" s="33">
        <v>297.68543241351603</v>
      </c>
      <c r="I269" s="33">
        <v>297.000624569769</v>
      </c>
      <c r="J269" s="33">
        <v>286.89552122324397</v>
      </c>
      <c r="K269" s="33">
        <v>307.36942278504301</v>
      </c>
      <c r="L269" s="33">
        <v>10.368798215274399</v>
      </c>
      <c r="M269" s="33">
        <v>10.1051033465247</v>
      </c>
    </row>
    <row r="270" spans="1:13">
      <c r="A270" s="33" t="s">
        <v>521</v>
      </c>
      <c r="B270" s="33" t="s">
        <v>61</v>
      </c>
      <c r="C270" s="33" t="s">
        <v>131</v>
      </c>
      <c r="D270" s="11" t="s">
        <v>83</v>
      </c>
      <c r="E270" s="33">
        <v>3</v>
      </c>
      <c r="F270" s="33">
        <v>3238.1377358793202</v>
      </c>
      <c r="G270" s="33">
        <v>1079.37924529311</v>
      </c>
      <c r="H270" s="33">
        <v>291.77590400091901</v>
      </c>
      <c r="I270" s="33">
        <v>287.69811044662799</v>
      </c>
      <c r="J270" s="33">
        <v>277.834790852163</v>
      </c>
      <c r="K270" s="33">
        <v>297.82111870287599</v>
      </c>
      <c r="L270" s="33">
        <v>10.1230082562485</v>
      </c>
      <c r="M270" s="33">
        <v>9.8633195944642598</v>
      </c>
    </row>
    <row r="271" spans="1:13">
      <c r="A271" s="33" t="s">
        <v>522</v>
      </c>
      <c r="B271" s="33" t="s">
        <v>61</v>
      </c>
      <c r="C271" s="33" t="s">
        <v>132</v>
      </c>
      <c r="D271" s="11" t="s">
        <v>83</v>
      </c>
      <c r="E271" s="33">
        <v>3</v>
      </c>
      <c r="F271" s="33">
        <v>3299.38444274226</v>
      </c>
      <c r="G271" s="33">
        <v>1099.7948142474199</v>
      </c>
      <c r="H271" s="33">
        <v>296.60827572296103</v>
      </c>
      <c r="I271" s="33">
        <v>288.77900706475498</v>
      </c>
      <c r="J271" s="33">
        <v>278.975599409567</v>
      </c>
      <c r="K271" s="33">
        <v>298.838084552981</v>
      </c>
      <c r="L271" s="33">
        <v>10.0590774882261</v>
      </c>
      <c r="M271" s="33">
        <v>9.8034076551874101</v>
      </c>
    </row>
    <row r="272" spans="1:13">
      <c r="A272" s="33" t="s">
        <v>523</v>
      </c>
      <c r="B272" s="33" t="s">
        <v>61</v>
      </c>
      <c r="C272" s="33" t="s">
        <v>133</v>
      </c>
      <c r="D272" s="11" t="s">
        <v>83</v>
      </c>
      <c r="E272" s="33">
        <v>3</v>
      </c>
      <c r="F272" s="33">
        <v>3246.5002318499</v>
      </c>
      <c r="G272" s="33">
        <v>1082.1667439499599</v>
      </c>
      <c r="H272" s="33">
        <v>290.79872518379398</v>
      </c>
      <c r="I272" s="33">
        <v>279.60349966610602</v>
      </c>
      <c r="J272" s="33">
        <v>270.03767804937502</v>
      </c>
      <c r="K272" s="33">
        <v>289.420847925575</v>
      </c>
      <c r="L272" s="33">
        <v>9.8173482594690409</v>
      </c>
      <c r="M272" s="33">
        <v>9.5658216167310002</v>
      </c>
    </row>
    <row r="273" spans="1:13">
      <c r="A273" s="33" t="s">
        <v>524</v>
      </c>
      <c r="B273" s="33" t="s">
        <v>61</v>
      </c>
      <c r="C273" s="33" t="s">
        <v>134</v>
      </c>
      <c r="D273" s="11" t="s">
        <v>83</v>
      </c>
      <c r="E273" s="33">
        <v>3</v>
      </c>
      <c r="F273" s="33">
        <v>3336.1328254387199</v>
      </c>
      <c r="G273" s="33">
        <v>1112.0442751462399</v>
      </c>
      <c r="H273" s="33">
        <v>297.52949985986697</v>
      </c>
      <c r="I273" s="33">
        <v>283.28253191893202</v>
      </c>
      <c r="J273" s="33">
        <v>273.72134842280599</v>
      </c>
      <c r="K273" s="33">
        <v>293.09167132182301</v>
      </c>
      <c r="L273" s="33">
        <v>9.80913940289145</v>
      </c>
      <c r="M273" s="33">
        <v>9.5611834961258602</v>
      </c>
    </row>
    <row r="274" spans="1:13">
      <c r="A274" s="33" t="s">
        <v>525</v>
      </c>
      <c r="B274" s="33" t="s">
        <v>61</v>
      </c>
      <c r="C274" s="33" t="s">
        <v>39</v>
      </c>
      <c r="D274" s="11" t="s">
        <v>83</v>
      </c>
      <c r="E274" s="33">
        <v>4</v>
      </c>
      <c r="F274" s="33">
        <v>3874.7284689814501</v>
      </c>
      <c r="G274" s="33">
        <v>1291.5761563271501</v>
      </c>
      <c r="H274" s="33">
        <v>379.898059489974</v>
      </c>
      <c r="I274" s="33">
        <v>387.374836696964</v>
      </c>
      <c r="J274" s="33">
        <v>375.19402124186598</v>
      </c>
      <c r="K274" s="33">
        <v>399.84846723968798</v>
      </c>
      <c r="L274" s="33">
        <v>12.4736305427238</v>
      </c>
      <c r="M274" s="33">
        <v>12.180815455098401</v>
      </c>
    </row>
    <row r="275" spans="1:13">
      <c r="A275" s="33" t="s">
        <v>526</v>
      </c>
      <c r="B275" s="33" t="s">
        <v>61</v>
      </c>
      <c r="C275" s="33" t="s">
        <v>37</v>
      </c>
      <c r="D275" s="11" t="s">
        <v>83</v>
      </c>
      <c r="E275" s="33">
        <v>4</v>
      </c>
      <c r="F275" s="33">
        <v>3851.6597121454902</v>
      </c>
      <c r="G275" s="33">
        <v>1283.8865707151599</v>
      </c>
      <c r="H275" s="33">
        <v>375.746018530002</v>
      </c>
      <c r="I275" s="33">
        <v>381.78745954564903</v>
      </c>
      <c r="J275" s="33">
        <v>369.74468704240797</v>
      </c>
      <c r="K275" s="33">
        <v>394.12060585747099</v>
      </c>
      <c r="L275" s="33">
        <v>12.3331463118218</v>
      </c>
      <c r="M275" s="33">
        <v>12.0427725032408</v>
      </c>
    </row>
    <row r="276" spans="1:13">
      <c r="A276" s="33" t="s">
        <v>527</v>
      </c>
      <c r="B276" s="33" t="s">
        <v>61</v>
      </c>
      <c r="C276" s="33" t="s">
        <v>35</v>
      </c>
      <c r="D276" s="11" t="s">
        <v>83</v>
      </c>
      <c r="E276" s="33">
        <v>4</v>
      </c>
      <c r="F276" s="33">
        <v>3715.2367654066702</v>
      </c>
      <c r="G276" s="33">
        <v>1238.4122551355599</v>
      </c>
      <c r="H276" s="33">
        <v>360.88444229729998</v>
      </c>
      <c r="I276" s="33">
        <v>365.49675599891901</v>
      </c>
      <c r="J276" s="33">
        <v>353.76743432113102</v>
      </c>
      <c r="K276" s="33">
        <v>377.51410883877901</v>
      </c>
      <c r="L276" s="33">
        <v>12.017352839860401</v>
      </c>
      <c r="M276" s="33">
        <v>11.729321677788199</v>
      </c>
    </row>
    <row r="277" spans="1:13">
      <c r="A277" s="33" t="s">
        <v>528</v>
      </c>
      <c r="B277" s="33" t="s">
        <v>61</v>
      </c>
      <c r="C277" s="33" t="s">
        <v>130</v>
      </c>
      <c r="D277" s="11" t="s">
        <v>83</v>
      </c>
      <c r="E277" s="33">
        <v>4</v>
      </c>
      <c r="F277" s="33">
        <v>3606.0161137815699</v>
      </c>
      <c r="G277" s="33">
        <v>1202.00537126052</v>
      </c>
      <c r="H277" s="33">
        <v>349.22558785381898</v>
      </c>
      <c r="I277" s="33">
        <v>351.59848823592301</v>
      </c>
      <c r="J277" s="33">
        <v>340.15930947439398</v>
      </c>
      <c r="K277" s="33">
        <v>363.32285358560301</v>
      </c>
      <c r="L277" s="33">
        <v>11.7243653496795</v>
      </c>
      <c r="M277" s="33">
        <v>11.439178761528799</v>
      </c>
    </row>
    <row r="278" spans="1:13">
      <c r="A278" s="33" t="s">
        <v>529</v>
      </c>
      <c r="B278" s="33" t="s">
        <v>61</v>
      </c>
      <c r="C278" s="33" t="s">
        <v>131</v>
      </c>
      <c r="D278" s="11" t="s">
        <v>83</v>
      </c>
      <c r="E278" s="33">
        <v>4</v>
      </c>
      <c r="F278" s="33">
        <v>3598.5216457062902</v>
      </c>
      <c r="G278" s="33">
        <v>1199.5072152354301</v>
      </c>
      <c r="H278" s="33">
        <v>347.57813779082198</v>
      </c>
      <c r="I278" s="33">
        <v>347.22566617722202</v>
      </c>
      <c r="J278" s="33">
        <v>335.92727672027701</v>
      </c>
      <c r="K278" s="33">
        <v>358.80602944010502</v>
      </c>
      <c r="L278" s="33">
        <v>11.5803632628829</v>
      </c>
      <c r="M278" s="33">
        <v>11.2983894569446</v>
      </c>
    </row>
    <row r="279" spans="1:13">
      <c r="A279" s="33" t="s">
        <v>530</v>
      </c>
      <c r="B279" s="33" t="s">
        <v>61</v>
      </c>
      <c r="C279" s="33" t="s">
        <v>132</v>
      </c>
      <c r="D279" s="11" t="s">
        <v>83</v>
      </c>
      <c r="E279" s="33">
        <v>4</v>
      </c>
      <c r="F279" s="33">
        <v>3661.4798621458799</v>
      </c>
      <c r="G279" s="33">
        <v>1220.49328738196</v>
      </c>
      <c r="H279" s="33">
        <v>353.05426277119199</v>
      </c>
      <c r="I279" s="33">
        <v>350.44444891190602</v>
      </c>
      <c r="J279" s="33">
        <v>339.14577463042701</v>
      </c>
      <c r="K279" s="33">
        <v>362.02263614434901</v>
      </c>
      <c r="L279" s="33">
        <v>11.5781872324429</v>
      </c>
      <c r="M279" s="33">
        <v>11.298674281479</v>
      </c>
    </row>
    <row r="280" spans="1:13">
      <c r="A280" s="33" t="s">
        <v>531</v>
      </c>
      <c r="B280" s="33" t="s">
        <v>61</v>
      </c>
      <c r="C280" s="33" t="s">
        <v>133</v>
      </c>
      <c r="D280" s="11" t="s">
        <v>83</v>
      </c>
      <c r="E280" s="33">
        <v>4</v>
      </c>
      <c r="F280" s="33">
        <v>3655.7487048857602</v>
      </c>
      <c r="G280" s="33">
        <v>1218.58290162859</v>
      </c>
      <c r="H280" s="33">
        <v>351.48793695143598</v>
      </c>
      <c r="I280" s="33">
        <v>345.87742129529602</v>
      </c>
      <c r="J280" s="33">
        <v>334.72175686448003</v>
      </c>
      <c r="K280" s="33">
        <v>357.30928000607798</v>
      </c>
      <c r="L280" s="33">
        <v>11.4318587107817</v>
      </c>
      <c r="M280" s="33">
        <v>11.155664430816</v>
      </c>
    </row>
    <row r="281" spans="1:13">
      <c r="A281" s="33" t="s">
        <v>532</v>
      </c>
      <c r="B281" s="33" t="s">
        <v>61</v>
      </c>
      <c r="C281" s="33" t="s">
        <v>134</v>
      </c>
      <c r="D281" s="11" t="s">
        <v>83</v>
      </c>
      <c r="E281" s="33">
        <v>4</v>
      </c>
      <c r="F281" s="33">
        <v>3690.07606632338</v>
      </c>
      <c r="G281" s="33">
        <v>1230.0253554411299</v>
      </c>
      <c r="H281" s="33">
        <v>353.89080692378201</v>
      </c>
      <c r="I281" s="33">
        <v>346.83036027406098</v>
      </c>
      <c r="J281" s="33">
        <v>335.69982019771402</v>
      </c>
      <c r="K281" s="33">
        <v>358.23517040221702</v>
      </c>
      <c r="L281" s="33">
        <v>11.404810128156001</v>
      </c>
      <c r="M281" s="33">
        <v>11.1305400763463</v>
      </c>
    </row>
    <row r="282" spans="1:13">
      <c r="A282" s="33" t="s">
        <v>533</v>
      </c>
      <c r="B282" s="33" t="s">
        <v>61</v>
      </c>
      <c r="C282" s="33" t="s">
        <v>39</v>
      </c>
      <c r="D282" s="11" t="s">
        <v>83</v>
      </c>
      <c r="E282" s="33">
        <v>5</v>
      </c>
      <c r="F282" s="33">
        <v>3991.6163685942802</v>
      </c>
      <c r="G282" s="33">
        <v>1330.53878953143</v>
      </c>
      <c r="H282" s="33">
        <v>441.41766731628098</v>
      </c>
      <c r="I282" s="33">
        <v>479.070916267379</v>
      </c>
      <c r="J282" s="33">
        <v>464.22137380980098</v>
      </c>
      <c r="K282" s="33">
        <v>494.27209332484398</v>
      </c>
      <c r="L282" s="33">
        <v>15.201177057465101</v>
      </c>
      <c r="M282" s="33">
        <v>14.849542457578</v>
      </c>
    </row>
    <row r="283" spans="1:13">
      <c r="A283" s="33" t="s">
        <v>534</v>
      </c>
      <c r="B283" s="33" t="s">
        <v>61</v>
      </c>
      <c r="C283" s="33" t="s">
        <v>37</v>
      </c>
      <c r="D283" s="11" t="s">
        <v>83</v>
      </c>
      <c r="E283" s="33">
        <v>5</v>
      </c>
      <c r="F283" s="33">
        <v>3896.44102876021</v>
      </c>
      <c r="G283" s="33">
        <v>1298.8136762534</v>
      </c>
      <c r="H283" s="33">
        <v>429.36982880708098</v>
      </c>
      <c r="I283" s="33">
        <v>467.74470473341302</v>
      </c>
      <c r="J283" s="33">
        <v>453.068915496329</v>
      </c>
      <c r="K283" s="33">
        <v>482.77228851169002</v>
      </c>
      <c r="L283" s="33">
        <v>15.027583778277601</v>
      </c>
      <c r="M283" s="33">
        <v>14.6757892370841</v>
      </c>
    </row>
    <row r="284" spans="1:13">
      <c r="A284" s="33" t="s">
        <v>535</v>
      </c>
      <c r="B284" s="33" t="s">
        <v>61</v>
      </c>
      <c r="C284" s="33" t="s">
        <v>35</v>
      </c>
      <c r="D284" s="11" t="s">
        <v>83</v>
      </c>
      <c r="E284" s="33">
        <v>5</v>
      </c>
      <c r="F284" s="33">
        <v>3792.2729771750201</v>
      </c>
      <c r="G284" s="33">
        <v>1264.0909923916699</v>
      </c>
      <c r="H284" s="33">
        <v>416.56346447492501</v>
      </c>
      <c r="I284" s="33">
        <v>453.28148163092902</v>
      </c>
      <c r="J284" s="33">
        <v>438.87168604483003</v>
      </c>
      <c r="K284" s="33">
        <v>468.04147058084902</v>
      </c>
      <c r="L284" s="33">
        <v>14.759988949920499</v>
      </c>
      <c r="M284" s="33">
        <v>14.4097955860989</v>
      </c>
    </row>
    <row r="285" spans="1:13">
      <c r="A285" s="33" t="s">
        <v>536</v>
      </c>
      <c r="B285" s="33" t="s">
        <v>61</v>
      </c>
      <c r="C285" s="33" t="s">
        <v>130</v>
      </c>
      <c r="D285" s="11" t="s">
        <v>83</v>
      </c>
      <c r="E285" s="33">
        <v>5</v>
      </c>
      <c r="F285" s="33">
        <v>3741.9640730118499</v>
      </c>
      <c r="G285" s="33">
        <v>1247.32135767062</v>
      </c>
      <c r="H285" s="33">
        <v>409.98210534864802</v>
      </c>
      <c r="I285" s="33">
        <v>445.73392214523102</v>
      </c>
      <c r="J285" s="33">
        <v>431.48181638885802</v>
      </c>
      <c r="K285" s="33">
        <v>460.33474083199502</v>
      </c>
      <c r="L285" s="33">
        <v>14.6008186867634</v>
      </c>
      <c r="M285" s="33">
        <v>14.2521057563737</v>
      </c>
    </row>
    <row r="286" spans="1:13">
      <c r="A286" s="33" t="s">
        <v>537</v>
      </c>
      <c r="B286" s="33" t="s">
        <v>61</v>
      </c>
      <c r="C286" s="33" t="s">
        <v>131</v>
      </c>
      <c r="D286" s="11" t="s">
        <v>83</v>
      </c>
      <c r="E286" s="33">
        <v>5</v>
      </c>
      <c r="F286" s="33">
        <v>3726.9389014153599</v>
      </c>
      <c r="G286" s="33">
        <v>1242.3129671384499</v>
      </c>
      <c r="H286" s="33">
        <v>407.40923068850299</v>
      </c>
      <c r="I286" s="33">
        <v>441.32776548398999</v>
      </c>
      <c r="J286" s="33">
        <v>427.20141528494298</v>
      </c>
      <c r="K286" s="33">
        <v>455.80045710408399</v>
      </c>
      <c r="L286" s="33">
        <v>14.472691620093901</v>
      </c>
      <c r="M286" s="33">
        <v>14.1263501990472</v>
      </c>
    </row>
    <row r="287" spans="1:13">
      <c r="A287" s="33" t="s">
        <v>538</v>
      </c>
      <c r="B287" s="33" t="s">
        <v>61</v>
      </c>
      <c r="C287" s="33" t="s">
        <v>132</v>
      </c>
      <c r="D287" s="11" t="s">
        <v>83</v>
      </c>
      <c r="E287" s="33">
        <v>5</v>
      </c>
      <c r="F287" s="33">
        <v>3789.2941277453901</v>
      </c>
      <c r="G287" s="33">
        <v>1263.0980425818</v>
      </c>
      <c r="H287" s="33">
        <v>413.38009664918502</v>
      </c>
      <c r="I287" s="33">
        <v>446.56382790390302</v>
      </c>
      <c r="J287" s="33">
        <v>432.39563864569698</v>
      </c>
      <c r="K287" s="33">
        <v>461.07647602402898</v>
      </c>
      <c r="L287" s="33">
        <v>14.5126481201268</v>
      </c>
      <c r="M287" s="33">
        <v>14.1681892582051</v>
      </c>
    </row>
    <row r="288" spans="1:13">
      <c r="A288" s="33" t="s">
        <v>539</v>
      </c>
      <c r="B288" s="33" t="s">
        <v>61</v>
      </c>
      <c r="C288" s="33" t="s">
        <v>133</v>
      </c>
      <c r="D288" s="11" t="s">
        <v>83</v>
      </c>
      <c r="E288" s="33">
        <v>5</v>
      </c>
      <c r="F288" s="33">
        <v>3775.1864365400902</v>
      </c>
      <c r="G288" s="33">
        <v>1258.3954788466999</v>
      </c>
      <c r="H288" s="33">
        <v>410.44941029107298</v>
      </c>
      <c r="I288" s="33">
        <v>440.77955067247802</v>
      </c>
      <c r="J288" s="33">
        <v>426.77499234126799</v>
      </c>
      <c r="K288" s="33">
        <v>455.12523375992498</v>
      </c>
      <c r="L288" s="33">
        <v>14.345683087447201</v>
      </c>
      <c r="M288" s="33">
        <v>14.004558331209401</v>
      </c>
    </row>
    <row r="289" spans="1:13">
      <c r="A289" s="33" t="s">
        <v>540</v>
      </c>
      <c r="B289" s="33" t="s">
        <v>61</v>
      </c>
      <c r="C289" s="33" t="s">
        <v>134</v>
      </c>
      <c r="D289" s="11" t="s">
        <v>83</v>
      </c>
      <c r="E289" s="33">
        <v>5</v>
      </c>
      <c r="F289" s="33">
        <v>3877.1412665350899</v>
      </c>
      <c r="G289" s="33">
        <v>1292.38042217836</v>
      </c>
      <c r="H289" s="33">
        <v>419.49552729706198</v>
      </c>
      <c r="I289" s="33">
        <v>449.456200548423</v>
      </c>
      <c r="J289" s="33">
        <v>435.3608250122</v>
      </c>
      <c r="K289" s="33">
        <v>463.89030851117798</v>
      </c>
      <c r="L289" s="33">
        <v>14.4341079627547</v>
      </c>
      <c r="M289" s="33">
        <v>14.0953755362229</v>
      </c>
    </row>
  </sheetData>
  <pageMargins left="0.74803149606299213" right="0.74803149606299213" top="0.98425196850393704" bottom="0.98425196850393704" header="0.51181102362204722" footer="0.51181102362204722"/>
  <pageSetup paperSize="9" scale="86"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W o r k b o o k S t a t e   x m l n s : i = " h t t p : / / w w w . w 3 . o r g / 2 0 0 1 / X M L S c h e m a - i n s t a n c e "   x m l n s = " h t t p : / / s c h e m a s . m i c r o s o f t . c o m / P o w e r B I A d d I n " > < L a s t P r o v i d e d R a n g e N a m e I d > 0 < / L a s t P r o v i d e d R a n g e N a m e I d > < L a s t U s e d G r o u p O b j e c t I d   i : n i l = " t r u e " / > < T i l e s L i s t > < T i l e s / > < / T i l e s L i s t > < / W o r k b o o k S t a t e > 
</file>

<file path=customXml/item2.xml><?xml version="1.0" encoding="utf-8"?>
<ct:contentTypeSchema xmlns:ct="http://schemas.microsoft.com/office/2006/metadata/contentType" xmlns:ma="http://schemas.microsoft.com/office/2006/metadata/properties/metaAttributes" ct:_="" ma:_="" ma:contentTypeName="Document" ma:contentTypeID="0x01010072F936CDCDE8F8418920914B3BFFF19C" ma:contentTypeVersion="12" ma:contentTypeDescription="Create a new document." ma:contentTypeScope="" ma:versionID="9dbda9a1f64f45d02ff06bd91a3442a6">
  <xsd:schema xmlns:xsd="http://www.w3.org/2001/XMLSchema" xmlns:xs="http://www.w3.org/2001/XMLSchema" xmlns:p="http://schemas.microsoft.com/office/2006/metadata/properties" xmlns:ns3="b7e247b7-cca8-429f-8688-16f83c8fba5f" xmlns:ns4="f30bebb2-c01f-48d0-81da-dc8b123879c2" targetNamespace="http://schemas.microsoft.com/office/2006/metadata/properties" ma:root="true" ma:fieldsID="d810eb703564286cbca9694aba1632a6" ns3:_="" ns4:_="">
    <xsd:import namespace="b7e247b7-cca8-429f-8688-16f83c8fba5f"/>
    <xsd:import namespace="f30bebb2-c01f-48d0-81da-dc8b123879c2"/>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AutoKeyPoints" minOccurs="0"/>
                <xsd:element ref="ns4:MediaServiceKeyPoints" minOccurs="0"/>
                <xsd:element ref="ns4: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e247b7-cca8-429f-8688-16f83c8fba5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0bebb2-c01f-48d0-81da-dc8b123879c2"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2D324BB-0834-42F8-822E-65D7A36E0F54}">
  <ds:schemaRefs>
    <ds:schemaRef ds:uri="http://schemas.microsoft.com/PowerBIAddIn"/>
  </ds:schemaRefs>
</ds:datastoreItem>
</file>

<file path=customXml/itemProps2.xml><?xml version="1.0" encoding="utf-8"?>
<ds:datastoreItem xmlns:ds="http://schemas.openxmlformats.org/officeDocument/2006/customXml" ds:itemID="{A4224424-3CE8-4D20-9486-A9B6DA662C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7e247b7-cca8-429f-8688-16f83c8fba5f"/>
    <ds:schemaRef ds:uri="f30bebb2-c01f-48d0-81da-dc8b123879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5AF4164-3151-4CC0-BA97-9B534C862A29}">
  <ds:schemaRefs>
    <ds:schemaRef ds:uri="http://schemas.microsoft.com/sharepoint/v3/contenttype/forms"/>
  </ds:schemaRefs>
</ds:datastoreItem>
</file>

<file path=customXml/itemProps4.xml><?xml version="1.0" encoding="utf-8"?>
<ds:datastoreItem xmlns:ds="http://schemas.openxmlformats.org/officeDocument/2006/customXml" ds:itemID="{ACBE396E-7F4A-4C74-B6C6-8531DF460AFF}">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f30bebb2-c01f-48d0-81da-dc8b123879c2"/>
    <ds:schemaRef ds:uri="b7e247b7-cca8-429f-8688-16f83c8fba5f"/>
    <ds:schemaRef ds:uri="http://purl.org/dc/term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Intro</vt:lpstr>
      <vt:lpstr>Trend</vt:lpstr>
      <vt:lpstr>Comparison</vt:lpstr>
      <vt:lpstr>TechGuide</vt:lpstr>
      <vt:lpstr>InterpretGuide</vt:lpstr>
      <vt:lpstr>CopyingInstruct</vt:lpstr>
      <vt:lpstr>Trend controls</vt:lpstr>
      <vt:lpstr>Comparison controls</vt:lpstr>
      <vt:lpstr>All 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2017-05-18T09:40:52Z</dcterms:created>
  <dcterms:modified xsi:type="dcterms:W3CDTF">2021-07-05T10:40:43Z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0x01010072F936CDCDE8F8418920914B3BFFF19C</vt:lpwstr>
  </property>
</Properties>
</file>