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hidePivotFieldList="1" defaultThemeVersion="124226"/>
  <workbookProtection workbookPassword="C517" lockStructure="1"/>
  <bookViews>
    <workbookView showSheetTabs="0" xWindow="0" yWindow="0" windowWidth="8664" windowHeight="5160" tabRatio="716"/>
  </bookViews>
  <sheets>
    <sheet name="Contents Sheet" sheetId="17" r:id="rId1"/>
    <sheet name="Copy tables and charts" sheetId="18" r:id="rId2"/>
    <sheet name="Data Guide" sheetId="13" r:id="rId3"/>
    <sheet name="How to cluster" sheetId="19" r:id="rId4"/>
    <sheet name="How to indicator" sheetId="20" r:id="rId5"/>
    <sheet name="Indicator Output" sheetId="5" r:id="rId6"/>
    <sheet name="Cluster Output" sheetId="16" r:id="rId7"/>
    <sheet name="Indicator Controls" sheetId="6" state="hidden" r:id="rId8"/>
    <sheet name="Cluster controls" sheetId="15" state="hidden" r:id="rId9"/>
    <sheet name="Data" sheetId="1" state="hidden" r:id="rId10"/>
    <sheet name="Indicator Data" sheetId="2" state="hidden" r:id="rId11"/>
    <sheet name="Indicator Chart Data" sheetId="9" state="hidden" r:id="rId12"/>
    <sheet name="Cluster Data" sheetId="14" state="hidden" r:id="rId13"/>
  </sheets>
  <externalReferences>
    <externalReference r:id="rId14"/>
  </externalReferences>
  <definedNames>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'[1]Raw Data Districts'!#REF!</definedName>
    <definedName name="_Order1" hidden="1">255</definedName>
    <definedName name="Clinical_Indicator_Not_Recorded">OFFSET('Indicator Chart Data'!$C$1,1,0,COUNTA(IF('Indicator Output'!$H$3=1,'Indicator Chart Data'!$C$1:$C$14,IF('Indicator Output'!$H$3=2,'Indicator Chart Data'!$C$1:$C$3,IF('Indicator Output'!$H$3=3,'Indicator Chart Data'!$C$1:$C$7,IF('Indicator Output'!$H$3=4,'Indicator Chart Data'!$C$1:$C$11,IF('Indicator Output'!$H$3=5,'Indicator Chart Data'!$C$1:$C$9,IF('Indicator Output'!$H$3=6,'Indicator Chart Data'!$C$1:$C$8,IF('Indicator Output'!$H$3=7,'Indicator Chart Data'!$C$1:$C$12,””)))))))))</definedName>
    <definedName name="Clinical_Indicator_Recorded">OFFSET('Indicator Chart Data'!$B$1,1,0,COUNTA(IF('Indicator Output'!$H$3=1,'Indicator Chart Data'!$B$1:$B$14,IF('Indicator Output'!$H$3=2,'Indicator Chart Data'!$B$1:$B$3,IF('Indicator Output'!$H$3=3,'Indicator Chart Data'!$B$1:$B$7,IF('Indicator Output'!$H$3=4,'Indicator Chart Data'!$B$1:$B$11,IF('Indicator Output'!$H$3=5,'Indicator Chart Data'!$B$1:$B$9,IF('Indicator Output'!$H$3=6,'Indicator Chart Data'!$B$1:$B$8,IF('Indicator Output'!$H$3=7,'Indicator Chart Data'!$B$1:$B$12,””)))))))))</definedName>
    <definedName name="Cluster">OFFSET('Indicator Chart Data'!$A$1,1,0,COUNTA(IF('Indicator Output'!$H$3=1,'Indicator Chart Data'!$A$1:$A$14,IF('Indicator Output'!$H$3=2,'Indicator Chart Data'!$A$1:$A$3,IF('Indicator Output'!$H$3=3,'Indicator Chart Data'!$A$1:$A$7,IF('Indicator Output'!$H$3=4,'Indicator Chart Data'!$A$1:$A$11,IF('Indicator Output'!$H$3=5,'Indicator Chart Data'!$A$1:$A$9,IF('Indicator Output'!$H$3=6,'Indicator Chart Data'!$A$1:$A$8,IF('Indicator Output'!$H$3=7,'Indicator Chart Data'!$A$1:$A$12,””)))))))))</definedName>
    <definedName name="Exception">OFFSET('Indicator Chart Data'!$D$1,1,0,COUNTA(IF('Indicator Output'!$H$3=1,'Indicator Chart Data'!$D$1:$D$14,IF('Indicator Output'!$H$3=2,'Indicator Chart Data'!$D$1:$D$3,IF('Indicator Output'!$H$3=3,'Indicator Chart Data'!$D$1:$D$7,IF('Indicator Output'!$H$3=4,'Indicator Chart Data'!$D$1:$D$11,IF('Indicator Output'!$H$3=5,'Indicator Chart Data'!$D$1:$D$9,IF('Indicator Output'!$H$3=6,'Indicator Chart Data'!$D$1:$D$8,IF('Indicator Output'!$H$3=7,'Indicator Chart Data'!$D$1:$D$12,””)))))))))</definedName>
    <definedName name="offset">OFFSET('Indicator Controls'!$V$6,0,0,COUNTA('Indicator Controls'!$V$6:$V$20,1))</definedName>
    <definedName name="_xlnm.Print_Area" localSheetId="6">'Cluster Output'!$B$1:$R$43</definedName>
    <definedName name="_xlnm.Print_Area" localSheetId="1">'Copy tables and charts'!$B$5:$T$47</definedName>
    <definedName name="_xlnm.Print_Area" localSheetId="3">'How to cluster'!$A$1:$S$44</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62913"/>
</workbook>
</file>

<file path=xl/calcChain.xml><?xml version="1.0" encoding="utf-8"?>
<calcChain xmlns="http://schemas.openxmlformats.org/spreadsheetml/2006/main">
  <c r="F36" i="5" l="1"/>
  <c r="J42" i="16"/>
  <c r="H3" i="5" l="1"/>
  <c r="K328" i="14" l="1"/>
  <c r="I328" i="14"/>
  <c r="F328" i="14"/>
  <c r="E328" i="14"/>
  <c r="D328" i="14"/>
  <c r="C328" i="14"/>
  <c r="K327" i="14"/>
  <c r="I327" i="14"/>
  <c r="F327" i="14"/>
  <c r="E327" i="14"/>
  <c r="D327" i="14"/>
  <c r="C327" i="14"/>
  <c r="K326" i="14"/>
  <c r="I326" i="14"/>
  <c r="F326" i="14"/>
  <c r="E326" i="14"/>
  <c r="D326" i="14"/>
  <c r="C326" i="14"/>
  <c r="K325" i="14"/>
  <c r="I325" i="14"/>
  <c r="F325" i="14"/>
  <c r="E325" i="14"/>
  <c r="D325" i="14"/>
  <c r="C325" i="14"/>
  <c r="K324" i="14"/>
  <c r="I324" i="14"/>
  <c r="F324" i="14"/>
  <c r="E324" i="14"/>
  <c r="D324" i="14"/>
  <c r="C324" i="14"/>
  <c r="K323" i="14"/>
  <c r="I323" i="14"/>
  <c r="F323" i="14"/>
  <c r="E323" i="14"/>
  <c r="D323" i="14"/>
  <c r="C323" i="14"/>
  <c r="K322" i="14"/>
  <c r="I322" i="14"/>
  <c r="F322" i="14"/>
  <c r="E322" i="14"/>
  <c r="D322" i="14"/>
  <c r="C322" i="14"/>
  <c r="K321" i="14"/>
  <c r="I321" i="14"/>
  <c r="F321" i="14"/>
  <c r="E321" i="14"/>
  <c r="D321" i="14"/>
  <c r="C321" i="14"/>
  <c r="K320" i="14"/>
  <c r="I320" i="14"/>
  <c r="F320" i="14"/>
  <c r="E320" i="14"/>
  <c r="D320" i="14"/>
  <c r="C320" i="14"/>
  <c r="K319" i="14"/>
  <c r="I319" i="14"/>
  <c r="F319" i="14"/>
  <c r="E319" i="14"/>
  <c r="D319" i="14"/>
  <c r="C319" i="14"/>
  <c r="K318" i="14"/>
  <c r="I318" i="14"/>
  <c r="F318" i="14"/>
  <c r="E318" i="14"/>
  <c r="D318" i="14"/>
  <c r="C318" i="14"/>
  <c r="K317" i="14"/>
  <c r="I317" i="14"/>
  <c r="F317" i="14"/>
  <c r="E317" i="14"/>
  <c r="D317" i="14"/>
  <c r="C317" i="14"/>
  <c r="K316" i="14"/>
  <c r="I316" i="14"/>
  <c r="F316" i="14"/>
  <c r="E316" i="14"/>
  <c r="D316" i="14"/>
  <c r="C316" i="14"/>
  <c r="K315" i="14"/>
  <c r="I315" i="14"/>
  <c r="F315" i="14"/>
  <c r="E315" i="14"/>
  <c r="D315" i="14"/>
  <c r="C315" i="14"/>
  <c r="K314" i="14"/>
  <c r="I314" i="14"/>
  <c r="F314" i="14"/>
  <c r="E314" i="14"/>
  <c r="D314" i="14"/>
  <c r="C314" i="14"/>
  <c r="K313" i="14"/>
  <c r="I313" i="14"/>
  <c r="F313" i="14"/>
  <c r="E313" i="14"/>
  <c r="D313" i="14"/>
  <c r="C313" i="14"/>
  <c r="K312" i="14"/>
  <c r="I312" i="14"/>
  <c r="F312" i="14"/>
  <c r="E312" i="14"/>
  <c r="D312" i="14"/>
  <c r="C312" i="14"/>
  <c r="K311" i="14"/>
  <c r="I311" i="14"/>
  <c r="F311" i="14"/>
  <c r="E311" i="14"/>
  <c r="D311" i="14"/>
  <c r="C311" i="14"/>
  <c r="K310" i="14"/>
  <c r="I310" i="14"/>
  <c r="F310" i="14"/>
  <c r="E310" i="14"/>
  <c r="D310" i="14"/>
  <c r="C310" i="14"/>
  <c r="K309" i="14"/>
  <c r="I309" i="14"/>
  <c r="F309" i="14"/>
  <c r="E309" i="14"/>
  <c r="D309" i="14"/>
  <c r="C309" i="14"/>
  <c r="K308" i="14"/>
  <c r="I308" i="14"/>
  <c r="F308" i="14"/>
  <c r="E308" i="14"/>
  <c r="D308" i="14"/>
  <c r="C308" i="14"/>
  <c r="K307" i="14"/>
  <c r="I307" i="14"/>
  <c r="F307" i="14"/>
  <c r="E307" i="14"/>
  <c r="D307" i="14"/>
  <c r="C307" i="14"/>
  <c r="K306" i="14"/>
  <c r="I306" i="14"/>
  <c r="F306" i="14"/>
  <c r="E306" i="14"/>
  <c r="D306" i="14"/>
  <c r="C306" i="14"/>
  <c r="K305" i="14"/>
  <c r="I305" i="14"/>
  <c r="F305" i="14"/>
  <c r="E305" i="14"/>
  <c r="D305" i="14"/>
  <c r="C305" i="14"/>
  <c r="K304" i="14"/>
  <c r="I304" i="14"/>
  <c r="F304" i="14"/>
  <c r="E304" i="14"/>
  <c r="D304" i="14"/>
  <c r="C304" i="14"/>
  <c r="K303" i="14"/>
  <c r="I303" i="14"/>
  <c r="F303" i="14"/>
  <c r="E303" i="14"/>
  <c r="D303" i="14"/>
  <c r="C303" i="14"/>
  <c r="K302" i="14"/>
  <c r="I302" i="14"/>
  <c r="F302" i="14"/>
  <c r="E302" i="14"/>
  <c r="D302" i="14"/>
  <c r="C302" i="14"/>
  <c r="K301" i="14"/>
  <c r="I301" i="14"/>
  <c r="F301" i="14"/>
  <c r="E301" i="14"/>
  <c r="D301" i="14"/>
  <c r="C301" i="14"/>
  <c r="K300" i="14"/>
  <c r="I300" i="14"/>
  <c r="F300" i="14"/>
  <c r="E300" i="14"/>
  <c r="D300" i="14"/>
  <c r="C300" i="14"/>
  <c r="K299" i="14"/>
  <c r="I299" i="14"/>
  <c r="F299" i="14"/>
  <c r="E299" i="14"/>
  <c r="D299" i="14"/>
  <c r="C299" i="14"/>
  <c r="K298" i="14"/>
  <c r="I298" i="14"/>
  <c r="F298" i="14"/>
  <c r="E298" i="14"/>
  <c r="D298" i="14"/>
  <c r="C298" i="14"/>
  <c r="K297" i="14"/>
  <c r="I297" i="14"/>
  <c r="F297" i="14"/>
  <c r="E297" i="14"/>
  <c r="D297" i="14"/>
  <c r="C297" i="14"/>
  <c r="K296" i="14"/>
  <c r="I296" i="14"/>
  <c r="F296" i="14"/>
  <c r="E296" i="14"/>
  <c r="D296" i="14"/>
  <c r="C296" i="14"/>
  <c r="K295" i="14"/>
  <c r="I295" i="14"/>
  <c r="F295" i="14"/>
  <c r="E295" i="14"/>
  <c r="D295" i="14"/>
  <c r="C295" i="14"/>
  <c r="K294" i="14"/>
  <c r="I294" i="14"/>
  <c r="F294" i="14"/>
  <c r="E294" i="14"/>
  <c r="D294" i="14"/>
  <c r="C294" i="14"/>
  <c r="K293" i="14"/>
  <c r="I293" i="14"/>
  <c r="F293" i="14"/>
  <c r="E293" i="14"/>
  <c r="D293" i="14"/>
  <c r="C293" i="14"/>
  <c r="K292" i="14"/>
  <c r="I292" i="14"/>
  <c r="F292" i="14"/>
  <c r="E292" i="14"/>
  <c r="D292" i="14"/>
  <c r="C292" i="14"/>
  <c r="K291" i="14"/>
  <c r="I291" i="14"/>
  <c r="F291" i="14"/>
  <c r="E291" i="14"/>
  <c r="D291" i="14"/>
  <c r="C291" i="14"/>
  <c r="K290" i="14"/>
  <c r="I290" i="14"/>
  <c r="F290" i="14"/>
  <c r="E290" i="14"/>
  <c r="D290" i="14"/>
  <c r="C290" i="14"/>
  <c r="K289" i="14"/>
  <c r="I289" i="14"/>
  <c r="F289" i="14"/>
  <c r="E289" i="14"/>
  <c r="D289" i="14"/>
  <c r="C289" i="14"/>
  <c r="K288" i="14"/>
  <c r="I288" i="14"/>
  <c r="F288" i="14"/>
  <c r="E288" i="14"/>
  <c r="D288" i="14"/>
  <c r="C288" i="14"/>
  <c r="K287" i="14"/>
  <c r="I287" i="14"/>
  <c r="F287" i="14"/>
  <c r="E287" i="14"/>
  <c r="D287" i="14"/>
  <c r="C287" i="14"/>
  <c r="K286" i="14"/>
  <c r="I286" i="14"/>
  <c r="F286" i="14"/>
  <c r="E286" i="14"/>
  <c r="D286" i="14"/>
  <c r="C286" i="14"/>
  <c r="K285" i="14"/>
  <c r="I285" i="14"/>
  <c r="F285" i="14"/>
  <c r="E285" i="14"/>
  <c r="D285" i="14"/>
  <c r="C285" i="14"/>
  <c r="K284" i="14"/>
  <c r="I284" i="14"/>
  <c r="F284" i="14"/>
  <c r="E284" i="14"/>
  <c r="D284" i="14"/>
  <c r="C284" i="14"/>
  <c r="K283" i="14"/>
  <c r="I283" i="14"/>
  <c r="F283" i="14"/>
  <c r="E283" i="14"/>
  <c r="D283" i="14"/>
  <c r="C283" i="14"/>
  <c r="K282" i="14"/>
  <c r="I282" i="14"/>
  <c r="F282" i="14"/>
  <c r="E282" i="14"/>
  <c r="D282" i="14"/>
  <c r="C282" i="14"/>
  <c r="K281" i="14"/>
  <c r="I281" i="14"/>
  <c r="F281" i="14"/>
  <c r="E281" i="14"/>
  <c r="D281" i="14"/>
  <c r="C281" i="14"/>
  <c r="K280" i="14"/>
  <c r="I280" i="14"/>
  <c r="F280" i="14"/>
  <c r="E280" i="14"/>
  <c r="D280" i="14"/>
  <c r="C280" i="14"/>
  <c r="K279" i="14"/>
  <c r="I279" i="14"/>
  <c r="F279" i="14"/>
  <c r="E279" i="14"/>
  <c r="D279" i="14"/>
  <c r="C279" i="14"/>
  <c r="K278" i="14"/>
  <c r="I278" i="14"/>
  <c r="F278" i="14"/>
  <c r="E278" i="14"/>
  <c r="D278" i="14"/>
  <c r="C278" i="14"/>
  <c r="K277" i="14"/>
  <c r="I277" i="14"/>
  <c r="F277" i="14"/>
  <c r="E277" i="14"/>
  <c r="D277" i="14"/>
  <c r="C277" i="14"/>
  <c r="K276" i="14"/>
  <c r="I276" i="14"/>
  <c r="F276" i="14"/>
  <c r="E276" i="14"/>
  <c r="D276" i="14"/>
  <c r="C276" i="14"/>
  <c r="K275" i="14"/>
  <c r="I275" i="14"/>
  <c r="F275" i="14"/>
  <c r="E275" i="14"/>
  <c r="D275" i="14"/>
  <c r="C275" i="14"/>
  <c r="K274" i="14"/>
  <c r="I274" i="14"/>
  <c r="F274" i="14"/>
  <c r="E274" i="14"/>
  <c r="D274" i="14"/>
  <c r="C274" i="14"/>
  <c r="K273" i="14"/>
  <c r="I273" i="14"/>
  <c r="F273" i="14"/>
  <c r="E273" i="14"/>
  <c r="D273" i="14"/>
  <c r="C273" i="14"/>
  <c r="K272" i="14"/>
  <c r="I272" i="14"/>
  <c r="F272" i="14"/>
  <c r="E272" i="14"/>
  <c r="D272" i="14"/>
  <c r="C272" i="14"/>
  <c r="K271" i="14"/>
  <c r="I271" i="14"/>
  <c r="F271" i="14"/>
  <c r="E271" i="14"/>
  <c r="D271" i="14"/>
  <c r="C271" i="14"/>
  <c r="K270" i="14"/>
  <c r="I270" i="14"/>
  <c r="F270" i="14"/>
  <c r="E270" i="14"/>
  <c r="D270" i="14"/>
  <c r="C270" i="14"/>
  <c r="K269" i="14"/>
  <c r="I269" i="14"/>
  <c r="F269" i="14"/>
  <c r="E269" i="14"/>
  <c r="D269" i="14"/>
  <c r="C269" i="14"/>
  <c r="K268" i="14"/>
  <c r="I268" i="14"/>
  <c r="F268" i="14"/>
  <c r="E268" i="14"/>
  <c r="D268" i="14"/>
  <c r="C268" i="14"/>
  <c r="K267" i="14"/>
  <c r="I267" i="14"/>
  <c r="F267" i="14"/>
  <c r="E267" i="14"/>
  <c r="D267" i="14"/>
  <c r="C267" i="14"/>
  <c r="K266" i="14"/>
  <c r="I266" i="14"/>
  <c r="F266" i="14"/>
  <c r="E266" i="14"/>
  <c r="D266" i="14"/>
  <c r="C266" i="14"/>
  <c r="K265" i="14"/>
  <c r="I265" i="14"/>
  <c r="F265" i="14"/>
  <c r="E265" i="14"/>
  <c r="D265" i="14"/>
  <c r="C265" i="14"/>
  <c r="K264" i="14"/>
  <c r="I264" i="14"/>
  <c r="F264" i="14"/>
  <c r="E264" i="14"/>
  <c r="D264" i="14"/>
  <c r="C264" i="14"/>
  <c r="K263" i="14"/>
  <c r="I263" i="14"/>
  <c r="F263" i="14"/>
  <c r="E263" i="14"/>
  <c r="D263" i="14"/>
  <c r="C263" i="14"/>
  <c r="K262" i="14"/>
  <c r="I262" i="14"/>
  <c r="F262" i="14"/>
  <c r="E262" i="14"/>
  <c r="D262" i="14"/>
  <c r="C262" i="14"/>
  <c r="K261" i="14"/>
  <c r="I261" i="14"/>
  <c r="F261" i="14"/>
  <c r="E261" i="14"/>
  <c r="D261" i="14"/>
  <c r="C261" i="14"/>
  <c r="K260" i="14"/>
  <c r="I260" i="14"/>
  <c r="F260" i="14"/>
  <c r="E260" i="14"/>
  <c r="D260" i="14"/>
  <c r="C260" i="14"/>
  <c r="K259" i="14"/>
  <c r="I259" i="14"/>
  <c r="F259" i="14"/>
  <c r="E259" i="14"/>
  <c r="D259" i="14"/>
  <c r="C259" i="14"/>
  <c r="K258" i="14"/>
  <c r="I258" i="14"/>
  <c r="F258" i="14"/>
  <c r="E258" i="14"/>
  <c r="D258" i="14"/>
  <c r="C258" i="14"/>
  <c r="K257" i="14"/>
  <c r="I257" i="14"/>
  <c r="F257" i="14"/>
  <c r="E257" i="14"/>
  <c r="D257" i="14"/>
  <c r="C257" i="14"/>
  <c r="K256" i="14"/>
  <c r="I256" i="14"/>
  <c r="F256" i="14"/>
  <c r="E256" i="14"/>
  <c r="D256" i="14"/>
  <c r="C256" i="14"/>
  <c r="K255" i="14"/>
  <c r="I255" i="14"/>
  <c r="F255" i="14"/>
  <c r="E255" i="14"/>
  <c r="D255" i="14"/>
  <c r="C255" i="14"/>
  <c r="K254" i="14"/>
  <c r="I254" i="14"/>
  <c r="F254" i="14"/>
  <c r="E254" i="14"/>
  <c r="D254" i="14"/>
  <c r="C254" i="14"/>
  <c r="K253" i="14"/>
  <c r="I253" i="14"/>
  <c r="F253" i="14"/>
  <c r="E253" i="14"/>
  <c r="D253" i="14"/>
  <c r="C253" i="14"/>
  <c r="K252" i="14"/>
  <c r="I252" i="14"/>
  <c r="F252" i="14"/>
  <c r="E252" i="14"/>
  <c r="D252" i="14"/>
  <c r="C252" i="14"/>
  <c r="K251" i="14"/>
  <c r="I251" i="14"/>
  <c r="F251" i="14"/>
  <c r="E251" i="14"/>
  <c r="D251" i="14"/>
  <c r="C251" i="14"/>
  <c r="K250" i="14"/>
  <c r="I250" i="14"/>
  <c r="F250" i="14"/>
  <c r="E250" i="14"/>
  <c r="D250" i="14"/>
  <c r="C250" i="14"/>
  <c r="K249" i="14"/>
  <c r="I249" i="14"/>
  <c r="F249" i="14"/>
  <c r="E249" i="14"/>
  <c r="D249" i="14"/>
  <c r="C249" i="14"/>
  <c r="K248" i="14"/>
  <c r="I248" i="14"/>
  <c r="F248" i="14"/>
  <c r="E248" i="14"/>
  <c r="D248" i="14"/>
  <c r="C248" i="14"/>
  <c r="K247" i="14"/>
  <c r="I247" i="14"/>
  <c r="F247" i="14"/>
  <c r="E247" i="14"/>
  <c r="D247" i="14"/>
  <c r="C247" i="14"/>
  <c r="K246" i="14"/>
  <c r="I246" i="14"/>
  <c r="F246" i="14"/>
  <c r="E246" i="14"/>
  <c r="D246" i="14"/>
  <c r="C246" i="14"/>
  <c r="K245" i="14"/>
  <c r="I245" i="14"/>
  <c r="F245" i="14"/>
  <c r="E245" i="14"/>
  <c r="D245" i="14"/>
  <c r="C245" i="14"/>
  <c r="K244" i="14"/>
  <c r="I244" i="14"/>
  <c r="F244" i="14"/>
  <c r="E244" i="14"/>
  <c r="D244" i="14"/>
  <c r="C244" i="14"/>
  <c r="K243" i="14"/>
  <c r="I243" i="14"/>
  <c r="F243" i="14"/>
  <c r="E243" i="14"/>
  <c r="D243" i="14"/>
  <c r="C243" i="14"/>
  <c r="K242" i="14"/>
  <c r="I242" i="14"/>
  <c r="F242" i="14"/>
  <c r="E242" i="14"/>
  <c r="D242" i="14"/>
  <c r="C242" i="14"/>
  <c r="K241" i="14"/>
  <c r="I241" i="14"/>
  <c r="F241" i="14"/>
  <c r="E241" i="14"/>
  <c r="D241" i="14"/>
  <c r="C241" i="14"/>
  <c r="K240" i="14"/>
  <c r="I240" i="14"/>
  <c r="F240" i="14"/>
  <c r="E240" i="14"/>
  <c r="D240" i="14"/>
  <c r="C240" i="14"/>
  <c r="K239" i="14"/>
  <c r="I239" i="14"/>
  <c r="F239" i="14"/>
  <c r="E239" i="14"/>
  <c r="D239" i="14"/>
  <c r="C239" i="14"/>
  <c r="K238" i="14"/>
  <c r="I238" i="14"/>
  <c r="F238" i="14"/>
  <c r="E238" i="14"/>
  <c r="D238" i="14"/>
  <c r="C238" i="14"/>
  <c r="K237" i="14"/>
  <c r="I237" i="14"/>
  <c r="F237" i="14"/>
  <c r="E237" i="14"/>
  <c r="D237" i="14"/>
  <c r="C237" i="14"/>
  <c r="K236" i="14"/>
  <c r="I236" i="14"/>
  <c r="F236" i="14"/>
  <c r="E236" i="14"/>
  <c r="D236" i="14"/>
  <c r="C236" i="14"/>
  <c r="K235" i="14"/>
  <c r="I235" i="14"/>
  <c r="F235" i="14"/>
  <c r="E235" i="14"/>
  <c r="D235" i="14"/>
  <c r="C235" i="14"/>
  <c r="K234" i="14"/>
  <c r="I234" i="14"/>
  <c r="F234" i="14"/>
  <c r="E234" i="14"/>
  <c r="D234" i="14"/>
  <c r="C234" i="14"/>
  <c r="K233" i="14"/>
  <c r="I233" i="14"/>
  <c r="F233" i="14"/>
  <c r="E233" i="14"/>
  <c r="D233" i="14"/>
  <c r="C233" i="14"/>
  <c r="K232" i="14"/>
  <c r="I232" i="14"/>
  <c r="F232" i="14"/>
  <c r="E232" i="14"/>
  <c r="D232" i="14"/>
  <c r="C232" i="14"/>
  <c r="K231" i="14"/>
  <c r="I231" i="14"/>
  <c r="F231" i="14"/>
  <c r="E231" i="14"/>
  <c r="D231" i="14"/>
  <c r="C231" i="14"/>
  <c r="K230" i="14"/>
  <c r="I230" i="14"/>
  <c r="F230" i="14"/>
  <c r="E230" i="14"/>
  <c r="D230" i="14"/>
  <c r="C230" i="14"/>
  <c r="K229" i="14"/>
  <c r="I229" i="14"/>
  <c r="F229" i="14"/>
  <c r="E229" i="14"/>
  <c r="D229" i="14"/>
  <c r="C229" i="14"/>
  <c r="K228" i="14"/>
  <c r="I228" i="14"/>
  <c r="F228" i="14"/>
  <c r="E228" i="14"/>
  <c r="D228" i="14"/>
  <c r="C228" i="14"/>
  <c r="K227" i="14"/>
  <c r="I227" i="14"/>
  <c r="F227" i="14"/>
  <c r="E227" i="14"/>
  <c r="D227" i="14"/>
  <c r="C227" i="14"/>
  <c r="K226" i="14"/>
  <c r="I226" i="14"/>
  <c r="F226" i="14"/>
  <c r="E226" i="14"/>
  <c r="D226" i="14"/>
  <c r="C226" i="14"/>
  <c r="K225" i="14"/>
  <c r="I225" i="14"/>
  <c r="F225" i="14"/>
  <c r="E225" i="14"/>
  <c r="D225" i="14"/>
  <c r="C225" i="14"/>
  <c r="K224" i="14"/>
  <c r="I224" i="14"/>
  <c r="F224" i="14"/>
  <c r="E224" i="14"/>
  <c r="D224" i="14"/>
  <c r="C224" i="14"/>
  <c r="K223" i="14"/>
  <c r="I223" i="14"/>
  <c r="F223" i="14"/>
  <c r="E223" i="14"/>
  <c r="D223" i="14"/>
  <c r="C223" i="14"/>
  <c r="K222" i="14"/>
  <c r="I222" i="14"/>
  <c r="F222" i="14"/>
  <c r="E222" i="14"/>
  <c r="D222" i="14"/>
  <c r="C222" i="14"/>
  <c r="K221" i="14"/>
  <c r="I221" i="14"/>
  <c r="F221" i="14"/>
  <c r="E221" i="14"/>
  <c r="D221" i="14"/>
  <c r="C221" i="14"/>
  <c r="K220" i="14"/>
  <c r="I220" i="14"/>
  <c r="F220" i="14"/>
  <c r="E220" i="14"/>
  <c r="D220" i="14"/>
  <c r="C220" i="14"/>
  <c r="K219" i="14"/>
  <c r="I219" i="14"/>
  <c r="F219" i="14"/>
  <c r="E219" i="14"/>
  <c r="D219" i="14"/>
  <c r="C219" i="14"/>
  <c r="K218" i="14"/>
  <c r="I218" i="14"/>
  <c r="F218" i="14"/>
  <c r="E218" i="14"/>
  <c r="D218" i="14"/>
  <c r="C218" i="14"/>
  <c r="K217" i="14"/>
  <c r="I217" i="14"/>
  <c r="F217" i="14"/>
  <c r="E217" i="14"/>
  <c r="D217" i="14"/>
  <c r="C217" i="14"/>
  <c r="K216" i="14"/>
  <c r="I216" i="14"/>
  <c r="F216" i="14"/>
  <c r="E216" i="14"/>
  <c r="D216" i="14"/>
  <c r="C216" i="14"/>
  <c r="K215" i="14"/>
  <c r="I215" i="14"/>
  <c r="F215" i="14"/>
  <c r="E215" i="14"/>
  <c r="D215" i="14"/>
  <c r="C215" i="14"/>
  <c r="K214" i="14"/>
  <c r="I214" i="14"/>
  <c r="F214" i="14"/>
  <c r="E214" i="14"/>
  <c r="D214" i="14"/>
  <c r="C214" i="14"/>
  <c r="K213" i="14"/>
  <c r="I213" i="14"/>
  <c r="F213" i="14"/>
  <c r="E213" i="14"/>
  <c r="D213" i="14"/>
  <c r="C213" i="14"/>
  <c r="K212" i="14"/>
  <c r="I212" i="14"/>
  <c r="F212" i="14"/>
  <c r="E212" i="14"/>
  <c r="D212" i="14"/>
  <c r="C212" i="14"/>
  <c r="K211" i="14"/>
  <c r="I211" i="14"/>
  <c r="F211" i="14"/>
  <c r="E211" i="14"/>
  <c r="D211" i="14"/>
  <c r="C211" i="14"/>
  <c r="K210" i="14"/>
  <c r="I210" i="14"/>
  <c r="F210" i="14"/>
  <c r="E210" i="14"/>
  <c r="D210" i="14"/>
  <c r="C210" i="14"/>
  <c r="K209" i="14"/>
  <c r="I209" i="14"/>
  <c r="F209" i="14"/>
  <c r="E209" i="14"/>
  <c r="D209" i="14"/>
  <c r="C209" i="14"/>
  <c r="K208" i="14"/>
  <c r="I208" i="14"/>
  <c r="F208" i="14"/>
  <c r="E208" i="14"/>
  <c r="D208" i="14"/>
  <c r="C208" i="14"/>
  <c r="K207" i="14"/>
  <c r="I207" i="14"/>
  <c r="F207" i="14"/>
  <c r="E207" i="14"/>
  <c r="D207" i="14"/>
  <c r="C207" i="14"/>
  <c r="K206" i="14"/>
  <c r="I206" i="14"/>
  <c r="F206" i="14"/>
  <c r="E206" i="14"/>
  <c r="D206" i="14"/>
  <c r="C206" i="14"/>
  <c r="K205" i="14"/>
  <c r="I205" i="14"/>
  <c r="F205" i="14"/>
  <c r="E205" i="14"/>
  <c r="D205" i="14"/>
  <c r="C205" i="14"/>
  <c r="K204" i="14"/>
  <c r="I204" i="14"/>
  <c r="F204" i="14"/>
  <c r="E204" i="14"/>
  <c r="D204" i="14"/>
  <c r="C204" i="14"/>
  <c r="K203" i="14"/>
  <c r="I203" i="14"/>
  <c r="F203" i="14"/>
  <c r="E203" i="14"/>
  <c r="D203" i="14"/>
  <c r="C203" i="14"/>
  <c r="K202" i="14"/>
  <c r="I202" i="14"/>
  <c r="F202" i="14"/>
  <c r="E202" i="14"/>
  <c r="D202" i="14"/>
  <c r="C202" i="14"/>
  <c r="K201" i="14"/>
  <c r="I201" i="14"/>
  <c r="F201" i="14"/>
  <c r="E201" i="14"/>
  <c r="D201" i="14"/>
  <c r="C201" i="14"/>
  <c r="K200" i="14"/>
  <c r="I200" i="14"/>
  <c r="F200" i="14"/>
  <c r="E200" i="14"/>
  <c r="D200" i="14"/>
  <c r="C200" i="14"/>
  <c r="K199" i="14"/>
  <c r="I199" i="14"/>
  <c r="F199" i="14"/>
  <c r="E199" i="14"/>
  <c r="D199" i="14"/>
  <c r="C199" i="14"/>
  <c r="K198" i="14"/>
  <c r="I198" i="14"/>
  <c r="F198" i="14"/>
  <c r="E198" i="14"/>
  <c r="D198" i="14"/>
  <c r="C198" i="14"/>
  <c r="K197" i="14"/>
  <c r="I197" i="14"/>
  <c r="F197" i="14"/>
  <c r="E197" i="14"/>
  <c r="D197" i="14"/>
  <c r="C197" i="14"/>
  <c r="K196" i="14"/>
  <c r="I196" i="14"/>
  <c r="F196" i="14"/>
  <c r="E196" i="14"/>
  <c r="D196" i="14"/>
  <c r="C196" i="14"/>
  <c r="K195" i="14"/>
  <c r="I195" i="14"/>
  <c r="F195" i="14"/>
  <c r="E195" i="14"/>
  <c r="D195" i="14"/>
  <c r="C195" i="14"/>
  <c r="K194" i="14"/>
  <c r="I194" i="14"/>
  <c r="F194" i="14"/>
  <c r="E194" i="14"/>
  <c r="D194" i="14"/>
  <c r="C194" i="14"/>
  <c r="K193" i="14"/>
  <c r="I193" i="14"/>
  <c r="F193" i="14"/>
  <c r="E193" i="14"/>
  <c r="D193" i="14"/>
  <c r="C193" i="14"/>
  <c r="K192" i="14"/>
  <c r="I192" i="14"/>
  <c r="F192" i="14"/>
  <c r="E192" i="14"/>
  <c r="D192" i="14"/>
  <c r="C192" i="14"/>
  <c r="K191" i="14"/>
  <c r="I191" i="14"/>
  <c r="F191" i="14"/>
  <c r="E191" i="14"/>
  <c r="D191" i="14"/>
  <c r="C191" i="14"/>
  <c r="K190" i="14"/>
  <c r="I190" i="14"/>
  <c r="F190" i="14"/>
  <c r="E190" i="14"/>
  <c r="D190" i="14"/>
  <c r="C190" i="14"/>
  <c r="K189" i="14"/>
  <c r="I189" i="14"/>
  <c r="F189" i="14"/>
  <c r="E189" i="14"/>
  <c r="D189" i="14"/>
  <c r="C189" i="14"/>
  <c r="K188" i="14"/>
  <c r="I188" i="14"/>
  <c r="F188" i="14"/>
  <c r="E188" i="14"/>
  <c r="D188" i="14"/>
  <c r="C188" i="14"/>
  <c r="K187" i="14"/>
  <c r="I187" i="14"/>
  <c r="F187" i="14"/>
  <c r="E187" i="14"/>
  <c r="D187" i="14"/>
  <c r="C187" i="14"/>
  <c r="K186" i="14"/>
  <c r="I186" i="14"/>
  <c r="F186" i="14"/>
  <c r="E186" i="14"/>
  <c r="D186" i="14"/>
  <c r="C186" i="14"/>
  <c r="K185" i="14"/>
  <c r="I185" i="14"/>
  <c r="F185" i="14"/>
  <c r="E185" i="14"/>
  <c r="D185" i="14"/>
  <c r="C185" i="14"/>
  <c r="K184" i="14"/>
  <c r="I184" i="14"/>
  <c r="F184" i="14"/>
  <c r="E184" i="14"/>
  <c r="D184" i="14"/>
  <c r="C184" i="14"/>
  <c r="K183" i="14"/>
  <c r="I183" i="14"/>
  <c r="F183" i="14"/>
  <c r="E183" i="14"/>
  <c r="D183" i="14"/>
  <c r="C183" i="14"/>
  <c r="K182" i="14"/>
  <c r="I182" i="14"/>
  <c r="F182" i="14"/>
  <c r="E182" i="14"/>
  <c r="D182" i="14"/>
  <c r="C182" i="14"/>
  <c r="K181" i="14"/>
  <c r="I181" i="14"/>
  <c r="F181" i="14"/>
  <c r="E181" i="14"/>
  <c r="D181" i="14"/>
  <c r="C181" i="14"/>
  <c r="K180" i="14"/>
  <c r="I180" i="14"/>
  <c r="F180" i="14"/>
  <c r="E180" i="14"/>
  <c r="D180" i="14"/>
  <c r="C180" i="14"/>
  <c r="K179" i="14"/>
  <c r="I179" i="14"/>
  <c r="F179" i="14"/>
  <c r="E179" i="14"/>
  <c r="D179" i="14"/>
  <c r="C179" i="14"/>
  <c r="K178" i="14"/>
  <c r="I178" i="14"/>
  <c r="F178" i="14"/>
  <c r="E178" i="14"/>
  <c r="D178" i="14"/>
  <c r="C178" i="14"/>
  <c r="K177" i="14"/>
  <c r="I177" i="14"/>
  <c r="F177" i="14"/>
  <c r="E177" i="14"/>
  <c r="D177" i="14"/>
  <c r="C177" i="14"/>
  <c r="K176" i="14"/>
  <c r="I176" i="14"/>
  <c r="F176" i="14"/>
  <c r="E176" i="14"/>
  <c r="D176" i="14"/>
  <c r="C176" i="14"/>
  <c r="K175" i="14"/>
  <c r="I175" i="14"/>
  <c r="F175" i="14"/>
  <c r="E175" i="14"/>
  <c r="D175" i="14"/>
  <c r="C175" i="14"/>
  <c r="K174" i="14"/>
  <c r="I174" i="14"/>
  <c r="F174" i="14"/>
  <c r="E174" i="14"/>
  <c r="D174" i="14"/>
  <c r="C174" i="14"/>
  <c r="K173" i="14"/>
  <c r="I173" i="14"/>
  <c r="F173" i="14"/>
  <c r="E173" i="14"/>
  <c r="D173" i="14"/>
  <c r="C173" i="14"/>
  <c r="K172" i="14"/>
  <c r="I172" i="14"/>
  <c r="F172" i="14"/>
  <c r="E172" i="14"/>
  <c r="D172" i="14"/>
  <c r="C172" i="14"/>
  <c r="K171" i="14"/>
  <c r="I171" i="14"/>
  <c r="F171" i="14"/>
  <c r="E171" i="14"/>
  <c r="D171" i="14"/>
  <c r="C171" i="14"/>
  <c r="K170" i="14"/>
  <c r="I170" i="14"/>
  <c r="F170" i="14"/>
  <c r="E170" i="14"/>
  <c r="D170" i="14"/>
  <c r="C170" i="14"/>
  <c r="K169" i="14"/>
  <c r="I169" i="14"/>
  <c r="F169" i="14"/>
  <c r="E169" i="14"/>
  <c r="D169" i="14"/>
  <c r="C169" i="14"/>
  <c r="K168" i="14"/>
  <c r="I168" i="14"/>
  <c r="F168" i="14"/>
  <c r="E168" i="14"/>
  <c r="D168" i="14"/>
  <c r="C168" i="14"/>
  <c r="K167" i="14"/>
  <c r="I167" i="14"/>
  <c r="F167" i="14"/>
  <c r="E167" i="14"/>
  <c r="D167" i="14"/>
  <c r="C167" i="14"/>
  <c r="K166" i="14"/>
  <c r="I166" i="14"/>
  <c r="F166" i="14"/>
  <c r="E166" i="14"/>
  <c r="D166" i="14"/>
  <c r="C166" i="14"/>
  <c r="K165" i="14"/>
  <c r="I165" i="14"/>
  <c r="F165" i="14"/>
  <c r="E165" i="14"/>
  <c r="D165" i="14"/>
  <c r="C165" i="14"/>
  <c r="K164" i="14"/>
  <c r="I164" i="14"/>
  <c r="F164" i="14"/>
  <c r="E164" i="14"/>
  <c r="D164" i="14"/>
  <c r="C164" i="14"/>
  <c r="K163" i="14"/>
  <c r="I163" i="14"/>
  <c r="F163" i="14"/>
  <c r="E163" i="14"/>
  <c r="D163" i="14"/>
  <c r="C163" i="14"/>
  <c r="K162" i="14"/>
  <c r="I162" i="14"/>
  <c r="F162" i="14"/>
  <c r="E162" i="14"/>
  <c r="D162" i="14"/>
  <c r="C162" i="14"/>
  <c r="K161" i="14"/>
  <c r="I161" i="14"/>
  <c r="F161" i="14"/>
  <c r="E161" i="14"/>
  <c r="D161" i="14"/>
  <c r="C161" i="14"/>
  <c r="K160" i="14"/>
  <c r="I160" i="14"/>
  <c r="F160" i="14"/>
  <c r="E160" i="14"/>
  <c r="D160" i="14"/>
  <c r="C160" i="14"/>
  <c r="K159" i="14"/>
  <c r="I159" i="14"/>
  <c r="F159" i="14"/>
  <c r="E159" i="14"/>
  <c r="D159" i="14"/>
  <c r="C159" i="14"/>
  <c r="K158" i="14"/>
  <c r="I158" i="14"/>
  <c r="F158" i="14"/>
  <c r="E158" i="14"/>
  <c r="D158" i="14"/>
  <c r="C158" i="14"/>
  <c r="K157" i="14"/>
  <c r="I157" i="14"/>
  <c r="F157" i="14"/>
  <c r="E157" i="14"/>
  <c r="D157" i="14"/>
  <c r="C157" i="14"/>
  <c r="K156" i="14"/>
  <c r="I156" i="14"/>
  <c r="F156" i="14"/>
  <c r="E156" i="14"/>
  <c r="D156" i="14"/>
  <c r="C156" i="14"/>
  <c r="K155" i="14"/>
  <c r="I155" i="14"/>
  <c r="F155" i="14"/>
  <c r="E155" i="14"/>
  <c r="D155" i="14"/>
  <c r="C155" i="14"/>
  <c r="K154" i="14"/>
  <c r="I154" i="14"/>
  <c r="F154" i="14"/>
  <c r="E154" i="14"/>
  <c r="D154" i="14"/>
  <c r="C154" i="14"/>
  <c r="K153" i="14"/>
  <c r="I153" i="14"/>
  <c r="F153" i="14"/>
  <c r="E153" i="14"/>
  <c r="D153" i="14"/>
  <c r="C153" i="14"/>
  <c r="K152" i="14"/>
  <c r="I152" i="14"/>
  <c r="F152" i="14"/>
  <c r="E152" i="14"/>
  <c r="D152" i="14"/>
  <c r="C152" i="14"/>
  <c r="K151" i="14"/>
  <c r="I151" i="14"/>
  <c r="F151" i="14"/>
  <c r="E151" i="14"/>
  <c r="D151" i="14"/>
  <c r="C151" i="14"/>
  <c r="K150" i="14"/>
  <c r="I150" i="14"/>
  <c r="F150" i="14"/>
  <c r="E150" i="14"/>
  <c r="D150" i="14"/>
  <c r="C150" i="14"/>
  <c r="K149" i="14"/>
  <c r="I149" i="14"/>
  <c r="F149" i="14"/>
  <c r="E149" i="14"/>
  <c r="D149" i="14"/>
  <c r="C149" i="14"/>
  <c r="K148" i="14"/>
  <c r="I148" i="14"/>
  <c r="F148" i="14"/>
  <c r="E148" i="14"/>
  <c r="D148" i="14"/>
  <c r="C148" i="14"/>
  <c r="K147" i="14"/>
  <c r="I147" i="14"/>
  <c r="F147" i="14"/>
  <c r="E147" i="14"/>
  <c r="D147" i="14"/>
  <c r="C147" i="14"/>
  <c r="K146" i="14"/>
  <c r="I146" i="14"/>
  <c r="F146" i="14"/>
  <c r="E146" i="14"/>
  <c r="D146" i="14"/>
  <c r="C146" i="14"/>
  <c r="K145" i="14"/>
  <c r="I145" i="14"/>
  <c r="F145" i="14"/>
  <c r="E145" i="14"/>
  <c r="D145" i="14"/>
  <c r="C145" i="14"/>
  <c r="K144" i="14"/>
  <c r="I144" i="14"/>
  <c r="F144" i="14"/>
  <c r="E144" i="14"/>
  <c r="D144" i="14"/>
  <c r="C144" i="14"/>
  <c r="K143" i="14"/>
  <c r="I143" i="14"/>
  <c r="F143" i="14"/>
  <c r="E143" i="14"/>
  <c r="D143" i="14"/>
  <c r="C143" i="14"/>
  <c r="K142" i="14"/>
  <c r="I142" i="14"/>
  <c r="F142" i="14"/>
  <c r="E142" i="14"/>
  <c r="D142" i="14"/>
  <c r="C142" i="14"/>
  <c r="K141" i="14"/>
  <c r="I141" i="14"/>
  <c r="F141" i="14"/>
  <c r="E141" i="14"/>
  <c r="D141" i="14"/>
  <c r="C141" i="14"/>
  <c r="K140" i="14"/>
  <c r="I140" i="14"/>
  <c r="F140" i="14"/>
  <c r="E140" i="14"/>
  <c r="D140" i="14"/>
  <c r="C140" i="14"/>
  <c r="K139" i="14"/>
  <c r="I139" i="14"/>
  <c r="F139" i="14"/>
  <c r="E139" i="14"/>
  <c r="D139" i="14"/>
  <c r="C139" i="14"/>
  <c r="K138" i="14"/>
  <c r="I138" i="14"/>
  <c r="F138" i="14"/>
  <c r="E138" i="14"/>
  <c r="D138" i="14"/>
  <c r="C138" i="14"/>
  <c r="K137" i="14"/>
  <c r="I137" i="14"/>
  <c r="F137" i="14"/>
  <c r="E137" i="14"/>
  <c r="D137" i="14"/>
  <c r="C137" i="14"/>
  <c r="K136" i="14"/>
  <c r="I136" i="14"/>
  <c r="F136" i="14"/>
  <c r="E136" i="14"/>
  <c r="D136" i="14"/>
  <c r="C136" i="14"/>
  <c r="K135" i="14"/>
  <c r="I135" i="14"/>
  <c r="F135" i="14"/>
  <c r="E135" i="14"/>
  <c r="D135" i="14"/>
  <c r="C135" i="14"/>
  <c r="K134" i="14"/>
  <c r="I134" i="14"/>
  <c r="F134" i="14"/>
  <c r="E134" i="14"/>
  <c r="D134" i="14"/>
  <c r="C134" i="14"/>
  <c r="K133" i="14"/>
  <c r="I133" i="14"/>
  <c r="F133" i="14"/>
  <c r="E133" i="14"/>
  <c r="D133" i="14"/>
  <c r="C133" i="14"/>
  <c r="K132" i="14"/>
  <c r="I132" i="14"/>
  <c r="F132" i="14"/>
  <c r="E132" i="14"/>
  <c r="D132" i="14"/>
  <c r="C132" i="14"/>
  <c r="K131" i="14"/>
  <c r="I131" i="14"/>
  <c r="F131" i="14"/>
  <c r="E131" i="14"/>
  <c r="D131" i="14"/>
  <c r="C131" i="14"/>
  <c r="K130" i="14"/>
  <c r="I130" i="14"/>
  <c r="F130" i="14"/>
  <c r="E130" i="14"/>
  <c r="D130" i="14"/>
  <c r="C130" i="14"/>
  <c r="K129" i="14"/>
  <c r="I129" i="14"/>
  <c r="F129" i="14"/>
  <c r="E129" i="14"/>
  <c r="D129" i="14"/>
  <c r="C129" i="14"/>
  <c r="K128" i="14"/>
  <c r="I128" i="14"/>
  <c r="F128" i="14"/>
  <c r="E128" i="14"/>
  <c r="D128" i="14"/>
  <c r="C128" i="14"/>
  <c r="K127" i="14"/>
  <c r="I127" i="14"/>
  <c r="F127" i="14"/>
  <c r="E127" i="14"/>
  <c r="D127" i="14"/>
  <c r="C127" i="14"/>
  <c r="K126" i="14"/>
  <c r="I126" i="14"/>
  <c r="F126" i="14"/>
  <c r="E126" i="14"/>
  <c r="D126" i="14"/>
  <c r="C126" i="14"/>
  <c r="K125" i="14"/>
  <c r="I125" i="14"/>
  <c r="F125" i="14"/>
  <c r="E125" i="14"/>
  <c r="D125" i="14"/>
  <c r="C125" i="14"/>
  <c r="K124" i="14"/>
  <c r="I124" i="14"/>
  <c r="F124" i="14"/>
  <c r="E124" i="14"/>
  <c r="D124" i="14"/>
  <c r="C124" i="14"/>
  <c r="K123" i="14"/>
  <c r="I123" i="14"/>
  <c r="F123" i="14"/>
  <c r="E123" i="14"/>
  <c r="D123" i="14"/>
  <c r="C123" i="14"/>
  <c r="K122" i="14"/>
  <c r="I122" i="14"/>
  <c r="F122" i="14"/>
  <c r="E122" i="14"/>
  <c r="D122" i="14"/>
  <c r="C122" i="14"/>
  <c r="K121" i="14"/>
  <c r="I121" i="14"/>
  <c r="F121" i="14"/>
  <c r="E121" i="14"/>
  <c r="D121" i="14"/>
  <c r="C121" i="14"/>
  <c r="K120" i="14"/>
  <c r="I120" i="14"/>
  <c r="F120" i="14"/>
  <c r="E120" i="14"/>
  <c r="D120" i="14"/>
  <c r="C120" i="14"/>
  <c r="K119" i="14"/>
  <c r="I119" i="14"/>
  <c r="F119" i="14"/>
  <c r="E119" i="14"/>
  <c r="D119" i="14"/>
  <c r="C119" i="14"/>
  <c r="K118" i="14"/>
  <c r="I118" i="14"/>
  <c r="F118" i="14"/>
  <c r="E118" i="14"/>
  <c r="D118" i="14"/>
  <c r="C118" i="14"/>
  <c r="K117" i="14"/>
  <c r="I117" i="14"/>
  <c r="F117" i="14"/>
  <c r="E117" i="14"/>
  <c r="D117" i="14"/>
  <c r="C117" i="14"/>
  <c r="K116" i="14"/>
  <c r="I116" i="14"/>
  <c r="F116" i="14"/>
  <c r="E116" i="14"/>
  <c r="D116" i="14"/>
  <c r="C116" i="14"/>
  <c r="K115" i="14"/>
  <c r="I115" i="14"/>
  <c r="F115" i="14"/>
  <c r="E115" i="14"/>
  <c r="D115" i="14"/>
  <c r="C115" i="14"/>
  <c r="K114" i="14"/>
  <c r="I114" i="14"/>
  <c r="F114" i="14"/>
  <c r="E114" i="14"/>
  <c r="D114" i="14"/>
  <c r="C114" i="14"/>
  <c r="K113" i="14"/>
  <c r="I113" i="14"/>
  <c r="F113" i="14"/>
  <c r="E113" i="14"/>
  <c r="D113" i="14"/>
  <c r="C113" i="14"/>
  <c r="K112" i="14"/>
  <c r="I112" i="14"/>
  <c r="F112" i="14"/>
  <c r="E112" i="14"/>
  <c r="D112" i="14"/>
  <c r="C112" i="14"/>
  <c r="K111" i="14"/>
  <c r="I111" i="14"/>
  <c r="F111" i="14"/>
  <c r="E111" i="14"/>
  <c r="D111" i="14"/>
  <c r="C111" i="14"/>
  <c r="K110" i="14"/>
  <c r="I110" i="14"/>
  <c r="F110" i="14"/>
  <c r="E110" i="14"/>
  <c r="D110" i="14"/>
  <c r="C110" i="14"/>
  <c r="K109" i="14"/>
  <c r="I109" i="14"/>
  <c r="F109" i="14"/>
  <c r="E109" i="14"/>
  <c r="D109" i="14"/>
  <c r="C109" i="14"/>
  <c r="K108" i="14"/>
  <c r="I108" i="14"/>
  <c r="F108" i="14"/>
  <c r="E108" i="14"/>
  <c r="D108" i="14"/>
  <c r="C108" i="14"/>
  <c r="K107" i="14"/>
  <c r="I107" i="14"/>
  <c r="F107" i="14"/>
  <c r="E107" i="14"/>
  <c r="D107" i="14"/>
  <c r="C107" i="14"/>
  <c r="K106" i="14"/>
  <c r="I106" i="14"/>
  <c r="F106" i="14"/>
  <c r="E106" i="14"/>
  <c r="D106" i="14"/>
  <c r="C106" i="14"/>
  <c r="K105" i="14"/>
  <c r="I105" i="14"/>
  <c r="F105" i="14"/>
  <c r="E105" i="14"/>
  <c r="D105" i="14"/>
  <c r="C105" i="14"/>
  <c r="K104" i="14"/>
  <c r="I104" i="14"/>
  <c r="F104" i="14"/>
  <c r="E104" i="14"/>
  <c r="D104" i="14"/>
  <c r="C104" i="14"/>
  <c r="K103" i="14"/>
  <c r="I103" i="14"/>
  <c r="F103" i="14"/>
  <c r="E103" i="14"/>
  <c r="D103" i="14"/>
  <c r="C103" i="14"/>
  <c r="K102" i="14"/>
  <c r="I102" i="14"/>
  <c r="F102" i="14"/>
  <c r="E102" i="14"/>
  <c r="D102" i="14"/>
  <c r="C102" i="14"/>
  <c r="K101" i="14"/>
  <c r="I101" i="14"/>
  <c r="F101" i="14"/>
  <c r="E101" i="14"/>
  <c r="D101" i="14"/>
  <c r="C101" i="14"/>
  <c r="K100" i="14"/>
  <c r="I100" i="14"/>
  <c r="F100" i="14"/>
  <c r="E100" i="14"/>
  <c r="D100" i="14"/>
  <c r="C100" i="14"/>
  <c r="K99" i="14"/>
  <c r="I99" i="14"/>
  <c r="F99" i="14"/>
  <c r="E99" i="14"/>
  <c r="D99" i="14"/>
  <c r="C99" i="14"/>
  <c r="K98" i="14"/>
  <c r="I98" i="14"/>
  <c r="F98" i="14"/>
  <c r="E98" i="14"/>
  <c r="D98" i="14"/>
  <c r="C98" i="14"/>
  <c r="K97" i="14"/>
  <c r="I97" i="14"/>
  <c r="F97" i="14"/>
  <c r="E97" i="14"/>
  <c r="D97" i="14"/>
  <c r="C97" i="14"/>
  <c r="K96" i="14"/>
  <c r="I96" i="14"/>
  <c r="F96" i="14"/>
  <c r="E96" i="14"/>
  <c r="D96" i="14"/>
  <c r="C96" i="14"/>
  <c r="K95" i="14"/>
  <c r="I95" i="14"/>
  <c r="F95" i="14"/>
  <c r="E95" i="14"/>
  <c r="D95" i="14"/>
  <c r="C95" i="14"/>
  <c r="K94" i="14"/>
  <c r="I94" i="14"/>
  <c r="F94" i="14"/>
  <c r="E94" i="14"/>
  <c r="D94" i="14"/>
  <c r="C94" i="14"/>
  <c r="K93" i="14"/>
  <c r="I93" i="14"/>
  <c r="F93" i="14"/>
  <c r="E93" i="14"/>
  <c r="D93" i="14"/>
  <c r="C93" i="14"/>
  <c r="K92" i="14"/>
  <c r="I92" i="14"/>
  <c r="F92" i="14"/>
  <c r="E92" i="14"/>
  <c r="D92" i="14"/>
  <c r="C92" i="14"/>
  <c r="K91" i="14"/>
  <c r="I91" i="14"/>
  <c r="F91" i="14"/>
  <c r="E91" i="14"/>
  <c r="D91" i="14"/>
  <c r="C91" i="14"/>
  <c r="K90" i="14"/>
  <c r="I90" i="14"/>
  <c r="F90" i="14"/>
  <c r="E90" i="14"/>
  <c r="D90" i="14"/>
  <c r="C90" i="14"/>
  <c r="K89" i="14"/>
  <c r="I89" i="14"/>
  <c r="F89" i="14"/>
  <c r="E89" i="14"/>
  <c r="D89" i="14"/>
  <c r="C89" i="14"/>
  <c r="K88" i="14"/>
  <c r="I88" i="14"/>
  <c r="F88" i="14"/>
  <c r="E88" i="14"/>
  <c r="D88" i="14"/>
  <c r="C88" i="14"/>
  <c r="K87" i="14"/>
  <c r="I87" i="14"/>
  <c r="F87" i="14"/>
  <c r="E87" i="14"/>
  <c r="D87" i="14"/>
  <c r="C87" i="14"/>
  <c r="K86" i="14"/>
  <c r="I86" i="14"/>
  <c r="F86" i="14"/>
  <c r="E86" i="14"/>
  <c r="D86" i="14"/>
  <c r="C86" i="14"/>
  <c r="K85" i="14"/>
  <c r="I85" i="14"/>
  <c r="F85" i="14"/>
  <c r="E85" i="14"/>
  <c r="D85" i="14"/>
  <c r="C85" i="14"/>
  <c r="K84" i="14"/>
  <c r="I84" i="14"/>
  <c r="F84" i="14"/>
  <c r="E84" i="14"/>
  <c r="D84" i="14"/>
  <c r="C84" i="14"/>
  <c r="K83" i="14"/>
  <c r="I83" i="14"/>
  <c r="F83" i="14"/>
  <c r="E83" i="14"/>
  <c r="D83" i="14"/>
  <c r="C83" i="14"/>
  <c r="K82" i="14"/>
  <c r="I82" i="14"/>
  <c r="F82" i="14"/>
  <c r="E82" i="14"/>
  <c r="D82" i="14"/>
  <c r="C82" i="14"/>
  <c r="K81" i="14"/>
  <c r="I81" i="14"/>
  <c r="F81" i="14"/>
  <c r="E81" i="14"/>
  <c r="D81" i="14"/>
  <c r="C81" i="14"/>
  <c r="K80" i="14"/>
  <c r="I80" i="14"/>
  <c r="F80" i="14"/>
  <c r="E80" i="14"/>
  <c r="D80" i="14"/>
  <c r="C80" i="14"/>
  <c r="K79" i="14"/>
  <c r="I79" i="14"/>
  <c r="F79" i="14"/>
  <c r="E79" i="14"/>
  <c r="D79" i="14"/>
  <c r="C79" i="14"/>
  <c r="K78" i="14"/>
  <c r="I78" i="14"/>
  <c r="F78" i="14"/>
  <c r="E78" i="14"/>
  <c r="D78" i="14"/>
  <c r="C78" i="14"/>
  <c r="K77" i="14"/>
  <c r="I77" i="14"/>
  <c r="F77" i="14"/>
  <c r="E77" i="14"/>
  <c r="D77" i="14"/>
  <c r="C77" i="14"/>
  <c r="K76" i="14"/>
  <c r="I76" i="14"/>
  <c r="F76" i="14"/>
  <c r="E76" i="14"/>
  <c r="D76" i="14"/>
  <c r="C76" i="14"/>
  <c r="K75" i="14"/>
  <c r="I75" i="14"/>
  <c r="F75" i="14"/>
  <c r="E75" i="14"/>
  <c r="D75" i="14"/>
  <c r="C75" i="14"/>
  <c r="K74" i="14"/>
  <c r="I74" i="14"/>
  <c r="F74" i="14"/>
  <c r="E74" i="14"/>
  <c r="D74" i="14"/>
  <c r="C74" i="14"/>
  <c r="K73" i="14"/>
  <c r="I73" i="14"/>
  <c r="F73" i="14"/>
  <c r="E73" i="14"/>
  <c r="D73" i="14"/>
  <c r="C73" i="14"/>
  <c r="K72" i="14"/>
  <c r="I72" i="14"/>
  <c r="F72" i="14"/>
  <c r="E72" i="14"/>
  <c r="D72" i="14"/>
  <c r="C72" i="14"/>
  <c r="K71" i="14"/>
  <c r="I71" i="14"/>
  <c r="F71" i="14"/>
  <c r="E71" i="14"/>
  <c r="D71" i="14"/>
  <c r="C71" i="14"/>
  <c r="K70" i="14"/>
  <c r="I70" i="14"/>
  <c r="F70" i="14"/>
  <c r="E70" i="14"/>
  <c r="D70" i="14"/>
  <c r="C70" i="14"/>
  <c r="K69" i="14"/>
  <c r="I69" i="14"/>
  <c r="F69" i="14"/>
  <c r="E69" i="14"/>
  <c r="D69" i="14"/>
  <c r="C69" i="14"/>
  <c r="K68" i="14"/>
  <c r="I68" i="14"/>
  <c r="F68" i="14"/>
  <c r="E68" i="14"/>
  <c r="D68" i="14"/>
  <c r="C68" i="14"/>
  <c r="K67" i="14"/>
  <c r="I67" i="14"/>
  <c r="F67" i="14"/>
  <c r="E67" i="14"/>
  <c r="D67" i="14"/>
  <c r="C67" i="14"/>
  <c r="K66" i="14"/>
  <c r="I66" i="14"/>
  <c r="F66" i="14"/>
  <c r="E66" i="14"/>
  <c r="D66" i="14"/>
  <c r="C66" i="14"/>
  <c r="K65" i="14"/>
  <c r="I65" i="14"/>
  <c r="F65" i="14"/>
  <c r="E65" i="14"/>
  <c r="D65" i="14"/>
  <c r="C65" i="14"/>
  <c r="K64" i="14"/>
  <c r="I64" i="14"/>
  <c r="F64" i="14"/>
  <c r="E64" i="14"/>
  <c r="D64" i="14"/>
  <c r="C64" i="14"/>
  <c r="K63" i="14"/>
  <c r="I63" i="14"/>
  <c r="F63" i="14"/>
  <c r="E63" i="14"/>
  <c r="D63" i="14"/>
  <c r="C63" i="14"/>
  <c r="K62" i="14"/>
  <c r="I62" i="14"/>
  <c r="F62" i="14"/>
  <c r="E62" i="14"/>
  <c r="D62" i="14"/>
  <c r="C62" i="14"/>
  <c r="K61" i="14"/>
  <c r="I61" i="14"/>
  <c r="F61" i="14"/>
  <c r="E61" i="14"/>
  <c r="D61" i="14"/>
  <c r="C61" i="14"/>
  <c r="K60" i="14"/>
  <c r="I60" i="14"/>
  <c r="F60" i="14"/>
  <c r="E60" i="14"/>
  <c r="D60" i="14"/>
  <c r="C60" i="14"/>
  <c r="K59" i="14"/>
  <c r="I59" i="14"/>
  <c r="F59" i="14"/>
  <c r="E59" i="14"/>
  <c r="D59" i="14"/>
  <c r="C59" i="14"/>
  <c r="K58" i="14"/>
  <c r="I58" i="14"/>
  <c r="F58" i="14"/>
  <c r="E58" i="14"/>
  <c r="D58" i="14"/>
  <c r="C58" i="14"/>
  <c r="K57" i="14"/>
  <c r="I57" i="14"/>
  <c r="F57" i="14"/>
  <c r="E57" i="14"/>
  <c r="D57" i="14"/>
  <c r="C57" i="14"/>
  <c r="K56" i="14"/>
  <c r="I56" i="14"/>
  <c r="F56" i="14"/>
  <c r="E56" i="14"/>
  <c r="D56" i="14"/>
  <c r="C56" i="14"/>
  <c r="K55" i="14"/>
  <c r="I55" i="14"/>
  <c r="F55" i="14"/>
  <c r="E55" i="14"/>
  <c r="D55" i="14"/>
  <c r="C55" i="14"/>
  <c r="K54" i="14"/>
  <c r="I54" i="14"/>
  <c r="F54" i="14"/>
  <c r="E54" i="14"/>
  <c r="D54" i="14"/>
  <c r="C54" i="14"/>
  <c r="K53" i="14"/>
  <c r="I53" i="14"/>
  <c r="F53" i="14"/>
  <c r="E53" i="14"/>
  <c r="D53" i="14"/>
  <c r="C53" i="14"/>
  <c r="K52" i="14"/>
  <c r="I52" i="14"/>
  <c r="F52" i="14"/>
  <c r="E52" i="14"/>
  <c r="D52" i="14"/>
  <c r="C52" i="14"/>
  <c r="K51" i="14"/>
  <c r="I51" i="14"/>
  <c r="F51" i="14"/>
  <c r="E51" i="14"/>
  <c r="D51" i="14"/>
  <c r="C51" i="14"/>
  <c r="K50" i="14"/>
  <c r="I50" i="14"/>
  <c r="F50" i="14"/>
  <c r="E50" i="14"/>
  <c r="D50" i="14"/>
  <c r="C50" i="14"/>
  <c r="K49" i="14"/>
  <c r="I49" i="14"/>
  <c r="F49" i="14"/>
  <c r="E49" i="14"/>
  <c r="D49" i="14"/>
  <c r="C49" i="14"/>
  <c r="K48" i="14"/>
  <c r="I48" i="14"/>
  <c r="F48" i="14"/>
  <c r="E48" i="14"/>
  <c r="D48" i="14"/>
  <c r="C48" i="14"/>
  <c r="K47" i="14"/>
  <c r="I47" i="14"/>
  <c r="F47" i="14"/>
  <c r="E47" i="14"/>
  <c r="D47" i="14"/>
  <c r="C47" i="14"/>
  <c r="K46" i="14"/>
  <c r="I46" i="14"/>
  <c r="F46" i="14"/>
  <c r="E46" i="14"/>
  <c r="D46" i="14"/>
  <c r="C46" i="14"/>
  <c r="K45" i="14"/>
  <c r="I45" i="14"/>
  <c r="F45" i="14"/>
  <c r="E45" i="14"/>
  <c r="D45" i="14"/>
  <c r="C45" i="14"/>
  <c r="K44" i="14"/>
  <c r="I44" i="14"/>
  <c r="F44" i="14"/>
  <c r="E44" i="14"/>
  <c r="D44" i="14"/>
  <c r="C44" i="14"/>
  <c r="K43" i="14"/>
  <c r="I43" i="14"/>
  <c r="F43" i="14"/>
  <c r="E43" i="14"/>
  <c r="D43" i="14"/>
  <c r="C43" i="14"/>
  <c r="K42" i="14"/>
  <c r="I42" i="14"/>
  <c r="F42" i="14"/>
  <c r="E42" i="14"/>
  <c r="D42" i="14"/>
  <c r="C42" i="14"/>
  <c r="K41" i="14"/>
  <c r="I41" i="14"/>
  <c r="F41" i="14"/>
  <c r="E41" i="14"/>
  <c r="D41" i="14"/>
  <c r="C41" i="14"/>
  <c r="K40" i="14"/>
  <c r="I40" i="14"/>
  <c r="F40" i="14"/>
  <c r="E40" i="14"/>
  <c r="D40" i="14"/>
  <c r="C40" i="14"/>
  <c r="K39" i="14"/>
  <c r="I39" i="14"/>
  <c r="F39" i="14"/>
  <c r="E39" i="14"/>
  <c r="D39" i="14"/>
  <c r="C39" i="14"/>
  <c r="K38" i="14"/>
  <c r="I38" i="14"/>
  <c r="F38" i="14"/>
  <c r="E38" i="14"/>
  <c r="D38" i="14"/>
  <c r="C38" i="14"/>
  <c r="K37" i="14"/>
  <c r="I37" i="14"/>
  <c r="F37" i="14"/>
  <c r="E37" i="14"/>
  <c r="D37" i="14"/>
  <c r="C37" i="14"/>
  <c r="K36" i="14"/>
  <c r="I36" i="14"/>
  <c r="F36" i="14"/>
  <c r="E36" i="14"/>
  <c r="D36" i="14"/>
  <c r="C36" i="14"/>
  <c r="K35" i="14"/>
  <c r="I35" i="14"/>
  <c r="F35" i="14"/>
  <c r="E35" i="14"/>
  <c r="D35" i="14"/>
  <c r="C35" i="14"/>
  <c r="K34" i="14"/>
  <c r="I34" i="14"/>
  <c r="F34" i="14"/>
  <c r="E34" i="14"/>
  <c r="D34" i="14"/>
  <c r="C34" i="14"/>
  <c r="K33" i="14"/>
  <c r="I33" i="14"/>
  <c r="F33" i="14"/>
  <c r="E33" i="14"/>
  <c r="D33" i="14"/>
  <c r="C33" i="14"/>
  <c r="K32" i="14"/>
  <c r="I32" i="14"/>
  <c r="F32" i="14"/>
  <c r="E32" i="14"/>
  <c r="D32" i="14"/>
  <c r="C32" i="14"/>
  <c r="K31" i="14"/>
  <c r="I31" i="14"/>
  <c r="F31" i="14"/>
  <c r="E31" i="14"/>
  <c r="D31" i="14"/>
  <c r="C31" i="14"/>
  <c r="K30" i="14"/>
  <c r="I30" i="14"/>
  <c r="F30" i="14"/>
  <c r="E30" i="14"/>
  <c r="D30" i="14"/>
  <c r="C30" i="14"/>
  <c r="K29" i="14"/>
  <c r="I29" i="14"/>
  <c r="F29" i="14"/>
  <c r="E29" i="14"/>
  <c r="D29" i="14"/>
  <c r="C29" i="14"/>
  <c r="K28" i="14"/>
  <c r="I28" i="14"/>
  <c r="F28" i="14"/>
  <c r="E28" i="14"/>
  <c r="D28" i="14"/>
  <c r="C28" i="14"/>
  <c r="K27" i="14"/>
  <c r="I27" i="14"/>
  <c r="F27" i="14"/>
  <c r="E27" i="14"/>
  <c r="D27" i="14"/>
  <c r="C27" i="14"/>
  <c r="K26" i="14"/>
  <c r="I26" i="14"/>
  <c r="F26" i="14"/>
  <c r="E26" i="14"/>
  <c r="D26" i="14"/>
  <c r="C26" i="14"/>
  <c r="K25" i="14"/>
  <c r="I25" i="14"/>
  <c r="F25" i="14"/>
  <c r="E25" i="14"/>
  <c r="D25" i="14"/>
  <c r="C25" i="14"/>
  <c r="K24" i="14"/>
  <c r="I24" i="14"/>
  <c r="F24" i="14"/>
  <c r="E24" i="14"/>
  <c r="D24" i="14"/>
  <c r="C24" i="14"/>
  <c r="K23" i="14"/>
  <c r="I23" i="14"/>
  <c r="F23" i="14"/>
  <c r="E23" i="14"/>
  <c r="D23" i="14"/>
  <c r="C23" i="14"/>
  <c r="K22" i="14"/>
  <c r="I22" i="14"/>
  <c r="F22" i="14"/>
  <c r="E22" i="14"/>
  <c r="D22" i="14"/>
  <c r="C22" i="14"/>
  <c r="K21" i="14"/>
  <c r="I21" i="14"/>
  <c r="F21" i="14"/>
  <c r="E21" i="14"/>
  <c r="D21" i="14"/>
  <c r="C21" i="14"/>
  <c r="K20" i="14"/>
  <c r="I20" i="14"/>
  <c r="F20" i="14"/>
  <c r="E20" i="14"/>
  <c r="D20" i="14"/>
  <c r="C20" i="14"/>
  <c r="K19" i="14"/>
  <c r="I19" i="14"/>
  <c r="F19" i="14"/>
  <c r="E19" i="14"/>
  <c r="D19" i="14"/>
  <c r="C19" i="14"/>
  <c r="K18" i="14"/>
  <c r="I18" i="14"/>
  <c r="F18" i="14"/>
  <c r="E18" i="14"/>
  <c r="D18" i="14"/>
  <c r="C18" i="14"/>
  <c r="K17" i="14"/>
  <c r="I17" i="14"/>
  <c r="F17" i="14"/>
  <c r="E17" i="14"/>
  <c r="D17" i="14"/>
  <c r="C17" i="14"/>
  <c r="K16" i="14"/>
  <c r="I16" i="14"/>
  <c r="F16" i="14"/>
  <c r="E16" i="14"/>
  <c r="D16" i="14"/>
  <c r="C16" i="14"/>
  <c r="K15" i="14"/>
  <c r="I15" i="14"/>
  <c r="F15" i="14"/>
  <c r="E15" i="14"/>
  <c r="D15" i="14"/>
  <c r="C15" i="14"/>
  <c r="K14" i="14"/>
  <c r="I14" i="14"/>
  <c r="F14" i="14"/>
  <c r="E14" i="14"/>
  <c r="D14" i="14"/>
  <c r="C14" i="14"/>
  <c r="K13" i="14"/>
  <c r="I13" i="14"/>
  <c r="F13" i="14"/>
  <c r="E13" i="14"/>
  <c r="D13" i="14"/>
  <c r="C13" i="14"/>
  <c r="K12" i="14"/>
  <c r="I12" i="14"/>
  <c r="F12" i="14"/>
  <c r="E12" i="14"/>
  <c r="D12" i="14"/>
  <c r="C12" i="14"/>
  <c r="K11" i="14"/>
  <c r="I11" i="14"/>
  <c r="F11" i="14"/>
  <c r="E11" i="14"/>
  <c r="D11" i="14"/>
  <c r="C11" i="14"/>
  <c r="K10" i="14"/>
  <c r="I10" i="14"/>
  <c r="F10" i="14"/>
  <c r="E10" i="14"/>
  <c r="D10" i="14"/>
  <c r="C10" i="14"/>
  <c r="K9" i="14"/>
  <c r="I9" i="14"/>
  <c r="F9" i="14"/>
  <c r="E9" i="14"/>
  <c r="D9" i="14"/>
  <c r="C9" i="14"/>
  <c r="K8" i="14"/>
  <c r="C4" i="14"/>
  <c r="I8" i="14"/>
  <c r="F8" i="14"/>
  <c r="E8" i="14"/>
  <c r="D8" i="14"/>
  <c r="C8" i="14"/>
  <c r="K7" i="14"/>
  <c r="I7" i="14"/>
  <c r="F7" i="14"/>
  <c r="E7" i="14"/>
  <c r="D7" i="14"/>
  <c r="C7" i="14"/>
  <c r="K6" i="14"/>
  <c r="I6" i="14"/>
  <c r="F6" i="14"/>
  <c r="E6" i="14"/>
  <c r="D6" i="14"/>
  <c r="C6" i="14"/>
  <c r="K5" i="14"/>
  <c r="I5" i="14"/>
  <c r="F5" i="14"/>
  <c r="E5" i="14"/>
  <c r="D5" i="14"/>
  <c r="C5" i="14"/>
  <c r="K4" i="14"/>
  <c r="I4" i="14"/>
  <c r="F4" i="14"/>
  <c r="E4" i="14"/>
  <c r="D4" i="14"/>
  <c r="J41" i="16" l="1"/>
  <c r="J39" i="16"/>
  <c r="J38" i="16"/>
  <c r="J37" i="16"/>
  <c r="J36" i="16"/>
  <c r="J35" i="16"/>
  <c r="D22" i="15"/>
  <c r="D21" i="15"/>
  <c r="D20" i="15"/>
  <c r="D19" i="15"/>
  <c r="D18" i="15"/>
  <c r="D17" i="15"/>
  <c r="D16" i="15"/>
  <c r="D15" i="15"/>
  <c r="D14" i="15"/>
  <c r="D13" i="15"/>
  <c r="D12" i="15"/>
  <c r="D11" i="15"/>
  <c r="D10" i="15"/>
  <c r="D9" i="15"/>
  <c r="C5" i="15"/>
  <c r="C16" i="15" s="1"/>
  <c r="A328" i="14"/>
  <c r="A327" i="14"/>
  <c r="A326" i="14"/>
  <c r="A325" i="14"/>
  <c r="A324" i="14"/>
  <c r="A323" i="14"/>
  <c r="A322" i="14"/>
  <c r="A321" i="14"/>
  <c r="A320" i="14"/>
  <c r="A319" i="14"/>
  <c r="A318" i="14"/>
  <c r="A317" i="14"/>
  <c r="A316" i="14"/>
  <c r="A315" i="14"/>
  <c r="A314" i="14"/>
  <c r="A313" i="14"/>
  <c r="A312" i="14"/>
  <c r="A311" i="14"/>
  <c r="A310" i="14"/>
  <c r="A309" i="14"/>
  <c r="A308" i="14"/>
  <c r="A307" i="14"/>
  <c r="A306" i="14"/>
  <c r="A305" i="14"/>
  <c r="A304" i="14"/>
  <c r="A303" i="14"/>
  <c r="A302" i="14"/>
  <c r="A301" i="14"/>
  <c r="A300" i="14"/>
  <c r="A299" i="14"/>
  <c r="A298" i="14"/>
  <c r="A297" i="14"/>
  <c r="A296" i="14"/>
  <c r="A295" i="14"/>
  <c r="A294" i="14"/>
  <c r="A293" i="14"/>
  <c r="A292" i="14"/>
  <c r="A291" i="14"/>
  <c r="A290" i="14"/>
  <c r="A289" i="14"/>
  <c r="A288" i="14"/>
  <c r="A287" i="14"/>
  <c r="A286" i="14"/>
  <c r="A285" i="14"/>
  <c r="A284" i="14"/>
  <c r="A283" i="14"/>
  <c r="A282" i="14"/>
  <c r="A281" i="14"/>
  <c r="A280" i="14"/>
  <c r="A279" i="14"/>
  <c r="A278" i="14"/>
  <c r="A277" i="14"/>
  <c r="A276" i="14"/>
  <c r="A275" i="14"/>
  <c r="A274" i="14"/>
  <c r="A273" i="14"/>
  <c r="A272" i="14"/>
  <c r="A271" i="14"/>
  <c r="A270" i="14"/>
  <c r="A269" i="14"/>
  <c r="A268" i="14"/>
  <c r="A267" i="14"/>
  <c r="A266" i="14"/>
  <c r="A265" i="14"/>
  <c r="A264" i="14"/>
  <c r="A263" i="14"/>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C21" i="15" l="1"/>
  <c r="E5" i="15"/>
  <c r="C67" i="15" s="1"/>
  <c r="C20" i="15"/>
  <c r="C22" i="15"/>
  <c r="C13" i="15"/>
  <c r="C18" i="15"/>
  <c r="C15" i="15"/>
  <c r="C9" i="15"/>
  <c r="C17" i="15"/>
  <c r="C19" i="15"/>
  <c r="C11" i="15"/>
  <c r="C10" i="15"/>
  <c r="C12" i="15"/>
  <c r="C14" i="15"/>
  <c r="C68" i="15" l="1"/>
  <c r="J32" i="16" s="1"/>
  <c r="C70" i="15"/>
  <c r="C69" i="15"/>
  <c r="C50" i="15"/>
  <c r="C48" i="15"/>
  <c r="C49" i="15"/>
  <c r="C51" i="15"/>
  <c r="G61" i="15" s="1"/>
  <c r="N39" i="16" s="1"/>
  <c r="C47" i="15"/>
  <c r="G57" i="15" s="1"/>
  <c r="N35" i="16" s="1"/>
  <c r="I61" i="15" l="1"/>
  <c r="P39" i="16" s="1"/>
  <c r="D58" i="15"/>
  <c r="K36" i="16" s="1"/>
  <c r="G60" i="15"/>
  <c r="N38" i="16" s="1"/>
  <c r="C57" i="15"/>
  <c r="I60" i="15"/>
  <c r="P38" i="16" s="1"/>
  <c r="C60" i="15"/>
  <c r="I57" i="15"/>
  <c r="P35" i="16" s="1"/>
  <c r="C58" i="15"/>
  <c r="D60" i="15"/>
  <c r="K38" i="16" s="1"/>
  <c r="D57" i="15"/>
  <c r="K35" i="16" s="1"/>
  <c r="G58" i="15"/>
  <c r="N36" i="16" s="1"/>
  <c r="I58" i="15"/>
  <c r="P36" i="16" s="1"/>
  <c r="C61" i="15"/>
  <c r="I59" i="15"/>
  <c r="P37" i="16" s="1"/>
  <c r="D59" i="15"/>
  <c r="K37" i="16" s="1"/>
  <c r="G59" i="15"/>
  <c r="N37" i="16" s="1"/>
  <c r="D61" i="15"/>
  <c r="K39" i="16" s="1"/>
  <c r="C59" i="15"/>
  <c r="D17" i="6"/>
  <c r="F8" i="5" s="1"/>
  <c r="C74" i="15" l="1"/>
  <c r="J43" i="16" s="1"/>
  <c r="F35" i="5"/>
  <c r="C17" i="6"/>
  <c r="C5" i="6"/>
  <c r="N25" i="6" s="1"/>
  <c r="B5" i="6"/>
  <c r="B17" i="6"/>
  <c r="G11" i="6" s="1"/>
  <c r="H87" i="6"/>
  <c r="H88" i="6"/>
  <c r="H89" i="6"/>
  <c r="H79" i="6"/>
  <c r="H80" i="6"/>
  <c r="H81" i="6"/>
  <c r="H82" i="6"/>
  <c r="H83" i="6"/>
  <c r="H84" i="6"/>
  <c r="H85" i="6"/>
  <c r="H86" i="6"/>
  <c r="H78" i="6"/>
  <c r="H71" i="6"/>
  <c r="H72" i="6"/>
  <c r="H73" i="6"/>
  <c r="H74" i="6"/>
  <c r="H75" i="6"/>
  <c r="H76" i="6"/>
  <c r="H77" i="6"/>
  <c r="H70" i="6"/>
  <c r="H61" i="6"/>
  <c r="H62" i="6"/>
  <c r="H63" i="6"/>
  <c r="H64" i="6"/>
  <c r="H65" i="6"/>
  <c r="H66" i="6"/>
  <c r="H67" i="6"/>
  <c r="H68" i="6"/>
  <c r="H69" i="6"/>
  <c r="H35" i="6"/>
  <c r="H36" i="6"/>
  <c r="H37" i="6"/>
  <c r="H38" i="6"/>
  <c r="H39" i="6"/>
  <c r="H34" i="6"/>
  <c r="H32" i="6"/>
  <c r="H33" i="6"/>
  <c r="H60" i="6"/>
  <c r="H59" i="6"/>
  <c r="H58" i="6"/>
  <c r="H57" i="6"/>
  <c r="H56" i="6"/>
  <c r="H55" i="6"/>
  <c r="H54" i="6"/>
  <c r="H53" i="6"/>
  <c r="H52" i="6"/>
  <c r="H51" i="6"/>
  <c r="H50" i="6"/>
  <c r="H49" i="6"/>
  <c r="H48" i="6"/>
  <c r="H47" i="6"/>
  <c r="H46" i="6"/>
  <c r="H45" i="6"/>
  <c r="H44" i="6"/>
  <c r="H43" i="6"/>
  <c r="H42" i="6"/>
  <c r="H41" i="6"/>
  <c r="H40" i="6"/>
  <c r="H31" i="6"/>
  <c r="H30" i="6"/>
  <c r="H29" i="6"/>
  <c r="H28" i="6"/>
  <c r="H27" i="6"/>
  <c r="H26" i="6"/>
  <c r="N28" i="6" l="1"/>
  <c r="N26" i="6"/>
  <c r="F34" i="5" s="1"/>
  <c r="N27" i="6"/>
  <c r="H7" i="6"/>
  <c r="A2" i="9" s="1"/>
  <c r="G7" i="6"/>
  <c r="H16" i="6"/>
  <c r="A11" i="9" s="1"/>
  <c r="H11" i="6"/>
  <c r="A6" i="9" s="1"/>
  <c r="H20" i="6"/>
  <c r="A15" i="9" s="1"/>
  <c r="H12" i="6"/>
  <c r="A7" i="9" s="1"/>
  <c r="H8" i="6"/>
  <c r="A3" i="9" s="1"/>
  <c r="H17" i="6"/>
  <c r="A12" i="9" s="1"/>
  <c r="H13" i="6"/>
  <c r="A8" i="9" s="1"/>
  <c r="H9" i="6"/>
  <c r="A4" i="9" s="1"/>
  <c r="H18" i="6"/>
  <c r="A13" i="9" s="1"/>
  <c r="H14" i="6"/>
  <c r="A9" i="9" s="1"/>
  <c r="H10" i="6"/>
  <c r="A5" i="9" s="1"/>
  <c r="H19" i="6"/>
  <c r="A14" i="9" s="1"/>
  <c r="H15" i="6"/>
  <c r="A10" i="9" s="1"/>
  <c r="G12" i="6"/>
  <c r="G20" i="6"/>
  <c r="G13" i="6"/>
  <c r="G16" i="6"/>
  <c r="G8" i="6"/>
  <c r="G17" i="6"/>
  <c r="G9" i="6"/>
  <c r="G18" i="6"/>
  <c r="G14" i="6"/>
  <c r="G10" i="6"/>
  <c r="G19" i="6"/>
  <c r="G15" i="6"/>
  <c r="F43" i="5" l="1"/>
  <c r="F42" i="5"/>
  <c r="F45" i="5"/>
  <c r="I7" i="6"/>
  <c r="I19" i="6"/>
  <c r="F41" i="5"/>
  <c r="I14" i="6"/>
  <c r="F47" i="5"/>
  <c r="F50" i="5"/>
  <c r="F40" i="5"/>
  <c r="F48" i="5"/>
  <c r="I17" i="6"/>
  <c r="F49" i="5"/>
  <c r="I13" i="6"/>
  <c r="F46" i="5"/>
  <c r="I9" i="6"/>
  <c r="I10" i="6"/>
  <c r="F51" i="5"/>
  <c r="F44" i="5"/>
  <c r="I12" i="6"/>
  <c r="I8" i="6"/>
  <c r="I16" i="6"/>
  <c r="I15" i="6"/>
  <c r="I18" i="6"/>
  <c r="I11" i="6"/>
  <c r="F52" i="5"/>
  <c r="I20" i="6"/>
  <c r="F39" i="5"/>
  <c r="K265" i="2" l="1"/>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D264" i="2"/>
  <c r="C264"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199" i="2"/>
  <c r="C252" i="2"/>
  <c r="D252" i="2"/>
  <c r="C253" i="2"/>
  <c r="D253" i="2"/>
  <c r="C254" i="2"/>
  <c r="D254" i="2"/>
  <c r="C255" i="2"/>
  <c r="D255" i="2"/>
  <c r="C256" i="2"/>
  <c r="D256" i="2"/>
  <c r="C257" i="2"/>
  <c r="D257" i="2"/>
  <c r="C258" i="2"/>
  <c r="D258" i="2"/>
  <c r="C259" i="2"/>
  <c r="D259" i="2"/>
  <c r="C260" i="2"/>
  <c r="D260" i="2"/>
  <c r="C261" i="2"/>
  <c r="D261" i="2"/>
  <c r="C262" i="2"/>
  <c r="D262" i="2"/>
  <c r="C263" i="2"/>
  <c r="D263" i="2"/>
  <c r="C201" i="2"/>
  <c r="D201" i="2"/>
  <c r="C202" i="2"/>
  <c r="D202" i="2"/>
  <c r="C203" i="2"/>
  <c r="D203" i="2"/>
  <c r="C204" i="2"/>
  <c r="D204" i="2"/>
  <c r="C205" i="2"/>
  <c r="D205" i="2"/>
  <c r="C206" i="2"/>
  <c r="D206" i="2"/>
  <c r="C207" i="2"/>
  <c r="D207" i="2"/>
  <c r="C208" i="2"/>
  <c r="D208" i="2"/>
  <c r="C209" i="2"/>
  <c r="D209" i="2"/>
  <c r="C210" i="2"/>
  <c r="D210" i="2"/>
  <c r="C211" i="2"/>
  <c r="D211" i="2"/>
  <c r="C212" i="2"/>
  <c r="D212" i="2"/>
  <c r="C213" i="2"/>
  <c r="D213" i="2"/>
  <c r="C214" i="2"/>
  <c r="D214" i="2"/>
  <c r="C215" i="2"/>
  <c r="D215" i="2"/>
  <c r="C216" i="2"/>
  <c r="D216" i="2"/>
  <c r="C217" i="2"/>
  <c r="D217" i="2"/>
  <c r="C218" i="2"/>
  <c r="D218" i="2"/>
  <c r="C219" i="2"/>
  <c r="D219" i="2"/>
  <c r="C220" i="2"/>
  <c r="D220" i="2"/>
  <c r="C221" i="2"/>
  <c r="D221" i="2"/>
  <c r="C222" i="2"/>
  <c r="D222" i="2"/>
  <c r="C223" i="2"/>
  <c r="D223" i="2"/>
  <c r="C224" i="2"/>
  <c r="D224" i="2"/>
  <c r="C225" i="2"/>
  <c r="D225" i="2"/>
  <c r="C226" i="2"/>
  <c r="D226" i="2"/>
  <c r="C227" i="2"/>
  <c r="D227" i="2"/>
  <c r="C228" i="2"/>
  <c r="D228" i="2"/>
  <c r="C229" i="2"/>
  <c r="D229" i="2"/>
  <c r="C230" i="2"/>
  <c r="D230" i="2"/>
  <c r="C231" i="2"/>
  <c r="D231" i="2"/>
  <c r="C232" i="2"/>
  <c r="D232" i="2"/>
  <c r="C233" i="2"/>
  <c r="D233" i="2"/>
  <c r="C234" i="2"/>
  <c r="D234" i="2"/>
  <c r="C235" i="2"/>
  <c r="D235" i="2"/>
  <c r="C236" i="2"/>
  <c r="D236" i="2"/>
  <c r="C237" i="2"/>
  <c r="D237" i="2"/>
  <c r="C238" i="2"/>
  <c r="D238" i="2"/>
  <c r="C239" i="2"/>
  <c r="D239" i="2"/>
  <c r="C240" i="2"/>
  <c r="D240" i="2"/>
  <c r="C241" i="2"/>
  <c r="D241" i="2"/>
  <c r="C242" i="2"/>
  <c r="D242" i="2"/>
  <c r="C243" i="2"/>
  <c r="D243" i="2"/>
  <c r="C244" i="2"/>
  <c r="D244" i="2"/>
  <c r="C245" i="2"/>
  <c r="D245" i="2"/>
  <c r="C246" i="2"/>
  <c r="D246" i="2"/>
  <c r="C247" i="2"/>
  <c r="D247" i="2"/>
  <c r="C248" i="2"/>
  <c r="D248" i="2"/>
  <c r="C249" i="2"/>
  <c r="D249" i="2"/>
  <c r="C250" i="2"/>
  <c r="D250" i="2"/>
  <c r="C251" i="2"/>
  <c r="D251" i="2"/>
  <c r="C200" i="2"/>
  <c r="D200" i="2"/>
  <c r="D199" i="2"/>
  <c r="C199"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34" i="2"/>
  <c r="C197" i="2"/>
  <c r="D197" i="2"/>
  <c r="C198" i="2"/>
  <c r="D198" i="2"/>
  <c r="C191" i="2"/>
  <c r="D191" i="2"/>
  <c r="C192" i="2"/>
  <c r="D192" i="2"/>
  <c r="C193" i="2"/>
  <c r="D193" i="2"/>
  <c r="C194" i="2"/>
  <c r="D194" i="2"/>
  <c r="C195" i="2"/>
  <c r="D195" i="2"/>
  <c r="C196" i="2"/>
  <c r="D196" i="2"/>
  <c r="C185" i="2"/>
  <c r="D185" i="2"/>
  <c r="C186" i="2"/>
  <c r="D186" i="2"/>
  <c r="C187" i="2"/>
  <c r="D187" i="2"/>
  <c r="C188" i="2"/>
  <c r="D188" i="2"/>
  <c r="C189" i="2"/>
  <c r="D189" i="2"/>
  <c r="C190" i="2"/>
  <c r="D190" i="2"/>
  <c r="C180" i="2"/>
  <c r="D180" i="2"/>
  <c r="C181" i="2"/>
  <c r="D181" i="2"/>
  <c r="C182" i="2"/>
  <c r="D182" i="2"/>
  <c r="C183" i="2"/>
  <c r="D183" i="2"/>
  <c r="C184" i="2"/>
  <c r="D184" i="2"/>
  <c r="C175" i="2"/>
  <c r="D175" i="2"/>
  <c r="C176" i="2"/>
  <c r="D176" i="2"/>
  <c r="C177" i="2"/>
  <c r="D177" i="2"/>
  <c r="C178" i="2"/>
  <c r="D178" i="2"/>
  <c r="C179" i="2"/>
  <c r="D179" i="2"/>
  <c r="C168" i="2"/>
  <c r="D168" i="2"/>
  <c r="C169" i="2"/>
  <c r="D169" i="2"/>
  <c r="C170" i="2"/>
  <c r="D170" i="2"/>
  <c r="C171" i="2"/>
  <c r="D171" i="2"/>
  <c r="C172" i="2"/>
  <c r="D172" i="2"/>
  <c r="C173" i="2"/>
  <c r="D173" i="2"/>
  <c r="C174" i="2"/>
  <c r="D174" i="2"/>
  <c r="C136" i="2"/>
  <c r="D136" i="2"/>
  <c r="C137" i="2"/>
  <c r="D137" i="2"/>
  <c r="C138" i="2"/>
  <c r="D138" i="2"/>
  <c r="C139" i="2"/>
  <c r="D139" i="2"/>
  <c r="C140" i="2"/>
  <c r="D140" i="2"/>
  <c r="C141" i="2"/>
  <c r="D141" i="2"/>
  <c r="C142" i="2"/>
  <c r="D142" i="2"/>
  <c r="C143" i="2"/>
  <c r="D143" i="2"/>
  <c r="C144" i="2"/>
  <c r="D144" i="2"/>
  <c r="C145" i="2"/>
  <c r="D145" i="2"/>
  <c r="C146" i="2"/>
  <c r="D146" i="2"/>
  <c r="C147" i="2"/>
  <c r="D147" i="2"/>
  <c r="C148" i="2"/>
  <c r="D148" i="2"/>
  <c r="C149" i="2"/>
  <c r="D149" i="2"/>
  <c r="C150" i="2"/>
  <c r="D150" i="2"/>
  <c r="C151" i="2"/>
  <c r="D151" i="2"/>
  <c r="C152" i="2"/>
  <c r="D152" i="2"/>
  <c r="C153" i="2"/>
  <c r="D153" i="2"/>
  <c r="C154" i="2"/>
  <c r="D154" i="2"/>
  <c r="C155" i="2"/>
  <c r="D155" i="2"/>
  <c r="C156" i="2"/>
  <c r="D156" i="2"/>
  <c r="C157" i="2"/>
  <c r="D157" i="2"/>
  <c r="C158" i="2"/>
  <c r="D158" i="2"/>
  <c r="C159" i="2"/>
  <c r="D159" i="2"/>
  <c r="C160" i="2"/>
  <c r="D160" i="2"/>
  <c r="C161" i="2"/>
  <c r="D161" i="2"/>
  <c r="C162" i="2"/>
  <c r="D162" i="2"/>
  <c r="C163" i="2"/>
  <c r="D163" i="2"/>
  <c r="C164" i="2"/>
  <c r="D164" i="2"/>
  <c r="C165" i="2"/>
  <c r="D165" i="2"/>
  <c r="C166" i="2"/>
  <c r="D166" i="2"/>
  <c r="C167" i="2"/>
  <c r="D167" i="2"/>
  <c r="C135" i="2"/>
  <c r="D135" i="2"/>
  <c r="D134" i="2"/>
  <c r="C134"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69" i="2"/>
  <c r="C75" i="2"/>
  <c r="D75" i="2"/>
  <c r="C76" i="2"/>
  <c r="D76" i="2"/>
  <c r="C77" i="2"/>
  <c r="D77" i="2"/>
  <c r="C78" i="2"/>
  <c r="D78" i="2"/>
  <c r="C79" i="2"/>
  <c r="D79" i="2"/>
  <c r="C80" i="2"/>
  <c r="D80" i="2"/>
  <c r="C81" i="2"/>
  <c r="D81" i="2"/>
  <c r="C82" i="2"/>
  <c r="D82" i="2"/>
  <c r="C83" i="2"/>
  <c r="D83" i="2"/>
  <c r="C84" i="2"/>
  <c r="D84" i="2"/>
  <c r="C85" i="2"/>
  <c r="D85" i="2"/>
  <c r="C86" i="2"/>
  <c r="D86" i="2"/>
  <c r="C87" i="2"/>
  <c r="D87" i="2"/>
  <c r="C88" i="2"/>
  <c r="D88" i="2"/>
  <c r="C89" i="2"/>
  <c r="D89" i="2"/>
  <c r="C90" i="2"/>
  <c r="D90" i="2"/>
  <c r="C91" i="2"/>
  <c r="D91" i="2"/>
  <c r="C92" i="2"/>
  <c r="D92" i="2"/>
  <c r="C93" i="2"/>
  <c r="D93" i="2"/>
  <c r="C94" i="2"/>
  <c r="D94" i="2"/>
  <c r="C95" i="2"/>
  <c r="D95" i="2"/>
  <c r="C96" i="2"/>
  <c r="D96" i="2"/>
  <c r="C97" i="2"/>
  <c r="D97" i="2"/>
  <c r="C98" i="2"/>
  <c r="D98" i="2"/>
  <c r="C99" i="2"/>
  <c r="D99" i="2"/>
  <c r="C100" i="2"/>
  <c r="D100" i="2"/>
  <c r="C101" i="2"/>
  <c r="D101" i="2"/>
  <c r="C102" i="2"/>
  <c r="D102" i="2"/>
  <c r="C103" i="2"/>
  <c r="D103" i="2"/>
  <c r="C104" i="2"/>
  <c r="D104" i="2"/>
  <c r="C105" i="2"/>
  <c r="D105" i="2"/>
  <c r="C106" i="2"/>
  <c r="D106" i="2"/>
  <c r="C107" i="2"/>
  <c r="D107" i="2"/>
  <c r="C108" i="2"/>
  <c r="D108" i="2"/>
  <c r="C109" i="2"/>
  <c r="D109" i="2"/>
  <c r="C110" i="2"/>
  <c r="D110" i="2"/>
  <c r="C111" i="2"/>
  <c r="D111" i="2"/>
  <c r="C112" i="2"/>
  <c r="D112" i="2"/>
  <c r="C113" i="2"/>
  <c r="D113" i="2"/>
  <c r="C114" i="2"/>
  <c r="D114" i="2"/>
  <c r="C115" i="2"/>
  <c r="D115" i="2"/>
  <c r="C116" i="2"/>
  <c r="D116" i="2"/>
  <c r="C117" i="2"/>
  <c r="D117" i="2"/>
  <c r="C118" i="2"/>
  <c r="D118" i="2"/>
  <c r="C119" i="2"/>
  <c r="D119" i="2"/>
  <c r="C120" i="2"/>
  <c r="D120" i="2"/>
  <c r="C121" i="2"/>
  <c r="D121" i="2"/>
  <c r="C122" i="2"/>
  <c r="D122" i="2"/>
  <c r="C123" i="2"/>
  <c r="D123" i="2"/>
  <c r="C124" i="2"/>
  <c r="D124" i="2"/>
  <c r="C125" i="2"/>
  <c r="D125" i="2"/>
  <c r="C126" i="2"/>
  <c r="D126" i="2"/>
  <c r="C127" i="2"/>
  <c r="D127" i="2"/>
  <c r="C128" i="2"/>
  <c r="D128" i="2"/>
  <c r="C129" i="2"/>
  <c r="D129" i="2"/>
  <c r="C130" i="2"/>
  <c r="D130" i="2"/>
  <c r="C131" i="2"/>
  <c r="D131" i="2"/>
  <c r="C132" i="2"/>
  <c r="D132" i="2"/>
  <c r="C133" i="2"/>
  <c r="D133" i="2"/>
  <c r="C71" i="2"/>
  <c r="D71" i="2"/>
  <c r="C72" i="2"/>
  <c r="D72" i="2"/>
  <c r="C73" i="2"/>
  <c r="D73" i="2"/>
  <c r="C74" i="2"/>
  <c r="D74" i="2"/>
  <c r="C70" i="2"/>
  <c r="D70" i="2"/>
  <c r="D69" i="2"/>
  <c r="C69" i="2"/>
  <c r="C5" i="2"/>
  <c r="D5" i="2"/>
  <c r="C6" i="2"/>
  <c r="D6" i="2"/>
  <c r="C7" i="2"/>
  <c r="D7" i="2"/>
  <c r="C8" i="2"/>
  <c r="D8" i="2"/>
  <c r="C9" i="2"/>
  <c r="D9" i="2"/>
  <c r="C10" i="2"/>
  <c r="D10" i="2"/>
  <c r="C11" i="2"/>
  <c r="D11" i="2"/>
  <c r="C12" i="2"/>
  <c r="D12" i="2"/>
  <c r="C13" i="2"/>
  <c r="D13" i="2"/>
  <c r="C14" i="2"/>
  <c r="D14" i="2"/>
  <c r="C15" i="2"/>
  <c r="D15" i="2"/>
  <c r="C16" i="2"/>
  <c r="D16" i="2"/>
  <c r="C17" i="2"/>
  <c r="D17" i="2"/>
  <c r="C18" i="2"/>
  <c r="D18" i="2"/>
  <c r="C19" i="2"/>
  <c r="D19" i="2"/>
  <c r="C20" i="2"/>
  <c r="D20" i="2"/>
  <c r="C21" i="2"/>
  <c r="D21" i="2"/>
  <c r="C22" i="2"/>
  <c r="D22" i="2"/>
  <c r="C23" i="2"/>
  <c r="D23" i="2"/>
  <c r="C24" i="2"/>
  <c r="D24" i="2"/>
  <c r="C25" i="2"/>
  <c r="D25" i="2"/>
  <c r="C26" i="2"/>
  <c r="D26" i="2"/>
  <c r="C27" i="2"/>
  <c r="D27" i="2"/>
  <c r="C28" i="2"/>
  <c r="D28" i="2"/>
  <c r="C29" i="2"/>
  <c r="D29" i="2"/>
  <c r="C30" i="2"/>
  <c r="D30" i="2"/>
  <c r="C31" i="2"/>
  <c r="D31" i="2"/>
  <c r="C32" i="2"/>
  <c r="D32" i="2"/>
  <c r="C33" i="2"/>
  <c r="D33" i="2"/>
  <c r="C34" i="2"/>
  <c r="D34" i="2"/>
  <c r="C35" i="2"/>
  <c r="D35" i="2"/>
  <c r="C36" i="2"/>
  <c r="D36" i="2"/>
  <c r="C37" i="2"/>
  <c r="D37" i="2"/>
  <c r="C38" i="2"/>
  <c r="D38" i="2"/>
  <c r="C39" i="2"/>
  <c r="D39" i="2"/>
  <c r="C40" i="2"/>
  <c r="D40" i="2"/>
  <c r="C41" i="2"/>
  <c r="D41" i="2"/>
  <c r="C42" i="2"/>
  <c r="D42" i="2"/>
  <c r="C43" i="2"/>
  <c r="D43" i="2"/>
  <c r="C44" i="2"/>
  <c r="D44" i="2"/>
  <c r="C45" i="2"/>
  <c r="D45" i="2"/>
  <c r="C46" i="2"/>
  <c r="D46" i="2"/>
  <c r="C47" i="2"/>
  <c r="D47" i="2"/>
  <c r="C48" i="2"/>
  <c r="D48" i="2"/>
  <c r="C49" i="2"/>
  <c r="D49" i="2"/>
  <c r="C50" i="2"/>
  <c r="D50" i="2"/>
  <c r="C51" i="2"/>
  <c r="D51" i="2"/>
  <c r="C52" i="2"/>
  <c r="D52" i="2"/>
  <c r="C53" i="2"/>
  <c r="D53" i="2"/>
  <c r="C54" i="2"/>
  <c r="D54" i="2"/>
  <c r="C55" i="2"/>
  <c r="D55" i="2"/>
  <c r="C56" i="2"/>
  <c r="D56" i="2"/>
  <c r="C57" i="2"/>
  <c r="D57" i="2"/>
  <c r="C58" i="2"/>
  <c r="D58" i="2"/>
  <c r="C59" i="2"/>
  <c r="D59" i="2"/>
  <c r="C60" i="2"/>
  <c r="D60" i="2"/>
  <c r="C61" i="2"/>
  <c r="D61" i="2"/>
  <c r="C62" i="2"/>
  <c r="D62" i="2"/>
  <c r="C63" i="2"/>
  <c r="D63" i="2"/>
  <c r="C64" i="2"/>
  <c r="D64" i="2"/>
  <c r="C65" i="2"/>
  <c r="D65" i="2"/>
  <c r="C66" i="2"/>
  <c r="D66" i="2"/>
  <c r="C67" i="2"/>
  <c r="D67" i="2"/>
  <c r="C68" i="2"/>
  <c r="D68" i="2"/>
  <c r="D4" i="2"/>
  <c r="C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4" i="2"/>
  <c r="A327" i="2" l="1"/>
  <c r="A325" i="2"/>
  <c r="A323" i="2"/>
  <c r="A321" i="2"/>
  <c r="A319" i="2"/>
  <c r="A317" i="2"/>
  <c r="A315" i="2"/>
  <c r="A313" i="2"/>
  <c r="A311" i="2"/>
  <c r="A309" i="2"/>
  <c r="A307" i="2"/>
  <c r="A305" i="2"/>
  <c r="A303" i="2"/>
  <c r="A301" i="2"/>
  <c r="A299" i="2"/>
  <c r="A297" i="2"/>
  <c r="A295" i="2"/>
  <c r="A29" i="2"/>
  <c r="A326" i="2"/>
  <c r="A314" i="2"/>
  <c r="A310" i="2"/>
  <c r="A298" i="2"/>
  <c r="A294" i="2"/>
  <c r="A282" i="2"/>
  <c r="A278" i="2"/>
  <c r="A266" i="2"/>
  <c r="A258" i="2"/>
  <c r="A61" i="2"/>
  <c r="A49" i="2"/>
  <c r="A17" i="2"/>
  <c r="A68" i="2"/>
  <c r="A56" i="2"/>
  <c r="A44" i="2"/>
  <c r="A30" i="2"/>
  <c r="A251" i="2"/>
  <c r="A249" i="2"/>
  <c r="A247" i="2"/>
  <c r="A245" i="2"/>
  <c r="A243" i="2"/>
  <c r="A241" i="2"/>
  <c r="A239" i="2"/>
  <c r="A237" i="2"/>
  <c r="A235" i="2"/>
  <c r="A233" i="2"/>
  <c r="A231" i="2"/>
  <c r="A229" i="2"/>
  <c r="A227" i="2"/>
  <c r="A225" i="2"/>
  <c r="A223" i="2"/>
  <c r="A221" i="2"/>
  <c r="A219" i="2"/>
  <c r="A217" i="2"/>
  <c r="A215" i="2"/>
  <c r="A213" i="2"/>
  <c r="A211" i="2"/>
  <c r="A207" i="2"/>
  <c r="A203" i="2"/>
  <c r="A151" i="2"/>
  <c r="A191" i="2"/>
  <c r="A135" i="2"/>
  <c r="A166" i="2"/>
  <c r="A164" i="2"/>
  <c r="A162" i="2"/>
  <c r="A160" i="2"/>
  <c r="A158" i="2"/>
  <c r="A156" i="2"/>
  <c r="A154" i="2"/>
  <c r="A152" i="2"/>
  <c r="A150" i="2"/>
  <c r="A148" i="2"/>
  <c r="A146" i="2"/>
  <c r="A144" i="2"/>
  <c r="A142" i="2"/>
  <c r="A140" i="2"/>
  <c r="A138" i="2"/>
  <c r="A136" i="2"/>
  <c r="A173" i="2"/>
  <c r="A171" i="2"/>
  <c r="A169" i="2"/>
  <c r="A179" i="2"/>
  <c r="A177" i="2"/>
  <c r="A175" i="2"/>
  <c r="A183" i="2"/>
  <c r="A181" i="2"/>
  <c r="A188" i="2"/>
  <c r="A196" i="2"/>
  <c r="A192" i="2"/>
  <c r="A322" i="2"/>
  <c r="A318" i="2"/>
  <c r="A306" i="2"/>
  <c r="A302" i="2"/>
  <c r="A290" i="2"/>
  <c r="A286" i="2"/>
  <c r="A274" i="2"/>
  <c r="A270" i="2"/>
  <c r="A167" i="2"/>
  <c r="A172" i="2"/>
  <c r="A199" i="2"/>
  <c r="A262" i="2"/>
  <c r="A254" i="2"/>
  <c r="A264" i="2"/>
  <c r="A112" i="2"/>
  <c r="A104" i="2"/>
  <c r="A200" i="2"/>
  <c r="A250" i="2"/>
  <c r="A248" i="2"/>
  <c r="A246" i="2"/>
  <c r="A244" i="2"/>
  <c r="A242" i="2"/>
  <c r="A240" i="2"/>
  <c r="A238" i="2"/>
  <c r="A236" i="2"/>
  <c r="A234" i="2"/>
  <c r="A232" i="2"/>
  <c r="A230" i="2"/>
  <c r="A228" i="2"/>
  <c r="A226" i="2"/>
  <c r="A224" i="2"/>
  <c r="A222" i="2"/>
  <c r="A220" i="2"/>
  <c r="A218" i="2"/>
  <c r="A216" i="2"/>
  <c r="A214" i="2"/>
  <c r="A212" i="2"/>
  <c r="A210" i="2"/>
  <c r="A208" i="2"/>
  <c r="A206" i="2"/>
  <c r="A204" i="2"/>
  <c r="A202" i="2"/>
  <c r="A263" i="2"/>
  <c r="A261" i="2"/>
  <c r="A259" i="2"/>
  <c r="A257" i="2"/>
  <c r="A255" i="2"/>
  <c r="A253" i="2"/>
  <c r="A328" i="2"/>
  <c r="A324" i="2"/>
  <c r="A320" i="2"/>
  <c r="A316" i="2"/>
  <c r="A312" i="2"/>
  <c r="A308" i="2"/>
  <c r="A304" i="2"/>
  <c r="A300" i="2"/>
  <c r="A296" i="2"/>
  <c r="A292" i="2"/>
  <c r="A288" i="2"/>
  <c r="A284" i="2"/>
  <c r="A280" i="2"/>
  <c r="A276" i="2"/>
  <c r="A272" i="2"/>
  <c r="A268" i="2"/>
  <c r="A66" i="2"/>
  <c r="A64" i="2"/>
  <c r="A62" i="2"/>
  <c r="A60" i="2"/>
  <c r="A58" i="2"/>
  <c r="A54" i="2"/>
  <c r="A52" i="2"/>
  <c r="A50" i="2"/>
  <c r="A48" i="2"/>
  <c r="A46" i="2"/>
  <c r="A42" i="2"/>
  <c r="A40" i="2"/>
  <c r="A38" i="2"/>
  <c r="A36" i="2"/>
  <c r="A34" i="2"/>
  <c r="A32" i="2"/>
  <c r="A28" i="2"/>
  <c r="A26" i="2"/>
  <c r="A24" i="2"/>
  <c r="A22" i="2"/>
  <c r="A20" i="2"/>
  <c r="A18" i="2"/>
  <c r="A16" i="2"/>
  <c r="A14" i="2"/>
  <c r="A12" i="2"/>
  <c r="A10" i="2"/>
  <c r="A8" i="2"/>
  <c r="A6" i="2"/>
  <c r="A69" i="2"/>
  <c r="A133" i="2"/>
  <c r="A125" i="2"/>
  <c r="A89" i="2"/>
  <c r="A81" i="2"/>
  <c r="A293" i="2"/>
  <c r="A291" i="2"/>
  <c r="A289" i="2"/>
  <c r="A287" i="2"/>
  <c r="A285" i="2"/>
  <c r="A283" i="2"/>
  <c r="A281" i="2"/>
  <c r="A279" i="2"/>
  <c r="A277" i="2"/>
  <c r="A275" i="2"/>
  <c r="A273" i="2"/>
  <c r="A271" i="2"/>
  <c r="A269" i="2"/>
  <c r="A267" i="2"/>
  <c r="A265" i="2"/>
  <c r="A65" i="2"/>
  <c r="A45" i="2"/>
  <c r="A33" i="2"/>
  <c r="A13" i="2"/>
  <c r="A132" i="2"/>
  <c r="A128" i="2"/>
  <c r="A124" i="2"/>
  <c r="A120" i="2"/>
  <c r="A116" i="2"/>
  <c r="A108" i="2"/>
  <c r="A100" i="2"/>
  <c r="A96" i="2"/>
  <c r="A92" i="2"/>
  <c r="A88" i="2"/>
  <c r="A84" i="2"/>
  <c r="A80" i="2"/>
  <c r="A76" i="2"/>
  <c r="A190" i="2"/>
  <c r="A186" i="2"/>
  <c r="A194" i="2"/>
  <c r="A198" i="2"/>
  <c r="A165" i="2"/>
  <c r="A163" i="2"/>
  <c r="A161" i="2"/>
  <c r="A159" i="2"/>
  <c r="A157" i="2"/>
  <c r="A155" i="2"/>
  <c r="A153" i="2"/>
  <c r="A149" i="2"/>
  <c r="A147" i="2"/>
  <c r="A145" i="2"/>
  <c r="A143" i="2"/>
  <c r="A141" i="2"/>
  <c r="A139" i="2"/>
  <c r="A137" i="2"/>
  <c r="A174" i="2"/>
  <c r="A170" i="2"/>
  <c r="A168" i="2"/>
  <c r="A178" i="2"/>
  <c r="A176" i="2"/>
  <c r="A184" i="2"/>
  <c r="A182" i="2"/>
  <c r="A180" i="2"/>
  <c r="A189" i="2"/>
  <c r="A187" i="2"/>
  <c r="A185" i="2"/>
  <c r="A195" i="2"/>
  <c r="A193" i="2"/>
  <c r="A197" i="2"/>
  <c r="A209" i="2"/>
  <c r="A205" i="2"/>
  <c r="A201" i="2"/>
  <c r="A260" i="2"/>
  <c r="A256" i="2"/>
  <c r="A252" i="2"/>
  <c r="A121" i="2"/>
  <c r="A113" i="2"/>
  <c r="A101" i="2"/>
  <c r="A93" i="2"/>
  <c r="A134" i="2"/>
  <c r="A74" i="2"/>
  <c r="A72" i="2"/>
  <c r="A131" i="2"/>
  <c r="A129" i="2"/>
  <c r="A127" i="2"/>
  <c r="A123" i="2"/>
  <c r="A119" i="2"/>
  <c r="A117" i="2"/>
  <c r="A115" i="2"/>
  <c r="A111" i="2"/>
  <c r="A109" i="2"/>
  <c r="A107" i="2"/>
  <c r="A105" i="2"/>
  <c r="A103" i="2"/>
  <c r="A99" i="2"/>
  <c r="A97" i="2"/>
  <c r="A95" i="2"/>
  <c r="A91" i="2"/>
  <c r="A87" i="2"/>
  <c r="A85" i="2"/>
  <c r="A83" i="2"/>
  <c r="A79" i="2"/>
  <c r="A77" i="2"/>
  <c r="A75" i="2"/>
  <c r="A4" i="2"/>
  <c r="A67" i="2"/>
  <c r="A63" i="2"/>
  <c r="A59" i="2"/>
  <c r="A57" i="2"/>
  <c r="A55" i="2"/>
  <c r="A53" i="2"/>
  <c r="A51" i="2"/>
  <c r="A47" i="2"/>
  <c r="A43" i="2"/>
  <c r="A41" i="2"/>
  <c r="A39" i="2"/>
  <c r="A37" i="2"/>
  <c r="A35" i="2"/>
  <c r="A31" i="2"/>
  <c r="A27" i="2"/>
  <c r="A25" i="2"/>
  <c r="A23" i="2"/>
  <c r="A21" i="2"/>
  <c r="A19" i="2"/>
  <c r="A15" i="2"/>
  <c r="A11" i="2"/>
  <c r="A9" i="2"/>
  <c r="A7" i="2"/>
  <c r="A5" i="2"/>
  <c r="A70" i="2"/>
  <c r="A73" i="2"/>
  <c r="A71" i="2"/>
  <c r="A130" i="2"/>
  <c r="A126" i="2"/>
  <c r="A122" i="2"/>
  <c r="A118" i="2"/>
  <c r="A114" i="2"/>
  <c r="A110" i="2"/>
  <c r="A106" i="2"/>
  <c r="A102" i="2"/>
  <c r="A98" i="2"/>
  <c r="A94" i="2"/>
  <c r="A90" i="2"/>
  <c r="A86" i="2"/>
  <c r="A82" i="2"/>
  <c r="A78" i="2"/>
  <c r="AA67" i="1"/>
  <c r="V67" i="1"/>
  <c r="Q67" i="1"/>
  <c r="L67" i="1"/>
  <c r="G67" i="1"/>
  <c r="AA66" i="1"/>
  <c r="V66" i="1"/>
  <c r="Q66" i="1"/>
  <c r="L66" i="1"/>
  <c r="G66" i="1"/>
  <c r="AA65" i="1"/>
  <c r="V65" i="1"/>
  <c r="Q65" i="1"/>
  <c r="L65" i="1"/>
  <c r="G65" i="1"/>
  <c r="AA64" i="1"/>
  <c r="V64" i="1"/>
  <c r="Q64" i="1"/>
  <c r="L64" i="1"/>
  <c r="G64" i="1"/>
  <c r="AA63" i="1"/>
  <c r="V63" i="1"/>
  <c r="Q63" i="1"/>
  <c r="L63" i="1"/>
  <c r="G63" i="1"/>
  <c r="AA62" i="1"/>
  <c r="V62" i="1"/>
  <c r="Q62" i="1"/>
  <c r="L62" i="1"/>
  <c r="G62" i="1"/>
  <c r="AA61" i="1"/>
  <c r="V61" i="1"/>
  <c r="Q61" i="1"/>
  <c r="L61" i="1"/>
  <c r="G61" i="1"/>
  <c r="AA60" i="1"/>
  <c r="V60" i="1"/>
  <c r="Q60" i="1"/>
  <c r="L60" i="1"/>
  <c r="G60" i="1"/>
  <c r="AA59" i="1"/>
  <c r="V59" i="1"/>
  <c r="Q59" i="1"/>
  <c r="L59" i="1"/>
  <c r="G59" i="1"/>
  <c r="AA58" i="1"/>
  <c r="V58" i="1"/>
  <c r="Q58" i="1"/>
  <c r="L58" i="1"/>
  <c r="G58" i="1"/>
  <c r="AA57" i="1"/>
  <c r="V57" i="1"/>
  <c r="Q57" i="1"/>
  <c r="L57" i="1"/>
  <c r="G57" i="1"/>
  <c r="AA55" i="1"/>
  <c r="V55" i="1"/>
  <c r="Q55" i="1"/>
  <c r="L55" i="1"/>
  <c r="G55" i="1"/>
  <c r="AA54" i="1"/>
  <c r="V54" i="1"/>
  <c r="Q54" i="1"/>
  <c r="L54" i="1"/>
  <c r="G54" i="1"/>
  <c r="AA53" i="1"/>
  <c r="V53" i="1"/>
  <c r="Q53" i="1"/>
  <c r="L53" i="1"/>
  <c r="G53" i="1"/>
  <c r="AA51" i="1"/>
  <c r="V51" i="1"/>
  <c r="Q51" i="1"/>
  <c r="L51" i="1"/>
  <c r="G51" i="1"/>
  <c r="AA50" i="1"/>
  <c r="V50" i="1"/>
  <c r="Q50" i="1"/>
  <c r="L50" i="1"/>
  <c r="G50" i="1"/>
  <c r="AA49" i="1"/>
  <c r="V49" i="1"/>
  <c r="Q49" i="1"/>
  <c r="L49" i="1"/>
  <c r="G49" i="1"/>
  <c r="AA48" i="1"/>
  <c r="V48" i="1"/>
  <c r="Q48" i="1"/>
  <c r="L48" i="1"/>
  <c r="G48" i="1"/>
  <c r="AA56" i="1"/>
  <c r="V56" i="1"/>
  <c r="Q56" i="1"/>
  <c r="L56" i="1"/>
  <c r="G56" i="1"/>
  <c r="AA52" i="1"/>
  <c r="V52" i="1"/>
  <c r="Q52" i="1"/>
  <c r="L52" i="1"/>
  <c r="G52" i="1"/>
  <c r="AA47" i="1"/>
  <c r="V47" i="1"/>
  <c r="Q47" i="1"/>
  <c r="L47" i="1"/>
  <c r="G47" i="1"/>
  <c r="AA46" i="1"/>
  <c r="V46" i="1"/>
  <c r="Q46" i="1"/>
  <c r="L46" i="1"/>
  <c r="G46" i="1"/>
  <c r="AA45" i="1"/>
  <c r="V45" i="1"/>
  <c r="Q45" i="1"/>
  <c r="L45" i="1"/>
  <c r="G45" i="1"/>
  <c r="AA44" i="1"/>
  <c r="V44" i="1"/>
  <c r="Q44" i="1"/>
  <c r="L44" i="1"/>
  <c r="G44" i="1"/>
  <c r="AA43" i="1"/>
  <c r="V43" i="1"/>
  <c r="Q43" i="1"/>
  <c r="L43" i="1"/>
  <c r="G43" i="1"/>
  <c r="AA42" i="1"/>
  <c r="V42" i="1"/>
  <c r="Q42" i="1"/>
  <c r="L42" i="1"/>
  <c r="G42" i="1"/>
  <c r="AA41" i="1"/>
  <c r="V41" i="1"/>
  <c r="Q41" i="1"/>
  <c r="L41" i="1"/>
  <c r="G41" i="1"/>
  <c r="AA40" i="1"/>
  <c r="V40" i="1"/>
  <c r="Q40" i="1"/>
  <c r="L40" i="1"/>
  <c r="G40" i="1"/>
  <c r="AA39" i="1"/>
  <c r="V39" i="1"/>
  <c r="Q39" i="1"/>
  <c r="L39" i="1"/>
  <c r="G39" i="1"/>
  <c r="AA38" i="1"/>
  <c r="V38" i="1"/>
  <c r="Q38" i="1"/>
  <c r="L38" i="1"/>
  <c r="G38" i="1"/>
  <c r="AA37" i="1"/>
  <c r="V37" i="1"/>
  <c r="Q37" i="1"/>
  <c r="L37" i="1"/>
  <c r="G37" i="1"/>
  <c r="AA36" i="1"/>
  <c r="V36" i="1"/>
  <c r="Q36" i="1"/>
  <c r="L36" i="1"/>
  <c r="G36" i="1"/>
  <c r="AA35" i="1"/>
  <c r="V35" i="1"/>
  <c r="Q35" i="1"/>
  <c r="L35" i="1"/>
  <c r="G35" i="1"/>
  <c r="AA34" i="1"/>
  <c r="V34" i="1"/>
  <c r="Q34" i="1"/>
  <c r="L34" i="1"/>
  <c r="G34" i="1"/>
  <c r="AA33" i="1"/>
  <c r="V33" i="1"/>
  <c r="Q33" i="1"/>
  <c r="L33" i="1"/>
  <c r="G33" i="1"/>
  <c r="AA32" i="1"/>
  <c r="V32" i="1"/>
  <c r="Q32" i="1"/>
  <c r="L32" i="1"/>
  <c r="G32" i="1"/>
  <c r="AA31" i="1"/>
  <c r="V31" i="1"/>
  <c r="Q31" i="1"/>
  <c r="L31" i="1"/>
  <c r="G31" i="1"/>
  <c r="AA30" i="1"/>
  <c r="V30" i="1"/>
  <c r="Q30" i="1"/>
  <c r="L30" i="1"/>
  <c r="G30" i="1"/>
  <c r="AA29" i="1"/>
  <c r="V29" i="1"/>
  <c r="Q29" i="1"/>
  <c r="L29" i="1"/>
  <c r="G29" i="1"/>
  <c r="AA28" i="1"/>
  <c r="V28" i="1"/>
  <c r="Q28" i="1"/>
  <c r="L28" i="1"/>
  <c r="G28" i="1"/>
  <c r="AA27" i="1"/>
  <c r="V27" i="1"/>
  <c r="Q27" i="1"/>
  <c r="L27" i="1"/>
  <c r="G27" i="1"/>
  <c r="AA26" i="1"/>
  <c r="V26" i="1"/>
  <c r="Q26" i="1"/>
  <c r="L26" i="1"/>
  <c r="G26" i="1"/>
  <c r="AA25" i="1"/>
  <c r="V25" i="1"/>
  <c r="Q25" i="1"/>
  <c r="L25" i="1"/>
  <c r="G25" i="1"/>
  <c r="AA24" i="1"/>
  <c r="V24" i="1"/>
  <c r="Q24" i="1"/>
  <c r="L24" i="1"/>
  <c r="G24" i="1"/>
  <c r="AA23" i="1"/>
  <c r="V23" i="1"/>
  <c r="Q23" i="1"/>
  <c r="L23" i="1"/>
  <c r="G23" i="1"/>
  <c r="AA22" i="1"/>
  <c r="V22" i="1"/>
  <c r="Q22" i="1"/>
  <c r="L22" i="1"/>
  <c r="G22" i="1"/>
  <c r="AA21" i="1"/>
  <c r="V21" i="1"/>
  <c r="Q21" i="1"/>
  <c r="L21" i="1"/>
  <c r="G21" i="1"/>
  <c r="AA20" i="1"/>
  <c r="V20" i="1"/>
  <c r="Q20" i="1"/>
  <c r="L20" i="1"/>
  <c r="G20" i="1"/>
  <c r="AA19" i="1"/>
  <c r="V19" i="1"/>
  <c r="Q19" i="1"/>
  <c r="L19" i="1"/>
  <c r="G19" i="1"/>
  <c r="AA18" i="1"/>
  <c r="V18" i="1"/>
  <c r="Q18" i="1"/>
  <c r="L18" i="1"/>
  <c r="G18" i="1"/>
  <c r="AA17" i="1"/>
  <c r="V17" i="1"/>
  <c r="Q17" i="1"/>
  <c r="L17" i="1"/>
  <c r="G17" i="1"/>
  <c r="AA16" i="1"/>
  <c r="V16" i="1"/>
  <c r="Q16" i="1"/>
  <c r="L16" i="1"/>
  <c r="G16" i="1"/>
  <c r="AA15" i="1"/>
  <c r="V15" i="1"/>
  <c r="Q15" i="1"/>
  <c r="L15" i="1"/>
  <c r="G15" i="1"/>
  <c r="AA14" i="1"/>
  <c r="V14" i="1"/>
  <c r="Q14" i="1"/>
  <c r="L14" i="1"/>
  <c r="G14" i="1"/>
  <c r="AA13" i="1"/>
  <c r="V13" i="1"/>
  <c r="Q13" i="1"/>
  <c r="L13" i="1"/>
  <c r="G13" i="1"/>
  <c r="AA12" i="1"/>
  <c r="V12" i="1"/>
  <c r="Q12" i="1"/>
  <c r="L12" i="1"/>
  <c r="G12" i="1"/>
  <c r="AA11" i="1"/>
  <c r="V11" i="1"/>
  <c r="Q11" i="1"/>
  <c r="L11" i="1"/>
  <c r="G11" i="1"/>
  <c r="AA10" i="1"/>
  <c r="V10" i="1"/>
  <c r="Q10" i="1"/>
  <c r="L10" i="1"/>
  <c r="G10" i="1"/>
  <c r="AA9" i="1"/>
  <c r="V9" i="1"/>
  <c r="Q9" i="1"/>
  <c r="L9" i="1"/>
  <c r="G9" i="1"/>
  <c r="AA8" i="1"/>
  <c r="V8" i="1"/>
  <c r="Q8" i="1"/>
  <c r="L8" i="1"/>
  <c r="G8" i="1"/>
  <c r="AA7" i="1"/>
  <c r="V7" i="1"/>
  <c r="Q7" i="1"/>
  <c r="L7" i="1"/>
  <c r="G7" i="1"/>
  <c r="AA6" i="1"/>
  <c r="V6" i="1"/>
  <c r="Q6" i="1"/>
  <c r="L6" i="1"/>
  <c r="G6" i="1"/>
  <c r="AA5" i="1"/>
  <c r="V5" i="1"/>
  <c r="Q5" i="1"/>
  <c r="L5" i="1"/>
  <c r="G5" i="1"/>
  <c r="AA4" i="1"/>
  <c r="V4" i="1"/>
  <c r="Q4" i="1"/>
  <c r="L4" i="1"/>
  <c r="G4" i="1"/>
  <c r="AA3" i="1"/>
  <c r="V3" i="1"/>
  <c r="Q3" i="1"/>
  <c r="L3" i="1"/>
  <c r="G3" i="1"/>
  <c r="G72" i="14" l="1"/>
  <c r="G72" i="2"/>
  <c r="G233" i="14"/>
  <c r="G233" i="2"/>
  <c r="G201" i="14"/>
  <c r="G201" i="2"/>
  <c r="G209" i="14"/>
  <c r="G209" i="2"/>
  <c r="G217" i="14"/>
  <c r="G217" i="2"/>
  <c r="G225" i="14"/>
  <c r="G225" i="2"/>
  <c r="G36" i="14"/>
  <c r="G36" i="2"/>
  <c r="G44" i="14"/>
  <c r="G44" i="2"/>
  <c r="G200" i="14"/>
  <c r="G200" i="2"/>
  <c r="G11" i="14"/>
  <c r="G11" i="2"/>
  <c r="G276" i="14"/>
  <c r="G276" i="2"/>
  <c r="G269" i="14"/>
  <c r="G269" i="2"/>
  <c r="G80" i="14"/>
  <c r="G80" i="2"/>
  <c r="G20" i="14"/>
  <c r="G20" i="2"/>
  <c r="G156" i="14"/>
  <c r="G156" i="2"/>
  <c r="G293" i="14"/>
  <c r="G293" i="2"/>
  <c r="G104" i="14"/>
  <c r="G104" i="2"/>
  <c r="G139" i="14"/>
  <c r="G139" i="2"/>
  <c r="G208" i="14"/>
  <c r="G208" i="2"/>
  <c r="G79" i="14"/>
  <c r="G79" i="2"/>
  <c r="G4" i="14"/>
  <c r="G4" i="2"/>
  <c r="G140" i="14"/>
  <c r="G140" i="2"/>
  <c r="G277" i="14"/>
  <c r="G277" i="2"/>
  <c r="G88" i="14"/>
  <c r="G88" i="2"/>
  <c r="G28" i="14"/>
  <c r="G28" i="2"/>
  <c r="G164" i="14"/>
  <c r="G164" i="2"/>
  <c r="G172" i="14"/>
  <c r="G172" i="2"/>
  <c r="G71" i="14"/>
  <c r="G71" i="2"/>
  <c r="G12" i="14"/>
  <c r="G12" i="2"/>
  <c r="G148" i="14"/>
  <c r="G148" i="2"/>
  <c r="G285" i="14"/>
  <c r="G285" i="2"/>
  <c r="G96" i="14"/>
  <c r="G96" i="2"/>
  <c r="G301" i="14"/>
  <c r="G301" i="2"/>
  <c r="G268" i="14"/>
  <c r="G268" i="2"/>
  <c r="G241" i="14"/>
  <c r="G241" i="2"/>
  <c r="G112" i="14"/>
  <c r="G112" i="2"/>
  <c r="G313" i="14"/>
  <c r="G313" i="2"/>
  <c r="G187" i="14"/>
  <c r="G187" i="2"/>
  <c r="G50" i="14"/>
  <c r="G50" i="2"/>
  <c r="G247" i="14"/>
  <c r="G247" i="2"/>
  <c r="G119" i="14"/>
  <c r="G119" i="2"/>
  <c r="G316" i="14"/>
  <c r="G316" i="2"/>
  <c r="G188" i="14"/>
  <c r="G188" i="2"/>
  <c r="G60" i="14"/>
  <c r="G60" i="2"/>
  <c r="G257" i="14"/>
  <c r="G257" i="2"/>
  <c r="G128" i="14"/>
  <c r="G128" i="2"/>
  <c r="G325" i="14"/>
  <c r="G325" i="2"/>
  <c r="G196" i="14"/>
  <c r="G196" i="2"/>
  <c r="G68" i="14"/>
  <c r="G68" i="2"/>
  <c r="G69" i="14"/>
  <c r="G69" i="2"/>
  <c r="G137" i="14"/>
  <c r="G137" i="2"/>
  <c r="G25" i="14"/>
  <c r="G25" i="2"/>
  <c r="G222" i="14"/>
  <c r="G222" i="2"/>
  <c r="G93" i="14"/>
  <c r="G93" i="2"/>
  <c r="G290" i="14"/>
  <c r="G290" i="2"/>
  <c r="G161" i="14"/>
  <c r="G161" i="2"/>
  <c r="G33" i="14"/>
  <c r="G33" i="2"/>
  <c r="G230" i="14"/>
  <c r="G230" i="2"/>
  <c r="G101" i="14"/>
  <c r="G101" i="2"/>
  <c r="G298" i="14"/>
  <c r="G298" i="2"/>
  <c r="G169" i="14"/>
  <c r="G169" i="2"/>
  <c r="G41" i="14"/>
  <c r="G41" i="2"/>
  <c r="G238" i="14"/>
  <c r="G238" i="2"/>
  <c r="G109" i="14"/>
  <c r="G109" i="2"/>
  <c r="G306" i="14"/>
  <c r="G306" i="2"/>
  <c r="G177" i="14"/>
  <c r="G177" i="2"/>
  <c r="G53" i="14"/>
  <c r="G53" i="2"/>
  <c r="G244" i="14"/>
  <c r="G244" i="2"/>
  <c r="G115" i="14"/>
  <c r="G115" i="2"/>
  <c r="G312" i="14"/>
  <c r="G312" i="2"/>
  <c r="G184" i="14"/>
  <c r="G184" i="2"/>
  <c r="G56" i="14"/>
  <c r="G56" i="2"/>
  <c r="G254" i="14"/>
  <c r="G254" i="2"/>
  <c r="G125" i="14"/>
  <c r="G125" i="2"/>
  <c r="G322" i="14"/>
  <c r="G322" i="2"/>
  <c r="G193" i="14"/>
  <c r="G193" i="2"/>
  <c r="G65" i="14"/>
  <c r="G65" i="2"/>
  <c r="G262" i="14"/>
  <c r="G262" i="2"/>
  <c r="G133" i="14"/>
  <c r="G133" i="2"/>
  <c r="G266" i="14"/>
  <c r="G266" i="2"/>
  <c r="G9" i="14"/>
  <c r="G9" i="2"/>
  <c r="G206" i="14"/>
  <c r="G206" i="2"/>
  <c r="G77" i="14"/>
  <c r="G77" i="2"/>
  <c r="G274" i="14"/>
  <c r="G274" i="2"/>
  <c r="G145" i="14"/>
  <c r="G145" i="2"/>
  <c r="G17" i="14"/>
  <c r="G17" i="2"/>
  <c r="G214" i="14"/>
  <c r="G214" i="2"/>
  <c r="G85" i="14"/>
  <c r="G85" i="2"/>
  <c r="G282" i="14"/>
  <c r="G282" i="2"/>
  <c r="G153" i="14"/>
  <c r="G153" i="2"/>
  <c r="G134" i="14"/>
  <c r="G134" i="2"/>
  <c r="G6" i="14"/>
  <c r="G6" i="2"/>
  <c r="G203" i="14"/>
  <c r="G203" i="2"/>
  <c r="G74" i="14"/>
  <c r="G74" i="2"/>
  <c r="G271" i="14"/>
  <c r="G271" i="2"/>
  <c r="G142" i="14"/>
  <c r="G142" i="2"/>
  <c r="G14" i="14"/>
  <c r="G14" i="2"/>
  <c r="G211" i="14"/>
  <c r="G211" i="2"/>
  <c r="G82" i="14"/>
  <c r="G82" i="2"/>
  <c r="G279" i="14"/>
  <c r="G279" i="2"/>
  <c r="G150" i="14"/>
  <c r="G150" i="2"/>
  <c r="G22" i="14"/>
  <c r="G22" i="2"/>
  <c r="G219" i="14"/>
  <c r="G219" i="2"/>
  <c r="G90" i="14"/>
  <c r="G90" i="2"/>
  <c r="G287" i="14"/>
  <c r="G287" i="2"/>
  <c r="G158" i="14"/>
  <c r="G158" i="2"/>
  <c r="G30" i="14"/>
  <c r="G30" i="2"/>
  <c r="G227" i="14"/>
  <c r="G227" i="2"/>
  <c r="G98" i="14"/>
  <c r="G98" i="2"/>
  <c r="G295" i="14"/>
  <c r="G295" i="2"/>
  <c r="G166" i="14"/>
  <c r="G166" i="2"/>
  <c r="G38" i="14"/>
  <c r="G38" i="2"/>
  <c r="G235" i="14"/>
  <c r="G235" i="2"/>
  <c r="G106" i="14"/>
  <c r="G106" i="2"/>
  <c r="G303" i="14"/>
  <c r="G303" i="2"/>
  <c r="G174" i="14"/>
  <c r="G174" i="2"/>
  <c r="G46" i="14"/>
  <c r="G46" i="2"/>
  <c r="G243" i="14"/>
  <c r="G243" i="2"/>
  <c r="G118" i="14"/>
  <c r="G118" i="2"/>
  <c r="G309" i="14"/>
  <c r="G309" i="2"/>
  <c r="G180" i="14"/>
  <c r="G180" i="2"/>
  <c r="G52" i="14"/>
  <c r="G52" i="2"/>
  <c r="G250" i="14"/>
  <c r="G250" i="2"/>
  <c r="G121" i="14"/>
  <c r="G121" i="2"/>
  <c r="G319" i="14"/>
  <c r="G319" i="2"/>
  <c r="G190" i="14"/>
  <c r="G190" i="2"/>
  <c r="G62" i="14"/>
  <c r="G62" i="2"/>
  <c r="G259" i="14"/>
  <c r="G259" i="2"/>
  <c r="G130" i="14"/>
  <c r="G130" i="2"/>
  <c r="G327" i="14"/>
  <c r="G327" i="2"/>
  <c r="G198" i="14"/>
  <c r="G198" i="2"/>
  <c r="G87" i="14"/>
  <c r="G87" i="2"/>
  <c r="G224" i="14"/>
  <c r="G224" i="2"/>
  <c r="G163" i="14"/>
  <c r="G163" i="2"/>
  <c r="G103" i="14"/>
  <c r="G103" i="2"/>
  <c r="G43" i="14"/>
  <c r="G43" i="2"/>
  <c r="G308" i="14"/>
  <c r="G308" i="2"/>
  <c r="G117" i="14"/>
  <c r="G117" i="2"/>
  <c r="G59" i="14"/>
  <c r="G59" i="2"/>
  <c r="G324" i="14"/>
  <c r="G324" i="2"/>
  <c r="G265" i="14"/>
  <c r="G265" i="2"/>
  <c r="G136" i="14"/>
  <c r="G136" i="2"/>
  <c r="G8" i="14"/>
  <c r="G8" i="2"/>
  <c r="G205" i="14"/>
  <c r="G205" i="2"/>
  <c r="G76" i="14"/>
  <c r="G76" i="2"/>
  <c r="G273" i="14"/>
  <c r="G273" i="2"/>
  <c r="G144" i="14"/>
  <c r="G144" i="2"/>
  <c r="G16" i="14"/>
  <c r="G16" i="2"/>
  <c r="G213" i="14"/>
  <c r="G213" i="2"/>
  <c r="G84" i="14"/>
  <c r="G84" i="2"/>
  <c r="G281" i="14"/>
  <c r="G281" i="2"/>
  <c r="G152" i="14"/>
  <c r="G152" i="2"/>
  <c r="G24" i="14"/>
  <c r="G24" i="2"/>
  <c r="G221" i="14"/>
  <c r="G221" i="2"/>
  <c r="G92" i="14"/>
  <c r="G92" i="2"/>
  <c r="G289" i="14"/>
  <c r="G289" i="2"/>
  <c r="G160" i="14"/>
  <c r="G160" i="2"/>
  <c r="G32" i="14"/>
  <c r="G32" i="2"/>
  <c r="G229" i="14"/>
  <c r="G229" i="2"/>
  <c r="G100" i="14"/>
  <c r="G100" i="2"/>
  <c r="G297" i="14"/>
  <c r="G297" i="2"/>
  <c r="G168" i="14"/>
  <c r="G168" i="2"/>
  <c r="G40" i="14"/>
  <c r="G40" i="2"/>
  <c r="G237" i="14"/>
  <c r="G237" i="2"/>
  <c r="G108" i="14"/>
  <c r="G108" i="2"/>
  <c r="G305" i="14"/>
  <c r="G305" i="2"/>
  <c r="G176" i="14"/>
  <c r="G176" i="2"/>
  <c r="G48" i="14"/>
  <c r="G48" i="2"/>
  <c r="G252" i="14"/>
  <c r="G252" i="2"/>
  <c r="G114" i="14"/>
  <c r="G114" i="2"/>
  <c r="G311" i="14"/>
  <c r="G311" i="2"/>
  <c r="G182" i="14"/>
  <c r="G182" i="2"/>
  <c r="G55" i="14"/>
  <c r="G55" i="2"/>
  <c r="G253" i="14"/>
  <c r="G253" i="2"/>
  <c r="G124" i="14"/>
  <c r="G124" i="2"/>
  <c r="G321" i="14"/>
  <c r="G321" i="2"/>
  <c r="G192" i="14"/>
  <c r="G192" i="2"/>
  <c r="G64" i="14"/>
  <c r="G64" i="2"/>
  <c r="G261" i="14"/>
  <c r="G261" i="2"/>
  <c r="G132" i="14"/>
  <c r="G132" i="2"/>
  <c r="G147" i="14"/>
  <c r="G147" i="2"/>
  <c r="G216" i="14"/>
  <c r="G216" i="2"/>
  <c r="G155" i="14"/>
  <c r="G155" i="2"/>
  <c r="G292" i="14"/>
  <c r="G292" i="2"/>
  <c r="G232" i="14"/>
  <c r="G232" i="2"/>
  <c r="G171" i="14"/>
  <c r="G171" i="2"/>
  <c r="G111" i="14"/>
  <c r="G111" i="2"/>
  <c r="G183" i="14"/>
  <c r="G183" i="2"/>
  <c r="G246" i="14"/>
  <c r="G246" i="2"/>
  <c r="G186" i="14"/>
  <c r="G186" i="2"/>
  <c r="G127" i="14"/>
  <c r="G127" i="2"/>
  <c r="G67" i="14"/>
  <c r="G67" i="2"/>
  <c r="G202" i="14"/>
  <c r="G202" i="2"/>
  <c r="G270" i="14"/>
  <c r="G270" i="2"/>
  <c r="G210" i="14"/>
  <c r="G210" i="2"/>
  <c r="G278" i="14"/>
  <c r="G278" i="2"/>
  <c r="G21" i="14"/>
  <c r="G21" i="2"/>
  <c r="G89" i="14"/>
  <c r="G89" i="2"/>
  <c r="G157" i="14"/>
  <c r="G157" i="2"/>
  <c r="G97" i="14"/>
  <c r="G97" i="2"/>
  <c r="G165" i="14"/>
  <c r="G165" i="2"/>
  <c r="G234" i="14"/>
  <c r="G234" i="2"/>
  <c r="G302" i="14"/>
  <c r="G302" i="2"/>
  <c r="G242" i="14"/>
  <c r="G242" i="2"/>
  <c r="G179" i="14"/>
  <c r="G179" i="2"/>
  <c r="G120" i="14"/>
  <c r="G120" i="2"/>
  <c r="G189" i="14"/>
  <c r="G189" i="2"/>
  <c r="G326" i="14"/>
  <c r="G326" i="2"/>
  <c r="G19" i="14"/>
  <c r="G19" i="2"/>
  <c r="G284" i="14"/>
  <c r="G284" i="2"/>
  <c r="G27" i="14"/>
  <c r="G27" i="2"/>
  <c r="G95" i="14"/>
  <c r="G95" i="2"/>
  <c r="G35" i="14"/>
  <c r="G35" i="2"/>
  <c r="G300" i="14"/>
  <c r="G300" i="2"/>
  <c r="G240" i="14"/>
  <c r="G240" i="2"/>
  <c r="G49" i="14"/>
  <c r="G49" i="2"/>
  <c r="G315" i="14"/>
  <c r="G315" i="2"/>
  <c r="G256" i="14"/>
  <c r="G256" i="2"/>
  <c r="G195" i="14"/>
  <c r="G195" i="2"/>
  <c r="G5" i="14"/>
  <c r="G5" i="2"/>
  <c r="G73" i="14"/>
  <c r="G73" i="2"/>
  <c r="G141" i="14"/>
  <c r="G141" i="2"/>
  <c r="G13" i="14"/>
  <c r="G13" i="2"/>
  <c r="G81" i="14"/>
  <c r="G81" i="2"/>
  <c r="G149" i="14"/>
  <c r="G149" i="2"/>
  <c r="G218" i="14"/>
  <c r="G218" i="2"/>
  <c r="G286" i="14"/>
  <c r="G286" i="2"/>
  <c r="G29" i="14"/>
  <c r="G29" i="2"/>
  <c r="G226" i="14"/>
  <c r="G226" i="2"/>
  <c r="G294" i="14"/>
  <c r="G294" i="2"/>
  <c r="G37" i="14"/>
  <c r="G37" i="2"/>
  <c r="G105" i="14"/>
  <c r="G105" i="2"/>
  <c r="G173" i="14"/>
  <c r="G173" i="2"/>
  <c r="G45" i="14"/>
  <c r="G45" i="2"/>
  <c r="G113" i="14"/>
  <c r="G113" i="2"/>
  <c r="G317" i="14"/>
  <c r="G317" i="2"/>
  <c r="G51" i="14"/>
  <c r="G51" i="2"/>
  <c r="G249" i="14"/>
  <c r="G249" i="2"/>
  <c r="G318" i="14"/>
  <c r="G318" i="2"/>
  <c r="G61" i="14"/>
  <c r="G61" i="2"/>
  <c r="G258" i="14"/>
  <c r="G258" i="2"/>
  <c r="G129" i="14"/>
  <c r="G129" i="2"/>
  <c r="G197" i="14"/>
  <c r="G197" i="2"/>
  <c r="G199" i="14"/>
  <c r="G199" i="2"/>
  <c r="G70" i="14"/>
  <c r="G70" i="2"/>
  <c r="G267" i="14"/>
  <c r="G267" i="2"/>
  <c r="G138" i="14"/>
  <c r="G138" i="2"/>
  <c r="G10" i="14"/>
  <c r="G10" i="2"/>
  <c r="G207" i="14"/>
  <c r="G207" i="2"/>
  <c r="G78" i="14"/>
  <c r="G78" i="2"/>
  <c r="G275" i="14"/>
  <c r="G275" i="2"/>
  <c r="G146" i="14"/>
  <c r="G146" i="2"/>
  <c r="G18" i="14"/>
  <c r="G18" i="2"/>
  <c r="G215" i="14"/>
  <c r="G215" i="2"/>
  <c r="G86" i="14"/>
  <c r="G86" i="2"/>
  <c r="G283" i="14"/>
  <c r="G283" i="2"/>
  <c r="G154" i="14"/>
  <c r="G154" i="2"/>
  <c r="G26" i="14"/>
  <c r="G26" i="2"/>
  <c r="G223" i="14"/>
  <c r="G223" i="2"/>
  <c r="G94" i="14"/>
  <c r="G94" i="2"/>
  <c r="G291" i="14"/>
  <c r="G291" i="2"/>
  <c r="G162" i="14"/>
  <c r="G162" i="2"/>
  <c r="G34" i="14"/>
  <c r="G34" i="2"/>
  <c r="G231" i="14"/>
  <c r="G231" i="2"/>
  <c r="G102" i="14"/>
  <c r="G102" i="2"/>
  <c r="G299" i="14"/>
  <c r="G299" i="2"/>
  <c r="G170" i="14"/>
  <c r="G170" i="2"/>
  <c r="G42" i="14"/>
  <c r="G42" i="2"/>
  <c r="G239" i="14"/>
  <c r="G239" i="2"/>
  <c r="G110" i="14"/>
  <c r="G110" i="2"/>
  <c r="G307" i="14"/>
  <c r="G307" i="2"/>
  <c r="G178" i="14"/>
  <c r="G178" i="2"/>
  <c r="G57" i="14"/>
  <c r="G57" i="2"/>
  <c r="G245" i="14"/>
  <c r="G245" i="2"/>
  <c r="G116" i="14"/>
  <c r="G116" i="2"/>
  <c r="G314" i="14"/>
  <c r="G314" i="2"/>
  <c r="G185" i="14"/>
  <c r="G185" i="2"/>
  <c r="G58" i="14"/>
  <c r="G58" i="2"/>
  <c r="G255" i="14"/>
  <c r="G255" i="2"/>
  <c r="G126" i="14"/>
  <c r="G126" i="2"/>
  <c r="G323" i="14"/>
  <c r="G323" i="2"/>
  <c r="G194" i="14"/>
  <c r="G194" i="2"/>
  <c r="G66" i="14"/>
  <c r="G66" i="2"/>
  <c r="G263" i="14"/>
  <c r="G263" i="2"/>
  <c r="G264" i="14"/>
  <c r="G264" i="2"/>
  <c r="G135" i="14"/>
  <c r="G135" i="2"/>
  <c r="G7" i="14"/>
  <c r="G7" i="2"/>
  <c r="G204" i="14"/>
  <c r="G204" i="2"/>
  <c r="G75" i="14"/>
  <c r="G75" i="2"/>
  <c r="G272" i="14"/>
  <c r="G272" i="2"/>
  <c r="G143" i="14"/>
  <c r="G143" i="2"/>
  <c r="G15" i="14"/>
  <c r="G15" i="2"/>
  <c r="G212" i="14"/>
  <c r="G212" i="2"/>
  <c r="G83" i="14"/>
  <c r="G83" i="2"/>
  <c r="G280" i="14"/>
  <c r="G280" i="2"/>
  <c r="G151" i="14"/>
  <c r="G151" i="2"/>
  <c r="G23" i="14"/>
  <c r="G23" i="2"/>
  <c r="G220" i="14"/>
  <c r="G220" i="2"/>
  <c r="G91" i="14"/>
  <c r="G91" i="2"/>
  <c r="G288" i="14"/>
  <c r="G288" i="2"/>
  <c r="G159" i="14"/>
  <c r="G159" i="2"/>
  <c r="G31" i="14"/>
  <c r="G31" i="2"/>
  <c r="G228" i="14"/>
  <c r="G228" i="2"/>
  <c r="G99" i="14"/>
  <c r="G99" i="2"/>
  <c r="G296" i="14"/>
  <c r="G296" i="2"/>
  <c r="G167" i="14"/>
  <c r="G167" i="2"/>
  <c r="G39" i="14"/>
  <c r="G39" i="2"/>
  <c r="G236" i="14"/>
  <c r="G236" i="2"/>
  <c r="G107" i="14"/>
  <c r="G107" i="2"/>
  <c r="G304" i="14"/>
  <c r="G304" i="2"/>
  <c r="G175" i="14"/>
  <c r="G175" i="2"/>
  <c r="G47" i="14"/>
  <c r="G47" i="2"/>
  <c r="G248" i="14"/>
  <c r="G248" i="2"/>
  <c r="G122" i="14"/>
  <c r="G122" i="2"/>
  <c r="G310" i="14"/>
  <c r="G310" i="2"/>
  <c r="G181" i="14"/>
  <c r="G181" i="2"/>
  <c r="G54" i="14"/>
  <c r="G54" i="2"/>
  <c r="G251" i="14"/>
  <c r="G251" i="2"/>
  <c r="G123" i="14"/>
  <c r="G123" i="2"/>
  <c r="G320" i="14"/>
  <c r="G320" i="2"/>
  <c r="G191" i="14"/>
  <c r="G191" i="2"/>
  <c r="G63" i="14"/>
  <c r="G63" i="2"/>
  <c r="G260" i="14"/>
  <c r="G260" i="2"/>
  <c r="G131" i="14"/>
  <c r="G131" i="2"/>
  <c r="G328" i="14"/>
  <c r="G328" i="2"/>
  <c r="T19" i="6"/>
  <c r="N51" i="5" s="1"/>
  <c r="P19" i="6"/>
  <c r="J51" i="5" s="1"/>
  <c r="S14" i="6"/>
  <c r="M46" i="5" s="1"/>
  <c r="Q19" i="6"/>
  <c r="K51" i="5" s="1"/>
  <c r="P14" i="6"/>
  <c r="J46" i="5" s="1"/>
  <c r="X20" i="6"/>
  <c r="D15" i="9" s="1"/>
  <c r="W15" i="6"/>
  <c r="C10" i="9" s="1"/>
  <c r="V17" i="6"/>
  <c r="B12" i="9" s="1"/>
  <c r="V16" i="6"/>
  <c r="B11" i="9" s="1"/>
  <c r="M17" i="6"/>
  <c r="G49" i="5" s="1"/>
  <c r="R17" i="6"/>
  <c r="L49" i="5" s="1"/>
  <c r="S18" i="6"/>
  <c r="M50" i="5" s="1"/>
  <c r="N18" i="6"/>
  <c r="H50" i="5" s="1"/>
  <c r="S8" i="6"/>
  <c r="M40" i="5" s="1"/>
  <c r="N8" i="6"/>
  <c r="H40" i="5" s="1"/>
  <c r="S13" i="6"/>
  <c r="M45" i="5" s="1"/>
  <c r="N13" i="6"/>
  <c r="H45" i="5" s="1"/>
  <c r="S11" i="6"/>
  <c r="M43" i="5" s="1"/>
  <c r="N11" i="6"/>
  <c r="H43" i="5" s="1"/>
  <c r="S16" i="6"/>
  <c r="M48" i="5" s="1"/>
  <c r="R16" i="6"/>
  <c r="L48" i="5" s="1"/>
  <c r="S12" i="6"/>
  <c r="M44" i="5" s="1"/>
  <c r="N12" i="6"/>
  <c r="H44" i="5" s="1"/>
  <c r="S9" i="6"/>
  <c r="M41" i="5" s="1"/>
  <c r="N9" i="6"/>
  <c r="H41" i="5" s="1"/>
  <c r="S20" i="6"/>
  <c r="M52" i="5" s="1"/>
  <c r="R20" i="6"/>
  <c r="L52" i="5" s="1"/>
  <c r="S15" i="6"/>
  <c r="M47" i="5" s="1"/>
  <c r="T15" i="6"/>
  <c r="N47" i="5" s="1"/>
  <c r="S10" i="6"/>
  <c r="M42" i="5" s="1"/>
  <c r="N10" i="6"/>
  <c r="H42" i="5" s="1"/>
  <c r="W14" i="6"/>
  <c r="C9" i="9" s="1"/>
  <c r="V19" i="6"/>
  <c r="B14" i="9" s="1"/>
  <c r="O7" i="6"/>
  <c r="I39" i="5" s="1"/>
  <c r="R14" i="6"/>
  <c r="L46" i="5" s="1"/>
  <c r="M14" i="6"/>
  <c r="G46" i="5" s="1"/>
  <c r="W19" i="6"/>
  <c r="C14" i="9" s="1"/>
  <c r="M7" i="6"/>
  <c r="G39" i="5" s="1"/>
  <c r="N19" i="6"/>
  <c r="H51" i="5" s="1"/>
  <c r="W20" i="6"/>
  <c r="C15" i="9" s="1"/>
  <c r="X15" i="6"/>
  <c r="D10" i="9" s="1"/>
  <c r="X18" i="6"/>
  <c r="D13" i="9" s="1"/>
  <c r="X17" i="6"/>
  <c r="D12" i="9" s="1"/>
  <c r="X16" i="6"/>
  <c r="D11" i="9" s="1"/>
  <c r="O17" i="6"/>
  <c r="I49" i="5" s="1"/>
  <c r="O18" i="6"/>
  <c r="I50" i="5" s="1"/>
  <c r="T18" i="6"/>
  <c r="N50" i="5" s="1"/>
  <c r="O8" i="6"/>
  <c r="I40" i="5" s="1"/>
  <c r="O13" i="6"/>
  <c r="I45" i="5" s="1"/>
  <c r="O11" i="6"/>
  <c r="I43" i="5" s="1"/>
  <c r="O16" i="6"/>
  <c r="I48" i="5" s="1"/>
  <c r="N16" i="6"/>
  <c r="H48" i="5" s="1"/>
  <c r="O12" i="6"/>
  <c r="I44" i="5" s="1"/>
  <c r="O20" i="6"/>
  <c r="I52" i="5" s="1"/>
  <c r="N20" i="6"/>
  <c r="H52" i="5" s="1"/>
  <c r="O15" i="6"/>
  <c r="I47" i="5" s="1"/>
  <c r="P15" i="6"/>
  <c r="J47" i="5" s="1"/>
  <c r="O19" i="6"/>
  <c r="I51" i="5" s="1"/>
  <c r="M19" i="6"/>
  <c r="G51" i="5" s="1"/>
  <c r="N7" i="6"/>
  <c r="H39" i="5" s="1"/>
  <c r="V14" i="6"/>
  <c r="B9" i="9" s="1"/>
  <c r="T14" i="6"/>
  <c r="N46" i="5" s="1"/>
  <c r="Q14" i="6"/>
  <c r="K46" i="5" s="1"/>
  <c r="Q7" i="6"/>
  <c r="K39" i="5" s="1"/>
  <c r="V15" i="6"/>
  <c r="B10" i="9" s="1"/>
  <c r="V18" i="6"/>
  <c r="B13" i="9" s="1"/>
  <c r="Q17" i="6"/>
  <c r="K49" i="5" s="1"/>
  <c r="W16" i="6"/>
  <c r="C11" i="9" s="1"/>
  <c r="N17" i="6"/>
  <c r="H49" i="5" s="1"/>
  <c r="P17" i="6"/>
  <c r="J49" i="5" s="1"/>
  <c r="Q18" i="6"/>
  <c r="K50" i="5" s="1"/>
  <c r="P18" i="6"/>
  <c r="J50" i="5" s="1"/>
  <c r="Q8" i="6"/>
  <c r="K40" i="5" s="1"/>
  <c r="Q13" i="6"/>
  <c r="K45" i="5" s="1"/>
  <c r="Q11" i="6"/>
  <c r="K43" i="5" s="1"/>
  <c r="T16" i="6"/>
  <c r="N48" i="5" s="1"/>
  <c r="P16" i="6"/>
  <c r="J48" i="5" s="1"/>
  <c r="Q12" i="6"/>
  <c r="K44" i="5" s="1"/>
  <c r="Q9" i="6"/>
  <c r="K41" i="5" s="1"/>
  <c r="T20" i="6"/>
  <c r="N52" i="5" s="1"/>
  <c r="P20" i="6"/>
  <c r="J52" i="5" s="1"/>
  <c r="Q15" i="6"/>
  <c r="K47" i="5" s="1"/>
  <c r="R15" i="6"/>
  <c r="L47" i="5" s="1"/>
  <c r="Q10" i="6"/>
  <c r="K42" i="5" s="1"/>
  <c r="X19" i="6"/>
  <c r="D14" i="9" s="1"/>
  <c r="R19" i="6"/>
  <c r="L51" i="5" s="1"/>
  <c r="N14" i="6"/>
  <c r="H46" i="5" s="1"/>
  <c r="X14" i="6"/>
  <c r="D9" i="9" s="1"/>
  <c r="S19" i="6"/>
  <c r="M51" i="5" s="1"/>
  <c r="S7" i="6"/>
  <c r="M39" i="5" s="1"/>
  <c r="O14" i="6"/>
  <c r="I46" i="5" s="1"/>
  <c r="V20" i="6"/>
  <c r="B15" i="9" s="1"/>
  <c r="W18" i="6"/>
  <c r="C13" i="9" s="1"/>
  <c r="W17" i="6"/>
  <c r="C12" i="9" s="1"/>
  <c r="T17" i="6"/>
  <c r="N49" i="5" s="1"/>
  <c r="S17" i="6"/>
  <c r="M49" i="5" s="1"/>
  <c r="M18" i="6"/>
  <c r="G50" i="5" s="1"/>
  <c r="R18" i="6"/>
  <c r="L50" i="5" s="1"/>
  <c r="M8" i="6"/>
  <c r="G40" i="5" s="1"/>
  <c r="M13" i="6"/>
  <c r="G45" i="5" s="1"/>
  <c r="M11" i="6"/>
  <c r="G43" i="5" s="1"/>
  <c r="M16" i="6"/>
  <c r="G48" i="5" s="1"/>
  <c r="Q16" i="6"/>
  <c r="K48" i="5" s="1"/>
  <c r="M12" i="6"/>
  <c r="G44" i="5" s="1"/>
  <c r="M9" i="6"/>
  <c r="G41" i="5" s="1"/>
  <c r="M20" i="6"/>
  <c r="G52" i="5" s="1"/>
  <c r="Q20" i="6"/>
  <c r="K52" i="5" s="1"/>
  <c r="M15" i="6"/>
  <c r="G47" i="5" s="1"/>
  <c r="N15" i="6"/>
  <c r="H47" i="5" s="1"/>
  <c r="M10" i="6"/>
  <c r="G42" i="5" s="1"/>
  <c r="O131" i="2" l="1"/>
  <c r="L131" i="2"/>
  <c r="H131" i="2"/>
  <c r="M131" i="2"/>
  <c r="J131" i="2"/>
  <c r="N131" i="2"/>
  <c r="O99" i="2"/>
  <c r="L99" i="2"/>
  <c r="H99" i="2"/>
  <c r="J99" i="2"/>
  <c r="M99" i="2"/>
  <c r="N99" i="2"/>
  <c r="O151" i="2"/>
  <c r="L151" i="2"/>
  <c r="M151" i="2"/>
  <c r="H151" i="2"/>
  <c r="J151" i="2"/>
  <c r="N151" i="2"/>
  <c r="M263" i="2"/>
  <c r="H263" i="2"/>
  <c r="N263" i="2"/>
  <c r="L263" i="2"/>
  <c r="O263" i="2"/>
  <c r="J263" i="2"/>
  <c r="N178" i="2"/>
  <c r="O178" i="2"/>
  <c r="J178" i="2"/>
  <c r="H178" i="2"/>
  <c r="M178" i="2"/>
  <c r="L178" i="2"/>
  <c r="M231" i="2"/>
  <c r="H231" i="2"/>
  <c r="N231" i="2"/>
  <c r="O231" i="2"/>
  <c r="J231" i="2"/>
  <c r="L231" i="2"/>
  <c r="M283" i="2"/>
  <c r="N283" i="2"/>
  <c r="O283" i="2"/>
  <c r="L283" i="2"/>
  <c r="J283" i="2"/>
  <c r="H283" i="2"/>
  <c r="J10" i="2"/>
  <c r="L10" i="2"/>
  <c r="M10" i="2"/>
  <c r="O10" i="2"/>
  <c r="H10" i="2"/>
  <c r="N10" i="2"/>
  <c r="M105" i="2"/>
  <c r="J105" i="2"/>
  <c r="L105" i="2"/>
  <c r="N105" i="2"/>
  <c r="H105" i="2"/>
  <c r="O105" i="2"/>
  <c r="M81" i="2"/>
  <c r="N81" i="2"/>
  <c r="H81" i="2"/>
  <c r="J81" i="2"/>
  <c r="O81" i="2"/>
  <c r="L81" i="2"/>
  <c r="N49" i="2"/>
  <c r="M49" i="2"/>
  <c r="H49" i="2"/>
  <c r="L49" i="2"/>
  <c r="O49" i="2"/>
  <c r="J49" i="2"/>
  <c r="O326" i="2"/>
  <c r="H326" i="2"/>
  <c r="M326" i="2"/>
  <c r="N326" i="2"/>
  <c r="L326" i="2"/>
  <c r="J326" i="2"/>
  <c r="M97" i="2"/>
  <c r="N97" i="2"/>
  <c r="O97" i="2"/>
  <c r="J97" i="2"/>
  <c r="L97" i="2"/>
  <c r="H97" i="2"/>
  <c r="N67" i="2"/>
  <c r="M67" i="2"/>
  <c r="J67" i="2"/>
  <c r="H67" i="2"/>
  <c r="L67" i="2"/>
  <c r="O67" i="2"/>
  <c r="M292" i="2"/>
  <c r="N292" i="2"/>
  <c r="L292" i="2"/>
  <c r="J292" i="2"/>
  <c r="O292" i="2"/>
  <c r="H292" i="2"/>
  <c r="O321" i="2"/>
  <c r="N321" i="2"/>
  <c r="L321" i="2"/>
  <c r="H321" i="2"/>
  <c r="J321" i="2"/>
  <c r="M321" i="2"/>
  <c r="M100" i="2"/>
  <c r="L100" i="2"/>
  <c r="H100" i="2"/>
  <c r="O100" i="2"/>
  <c r="N100" i="2"/>
  <c r="J100" i="2"/>
  <c r="O152" i="2"/>
  <c r="N152" i="2"/>
  <c r="L152" i="2"/>
  <c r="J152" i="2"/>
  <c r="H152" i="2"/>
  <c r="M152" i="2"/>
  <c r="N205" i="2"/>
  <c r="L205" i="2"/>
  <c r="H205" i="2"/>
  <c r="O205" i="2"/>
  <c r="M205" i="2"/>
  <c r="J205" i="2"/>
  <c r="N43" i="2"/>
  <c r="J43" i="2"/>
  <c r="M43" i="2"/>
  <c r="L43" i="2"/>
  <c r="O43" i="2"/>
  <c r="H43" i="2"/>
  <c r="H259" i="2"/>
  <c r="M259" i="2"/>
  <c r="L259" i="2"/>
  <c r="N259" i="2"/>
  <c r="O259" i="2"/>
  <c r="J259" i="2"/>
  <c r="L309" i="2"/>
  <c r="H309" i="2"/>
  <c r="O309" i="2"/>
  <c r="N309" i="2"/>
  <c r="J309" i="2"/>
  <c r="M309" i="2"/>
  <c r="M227" i="2"/>
  <c r="H227" i="2"/>
  <c r="O227" i="2"/>
  <c r="N227" i="2"/>
  <c r="J227" i="2"/>
  <c r="L227" i="2"/>
  <c r="M279" i="2"/>
  <c r="L279" i="2"/>
  <c r="J279" i="2"/>
  <c r="N279" i="2"/>
  <c r="H279" i="2"/>
  <c r="O279" i="2"/>
  <c r="J6" i="2"/>
  <c r="M6" i="2"/>
  <c r="N6" i="2"/>
  <c r="O6" i="2"/>
  <c r="L6" i="2"/>
  <c r="H6" i="2"/>
  <c r="L274" i="2"/>
  <c r="O274" i="2"/>
  <c r="H274" i="2"/>
  <c r="M274" i="2"/>
  <c r="J274" i="2"/>
  <c r="N274" i="2"/>
  <c r="H193" i="2"/>
  <c r="N193" i="2"/>
  <c r="J193" i="2"/>
  <c r="L193" i="2"/>
  <c r="O193" i="2"/>
  <c r="M193" i="2"/>
  <c r="H244" i="2"/>
  <c r="M244" i="2"/>
  <c r="J244" i="2"/>
  <c r="N244" i="2"/>
  <c r="L244" i="2"/>
  <c r="O244" i="2"/>
  <c r="O298" i="2"/>
  <c r="H298" i="2"/>
  <c r="M298" i="2"/>
  <c r="L298" i="2"/>
  <c r="N298" i="2"/>
  <c r="J298" i="2"/>
  <c r="N25" i="2"/>
  <c r="M25" i="2"/>
  <c r="O25" i="2"/>
  <c r="J25" i="2"/>
  <c r="L25" i="2"/>
  <c r="H25" i="2"/>
  <c r="L60" i="2"/>
  <c r="T9" i="6" s="1"/>
  <c r="N41" i="5" s="1"/>
  <c r="H60" i="2"/>
  <c r="P9" i="6" s="1"/>
  <c r="J41" i="5" s="1"/>
  <c r="J60" i="2"/>
  <c r="R9" i="6" s="1"/>
  <c r="L41" i="5" s="1"/>
  <c r="N60" i="2"/>
  <c r="W9" i="6" s="1"/>
  <c r="C4" i="9" s="1"/>
  <c r="M60" i="2"/>
  <c r="V9" i="6" s="1"/>
  <c r="B4" i="9" s="1"/>
  <c r="O60" i="2"/>
  <c r="X9" i="6" s="1"/>
  <c r="D4" i="9" s="1"/>
  <c r="M112" i="2"/>
  <c r="L112" i="2"/>
  <c r="H112" i="2"/>
  <c r="O112" i="2"/>
  <c r="J112" i="2"/>
  <c r="N112" i="2"/>
  <c r="H71" i="2"/>
  <c r="O71" i="2"/>
  <c r="M71" i="2"/>
  <c r="J71" i="2"/>
  <c r="L71" i="2"/>
  <c r="N71" i="2"/>
  <c r="O79" i="2"/>
  <c r="J79" i="2"/>
  <c r="M79" i="2"/>
  <c r="N79" i="2"/>
  <c r="L79" i="2"/>
  <c r="H79" i="2"/>
  <c r="H44" i="2"/>
  <c r="L44" i="2"/>
  <c r="O44" i="2"/>
  <c r="N44" i="2"/>
  <c r="J44" i="2"/>
  <c r="M44" i="2"/>
  <c r="O9" i="6"/>
  <c r="I41" i="5" s="1"/>
  <c r="J131" i="14"/>
  <c r="N131" i="14"/>
  <c r="H131" i="14"/>
  <c r="O131" i="14"/>
  <c r="L131" i="14"/>
  <c r="M131" i="14"/>
  <c r="J320" i="14"/>
  <c r="O320" i="14"/>
  <c r="L320" i="14"/>
  <c r="H320" i="14"/>
  <c r="M320" i="14"/>
  <c r="N320" i="14"/>
  <c r="H181" i="14"/>
  <c r="M181" i="14"/>
  <c r="L181" i="14"/>
  <c r="J181" i="14"/>
  <c r="N181" i="14"/>
  <c r="O181" i="14"/>
  <c r="O47" i="14"/>
  <c r="H47" i="14"/>
  <c r="M47" i="14"/>
  <c r="L47" i="14"/>
  <c r="J47" i="14"/>
  <c r="N47" i="14"/>
  <c r="M236" i="14"/>
  <c r="H236" i="14"/>
  <c r="N236" i="14"/>
  <c r="O236" i="14"/>
  <c r="J236" i="14"/>
  <c r="L236" i="14"/>
  <c r="J99" i="14"/>
  <c r="O99" i="14"/>
  <c r="N99" i="14"/>
  <c r="H99" i="14"/>
  <c r="M99" i="14"/>
  <c r="L99" i="14"/>
  <c r="O288" i="14"/>
  <c r="J288" i="14"/>
  <c r="L288" i="14"/>
  <c r="N288" i="14"/>
  <c r="M288" i="14"/>
  <c r="H288" i="14"/>
  <c r="O151" i="14"/>
  <c r="M151" i="14"/>
  <c r="L151" i="14"/>
  <c r="N151" i="14"/>
  <c r="J151" i="14"/>
  <c r="H151" i="14"/>
  <c r="L15" i="14"/>
  <c r="H15" i="14"/>
  <c r="N15" i="14"/>
  <c r="O15" i="14"/>
  <c r="M15" i="14"/>
  <c r="J15" i="14"/>
  <c r="N204" i="14"/>
  <c r="M204" i="14"/>
  <c r="L204" i="14"/>
  <c r="H204" i="14"/>
  <c r="J204" i="14"/>
  <c r="O204" i="14"/>
  <c r="J263" i="14"/>
  <c r="O263" i="14"/>
  <c r="L263" i="14"/>
  <c r="M263" i="14"/>
  <c r="N263" i="14"/>
  <c r="H263" i="14"/>
  <c r="L126" i="14"/>
  <c r="N126" i="14"/>
  <c r="H126" i="14"/>
  <c r="M126" i="14"/>
  <c r="J126" i="14"/>
  <c r="O126" i="14"/>
  <c r="N314" i="14"/>
  <c r="O314" i="14"/>
  <c r="J314" i="14"/>
  <c r="H314" i="14"/>
  <c r="M314" i="14"/>
  <c r="L314" i="14"/>
  <c r="M178" i="14"/>
  <c r="O178" i="14"/>
  <c r="J178" i="14"/>
  <c r="H178" i="14"/>
  <c r="L178" i="14"/>
  <c r="N178" i="14"/>
  <c r="M42" i="14"/>
  <c r="N42" i="14"/>
  <c r="H42" i="14"/>
  <c r="J42" i="14"/>
  <c r="O42" i="14"/>
  <c r="L42" i="14"/>
  <c r="N231" i="14"/>
  <c r="O231" i="14"/>
  <c r="J231" i="14"/>
  <c r="H231" i="14"/>
  <c r="L231" i="14"/>
  <c r="M231" i="14"/>
  <c r="L94" i="14"/>
  <c r="N94" i="14"/>
  <c r="M94" i="14"/>
  <c r="H94" i="14"/>
  <c r="J94" i="14"/>
  <c r="O94" i="14"/>
  <c r="J283" i="14"/>
  <c r="L283" i="14"/>
  <c r="M283" i="14"/>
  <c r="N283" i="14"/>
  <c r="O283" i="14"/>
  <c r="H283" i="14"/>
  <c r="O146" i="14"/>
  <c r="H146" i="14"/>
  <c r="M146" i="14"/>
  <c r="N146" i="14"/>
  <c r="L146" i="14"/>
  <c r="J146" i="14"/>
  <c r="L10" i="14"/>
  <c r="M10" i="14"/>
  <c r="H10" i="14"/>
  <c r="O10" i="14"/>
  <c r="N10" i="14"/>
  <c r="J10" i="14"/>
  <c r="O199" i="14"/>
  <c r="M199" i="14"/>
  <c r="N199" i="14"/>
  <c r="J199" i="14"/>
  <c r="L199" i="14"/>
  <c r="H199" i="14"/>
  <c r="H61" i="14"/>
  <c r="M61" i="14"/>
  <c r="L61" i="14"/>
  <c r="J61" i="14"/>
  <c r="O61" i="14"/>
  <c r="N61" i="14"/>
  <c r="O317" i="14"/>
  <c r="H317" i="14"/>
  <c r="L317" i="14"/>
  <c r="J317" i="14"/>
  <c r="M317" i="14"/>
  <c r="N317" i="14"/>
  <c r="O105" i="14"/>
  <c r="J105" i="14"/>
  <c r="M105" i="14"/>
  <c r="L105" i="14"/>
  <c r="N105" i="14"/>
  <c r="H105" i="14"/>
  <c r="N29" i="14"/>
  <c r="L29" i="14"/>
  <c r="O29" i="14"/>
  <c r="H29" i="14"/>
  <c r="J29" i="14"/>
  <c r="M29" i="14"/>
  <c r="M81" i="14"/>
  <c r="O81" i="14"/>
  <c r="J81" i="14"/>
  <c r="L81" i="14"/>
  <c r="N81" i="14"/>
  <c r="H81" i="14"/>
  <c r="O5" i="14"/>
  <c r="L5" i="14"/>
  <c r="H5" i="14"/>
  <c r="J5" i="14"/>
  <c r="N5" i="14"/>
  <c r="M5" i="14"/>
  <c r="M49" i="14"/>
  <c r="O49" i="14"/>
  <c r="J49" i="14"/>
  <c r="N49" i="14"/>
  <c r="L49" i="14"/>
  <c r="H49" i="14"/>
  <c r="O95" i="14"/>
  <c r="H95" i="14"/>
  <c r="M95" i="14"/>
  <c r="J95" i="14"/>
  <c r="L95" i="14"/>
  <c r="N95" i="14"/>
  <c r="H326" i="14"/>
  <c r="J326" i="14"/>
  <c r="M326" i="14"/>
  <c r="N326" i="14"/>
  <c r="L326" i="14"/>
  <c r="O326" i="14"/>
  <c r="L242" i="14"/>
  <c r="J242" i="14"/>
  <c r="H242" i="14"/>
  <c r="M242" i="14"/>
  <c r="O242" i="14"/>
  <c r="N242" i="14"/>
  <c r="M97" i="14"/>
  <c r="J97" i="14"/>
  <c r="O97" i="14"/>
  <c r="N97" i="14"/>
  <c r="L97" i="14"/>
  <c r="H97" i="14"/>
  <c r="J278" i="14"/>
  <c r="M278" i="14"/>
  <c r="H278" i="14"/>
  <c r="N278" i="14"/>
  <c r="L278" i="14"/>
  <c r="O278" i="14"/>
  <c r="J67" i="14"/>
  <c r="N67" i="14"/>
  <c r="H67" i="14"/>
  <c r="O67" i="14"/>
  <c r="L67" i="14"/>
  <c r="M67" i="14"/>
  <c r="N183" i="14"/>
  <c r="O183" i="14"/>
  <c r="M183" i="14"/>
  <c r="J183" i="14"/>
  <c r="L183" i="14"/>
  <c r="H183" i="14"/>
  <c r="O292" i="14"/>
  <c r="L292" i="14"/>
  <c r="M292" i="14"/>
  <c r="N292" i="14"/>
  <c r="J292" i="14"/>
  <c r="H292" i="14"/>
  <c r="J132" i="14"/>
  <c r="L132" i="14"/>
  <c r="O132" i="14"/>
  <c r="N132" i="14"/>
  <c r="H132" i="14"/>
  <c r="M132" i="14"/>
  <c r="H321" i="14"/>
  <c r="O321" i="14"/>
  <c r="L321" i="14"/>
  <c r="M321" i="14"/>
  <c r="N321" i="14"/>
  <c r="J321" i="14"/>
  <c r="L182" i="14"/>
  <c r="N182" i="14"/>
  <c r="M182" i="14"/>
  <c r="H182" i="14"/>
  <c r="J182" i="14"/>
  <c r="O182" i="14"/>
  <c r="N48" i="14"/>
  <c r="H48" i="14"/>
  <c r="M48" i="14"/>
  <c r="L48" i="14"/>
  <c r="J48" i="14"/>
  <c r="O48" i="14"/>
  <c r="H237" i="14"/>
  <c r="N237" i="14"/>
  <c r="M237" i="14"/>
  <c r="J237" i="14"/>
  <c r="O237" i="14"/>
  <c r="L237" i="14"/>
  <c r="N100" i="14"/>
  <c r="O100" i="14"/>
  <c r="L100" i="14"/>
  <c r="H100" i="14"/>
  <c r="M100" i="14"/>
  <c r="J100" i="14"/>
  <c r="O289" i="14"/>
  <c r="H289" i="14"/>
  <c r="L289" i="14"/>
  <c r="M289" i="14"/>
  <c r="N289" i="14"/>
  <c r="J289" i="14"/>
  <c r="M152" i="14"/>
  <c r="N152" i="14"/>
  <c r="H152" i="14"/>
  <c r="L152" i="14"/>
  <c r="O152" i="14"/>
  <c r="J152" i="14"/>
  <c r="N16" i="14"/>
  <c r="J16" i="14"/>
  <c r="O16" i="14"/>
  <c r="M16" i="14"/>
  <c r="L16" i="14"/>
  <c r="H16" i="14"/>
  <c r="N205" i="14"/>
  <c r="O205" i="14"/>
  <c r="J205" i="14"/>
  <c r="H205" i="14"/>
  <c r="M205" i="14"/>
  <c r="L205" i="14"/>
  <c r="O324" i="14"/>
  <c r="J324" i="14"/>
  <c r="N324" i="14"/>
  <c r="H324" i="14"/>
  <c r="M324" i="14"/>
  <c r="L324" i="14"/>
  <c r="H43" i="14"/>
  <c r="N43" i="14"/>
  <c r="O43" i="14"/>
  <c r="J43" i="14"/>
  <c r="M43" i="14"/>
  <c r="L43" i="14"/>
  <c r="O87" i="14"/>
  <c r="H87" i="14"/>
  <c r="M87" i="14"/>
  <c r="L87" i="14"/>
  <c r="N87" i="14"/>
  <c r="J87" i="14"/>
  <c r="J259" i="14"/>
  <c r="H259" i="14"/>
  <c r="N259" i="14"/>
  <c r="O259" i="14"/>
  <c r="L259" i="14"/>
  <c r="M259" i="14"/>
  <c r="O121" i="14"/>
  <c r="J121" i="14"/>
  <c r="N121" i="14"/>
  <c r="L121" i="14"/>
  <c r="M121" i="14"/>
  <c r="H121" i="14"/>
  <c r="L309" i="14"/>
  <c r="O309" i="14"/>
  <c r="H309" i="14"/>
  <c r="J309" i="14"/>
  <c r="M309" i="14"/>
  <c r="N309" i="14"/>
  <c r="L174" i="14"/>
  <c r="N174" i="14"/>
  <c r="M174" i="14"/>
  <c r="H174" i="14"/>
  <c r="J174" i="14"/>
  <c r="O174" i="14"/>
  <c r="L38" i="14"/>
  <c r="M38" i="14"/>
  <c r="N38" i="14"/>
  <c r="H38" i="14"/>
  <c r="J38" i="14"/>
  <c r="O38" i="14"/>
  <c r="N227" i="14"/>
  <c r="O227" i="14"/>
  <c r="J227" i="14"/>
  <c r="M227" i="14"/>
  <c r="L227" i="14"/>
  <c r="H227" i="14"/>
  <c r="N90" i="14"/>
  <c r="H90" i="14"/>
  <c r="M90" i="14"/>
  <c r="J90" i="14"/>
  <c r="O90" i="14"/>
  <c r="L90" i="14"/>
  <c r="N279" i="14"/>
  <c r="M279" i="14"/>
  <c r="O279" i="14"/>
  <c r="H279" i="14"/>
  <c r="L279" i="14"/>
  <c r="J279" i="14"/>
  <c r="L142" i="14"/>
  <c r="H142" i="14"/>
  <c r="N142" i="14"/>
  <c r="J142" i="14"/>
  <c r="M142" i="14"/>
  <c r="O142" i="14"/>
  <c r="M6" i="14"/>
  <c r="O6" i="14"/>
  <c r="L6" i="14"/>
  <c r="H6" i="14"/>
  <c r="J6" i="14"/>
  <c r="N6" i="14"/>
  <c r="H85" i="14"/>
  <c r="M85" i="14"/>
  <c r="N85" i="14"/>
  <c r="O85" i="14"/>
  <c r="J85" i="14"/>
  <c r="L85" i="14"/>
  <c r="N274" i="14"/>
  <c r="O274" i="14"/>
  <c r="J274" i="14"/>
  <c r="M274" i="14"/>
  <c r="H274" i="14"/>
  <c r="L274" i="14"/>
  <c r="N266" i="14"/>
  <c r="O266" i="14"/>
  <c r="H266" i="14"/>
  <c r="J266" i="14"/>
  <c r="M266" i="14"/>
  <c r="L266" i="14"/>
  <c r="J193" i="14"/>
  <c r="N193" i="14"/>
  <c r="M193" i="14"/>
  <c r="O193" i="14"/>
  <c r="L193" i="14"/>
  <c r="H193" i="14"/>
  <c r="H56" i="14"/>
  <c r="M56" i="14"/>
  <c r="N56" i="14"/>
  <c r="L56" i="14"/>
  <c r="J56" i="14"/>
  <c r="O56" i="14"/>
  <c r="J244" i="14"/>
  <c r="O244" i="14"/>
  <c r="M244" i="14"/>
  <c r="N244" i="14"/>
  <c r="L244" i="14"/>
  <c r="H244" i="14"/>
  <c r="H109" i="14"/>
  <c r="J109" i="14"/>
  <c r="N109" i="14"/>
  <c r="O109" i="14"/>
  <c r="M109" i="14"/>
  <c r="L109" i="14"/>
  <c r="H298" i="14"/>
  <c r="N298" i="14"/>
  <c r="J298" i="14"/>
  <c r="O298" i="14"/>
  <c r="M298" i="14"/>
  <c r="L298" i="14"/>
  <c r="M161" i="14"/>
  <c r="J161" i="14"/>
  <c r="O161" i="14"/>
  <c r="N161" i="14"/>
  <c r="L161" i="14"/>
  <c r="H161" i="14"/>
  <c r="O25" i="14"/>
  <c r="M25" i="14"/>
  <c r="J25" i="14"/>
  <c r="N25" i="14"/>
  <c r="H25" i="14"/>
  <c r="L25" i="14"/>
  <c r="L196" i="14"/>
  <c r="N196" i="14"/>
  <c r="M196" i="14"/>
  <c r="H196" i="14"/>
  <c r="O196" i="14"/>
  <c r="J196" i="14"/>
  <c r="L60" i="14"/>
  <c r="N60" i="14"/>
  <c r="J60" i="14"/>
  <c r="H60" i="14"/>
  <c r="M60" i="14"/>
  <c r="O60" i="14"/>
  <c r="L247" i="14"/>
  <c r="M247" i="14"/>
  <c r="H247" i="14"/>
  <c r="O247" i="14"/>
  <c r="N247" i="14"/>
  <c r="J247" i="14"/>
  <c r="M112" i="14"/>
  <c r="N112" i="14"/>
  <c r="H112" i="14"/>
  <c r="L112" i="14"/>
  <c r="J112" i="14"/>
  <c r="O112" i="14"/>
  <c r="M96" i="14"/>
  <c r="N96" i="14"/>
  <c r="H96" i="14"/>
  <c r="L96" i="14"/>
  <c r="J96" i="14"/>
  <c r="O96" i="14"/>
  <c r="H71" i="14"/>
  <c r="O71" i="14"/>
  <c r="N71" i="14"/>
  <c r="M71" i="14"/>
  <c r="L71" i="14"/>
  <c r="J71" i="14"/>
  <c r="M88" i="14"/>
  <c r="H88" i="14"/>
  <c r="L88" i="14"/>
  <c r="O88" i="14"/>
  <c r="N88" i="14"/>
  <c r="J88" i="14"/>
  <c r="H79" i="14"/>
  <c r="M79" i="14"/>
  <c r="J79" i="14"/>
  <c r="N79" i="14"/>
  <c r="L79" i="14"/>
  <c r="O79" i="14"/>
  <c r="H293" i="14"/>
  <c r="O293" i="14"/>
  <c r="J293" i="14"/>
  <c r="L293" i="14"/>
  <c r="M293" i="14"/>
  <c r="N293" i="14"/>
  <c r="H269" i="14"/>
  <c r="O269" i="14"/>
  <c r="L269" i="14"/>
  <c r="J269" i="14"/>
  <c r="M269" i="14"/>
  <c r="N269" i="14"/>
  <c r="L44" i="14"/>
  <c r="N44" i="14"/>
  <c r="O44" i="14"/>
  <c r="J44" i="14"/>
  <c r="H44" i="14"/>
  <c r="M44" i="14"/>
  <c r="O209" i="14"/>
  <c r="J209" i="14"/>
  <c r="N209" i="14"/>
  <c r="H209" i="14"/>
  <c r="M209" i="14"/>
  <c r="L209" i="14"/>
  <c r="H236" i="2"/>
  <c r="N236" i="2"/>
  <c r="O236" i="2"/>
  <c r="M236" i="2"/>
  <c r="J236" i="2"/>
  <c r="L236" i="2"/>
  <c r="M288" i="2"/>
  <c r="N288" i="2"/>
  <c r="L288" i="2"/>
  <c r="J288" i="2"/>
  <c r="H288" i="2"/>
  <c r="O288" i="2"/>
  <c r="N15" i="2"/>
  <c r="O15" i="2"/>
  <c r="M15" i="2"/>
  <c r="J15" i="2"/>
  <c r="L15" i="2"/>
  <c r="H15" i="2"/>
  <c r="M314" i="2"/>
  <c r="H314" i="2"/>
  <c r="N314" i="2"/>
  <c r="L314" i="2"/>
  <c r="J314" i="2"/>
  <c r="O314" i="2"/>
  <c r="J42" i="2"/>
  <c r="L42" i="2"/>
  <c r="O42" i="2"/>
  <c r="N42" i="2"/>
  <c r="M42" i="2"/>
  <c r="H42" i="2"/>
  <c r="N94" i="2"/>
  <c r="L94" i="2"/>
  <c r="J94" i="2"/>
  <c r="H94" i="2"/>
  <c r="M94" i="2"/>
  <c r="O94" i="2"/>
  <c r="N146" i="2"/>
  <c r="O146" i="2"/>
  <c r="J146" i="2"/>
  <c r="L146" i="2"/>
  <c r="H146" i="2"/>
  <c r="M146" i="2"/>
  <c r="L61" i="2"/>
  <c r="T10" i="6" s="1"/>
  <c r="N42" i="5" s="1"/>
  <c r="M61" i="2"/>
  <c r="V10" i="6" s="1"/>
  <c r="B5" i="9" s="1"/>
  <c r="N61" i="2"/>
  <c r="W10" i="6" s="1"/>
  <c r="C5" i="9" s="1"/>
  <c r="O61" i="2"/>
  <c r="X10" i="6" s="1"/>
  <c r="D5" i="9" s="1"/>
  <c r="J61" i="2"/>
  <c r="R10" i="6" s="1"/>
  <c r="L42" i="5" s="1"/>
  <c r="H61" i="2"/>
  <c r="P10" i="6" s="1"/>
  <c r="J42" i="5" s="1"/>
  <c r="L29" i="2"/>
  <c r="N29" i="2"/>
  <c r="M29" i="2"/>
  <c r="O29" i="2"/>
  <c r="J29" i="2"/>
  <c r="H29" i="2"/>
  <c r="M5" i="2"/>
  <c r="N5" i="2"/>
  <c r="L5" i="2"/>
  <c r="O5" i="2"/>
  <c r="H5" i="2"/>
  <c r="J5" i="2"/>
  <c r="O95" i="2"/>
  <c r="L95" i="2"/>
  <c r="H95" i="2"/>
  <c r="M95" i="2"/>
  <c r="N95" i="2"/>
  <c r="J95" i="2"/>
  <c r="L242" i="2"/>
  <c r="O242" i="2"/>
  <c r="M242" i="2"/>
  <c r="H242" i="2"/>
  <c r="J242" i="2"/>
  <c r="N242" i="2"/>
  <c r="L278" i="2"/>
  <c r="O278" i="2"/>
  <c r="H278" i="2"/>
  <c r="M278" i="2"/>
  <c r="J278" i="2"/>
  <c r="N278" i="2"/>
  <c r="O183" i="2"/>
  <c r="L183" i="2"/>
  <c r="M183" i="2"/>
  <c r="H183" i="2"/>
  <c r="N183" i="2"/>
  <c r="J183" i="2"/>
  <c r="M132" i="2"/>
  <c r="H132" i="2"/>
  <c r="N132" i="2"/>
  <c r="O132" i="2"/>
  <c r="L132" i="2"/>
  <c r="J132" i="2"/>
  <c r="H48" i="2"/>
  <c r="O48" i="2"/>
  <c r="N48" i="2"/>
  <c r="J48" i="2"/>
  <c r="L48" i="2"/>
  <c r="M48" i="2"/>
  <c r="O289" i="2"/>
  <c r="N289" i="2"/>
  <c r="L289" i="2"/>
  <c r="H289" i="2"/>
  <c r="J289" i="2"/>
  <c r="M289" i="2"/>
  <c r="H16" i="2"/>
  <c r="L16" i="2"/>
  <c r="O16" i="2"/>
  <c r="N16" i="2"/>
  <c r="M16" i="2"/>
  <c r="J16" i="2"/>
  <c r="M324" i="2"/>
  <c r="N324" i="2"/>
  <c r="L324" i="2"/>
  <c r="J324" i="2"/>
  <c r="O324" i="2"/>
  <c r="H324" i="2"/>
  <c r="O87" i="2"/>
  <c r="H87" i="2"/>
  <c r="L87" i="2"/>
  <c r="J87" i="2"/>
  <c r="M87" i="2"/>
  <c r="N87" i="2"/>
  <c r="M121" i="2"/>
  <c r="J121" i="2"/>
  <c r="N121" i="2"/>
  <c r="L121" i="2"/>
  <c r="O121" i="2"/>
  <c r="H121" i="2"/>
  <c r="J38" i="2"/>
  <c r="N38" i="2"/>
  <c r="O38" i="2"/>
  <c r="H38" i="2"/>
  <c r="M38" i="2"/>
  <c r="L38" i="2"/>
  <c r="N90" i="2"/>
  <c r="J90" i="2"/>
  <c r="H90" i="2"/>
  <c r="M90" i="2"/>
  <c r="O90" i="2"/>
  <c r="L90" i="2"/>
  <c r="O142" i="2"/>
  <c r="J142" i="2"/>
  <c r="N142" i="2"/>
  <c r="M142" i="2"/>
  <c r="L142" i="2"/>
  <c r="H142" i="2"/>
  <c r="M85" i="2"/>
  <c r="H85" i="2"/>
  <c r="O85" i="2"/>
  <c r="J85" i="2"/>
  <c r="N85" i="2"/>
  <c r="L85" i="2"/>
  <c r="O266" i="2"/>
  <c r="H266" i="2"/>
  <c r="M266" i="2"/>
  <c r="L266" i="2"/>
  <c r="N266" i="2"/>
  <c r="J266" i="2"/>
  <c r="L56" i="2"/>
  <c r="H56" i="2"/>
  <c r="N56" i="2"/>
  <c r="O56" i="2"/>
  <c r="J56" i="2"/>
  <c r="M56" i="2"/>
  <c r="J109" i="2"/>
  <c r="M109" i="2"/>
  <c r="N109" i="2"/>
  <c r="H109" i="2"/>
  <c r="O109" i="2"/>
  <c r="L109" i="2"/>
  <c r="J161" i="2"/>
  <c r="N161" i="2"/>
  <c r="L161" i="2"/>
  <c r="M161" i="2"/>
  <c r="H161" i="2"/>
  <c r="O161" i="2"/>
  <c r="N196" i="2"/>
  <c r="M196" i="2"/>
  <c r="O196" i="2"/>
  <c r="L196" i="2"/>
  <c r="H196" i="2"/>
  <c r="J196" i="2"/>
  <c r="O247" i="2"/>
  <c r="M247" i="2"/>
  <c r="H247" i="2"/>
  <c r="J247" i="2"/>
  <c r="L247" i="2"/>
  <c r="N247" i="2"/>
  <c r="M96" i="2"/>
  <c r="L96" i="2"/>
  <c r="N96" i="2"/>
  <c r="J96" i="2"/>
  <c r="H96" i="2"/>
  <c r="O96" i="2"/>
  <c r="O88" i="2"/>
  <c r="N88" i="2"/>
  <c r="J88" i="2"/>
  <c r="M88" i="2"/>
  <c r="L88" i="2"/>
  <c r="H88" i="2"/>
  <c r="N209" i="2"/>
  <c r="J209" i="2"/>
  <c r="L209" i="2"/>
  <c r="H209" i="2"/>
  <c r="O209" i="2"/>
  <c r="M209" i="2"/>
  <c r="H260" i="2"/>
  <c r="O260" i="2"/>
  <c r="N260" i="2"/>
  <c r="L260" i="2"/>
  <c r="J260" i="2"/>
  <c r="M260" i="2"/>
  <c r="O123" i="2"/>
  <c r="L123" i="2"/>
  <c r="M123" i="2"/>
  <c r="N123" i="2"/>
  <c r="H123" i="2"/>
  <c r="J123" i="2"/>
  <c r="L310" i="2"/>
  <c r="O310" i="2"/>
  <c r="H310" i="2"/>
  <c r="M310" i="2"/>
  <c r="J310" i="2"/>
  <c r="N310" i="2"/>
  <c r="L175" i="2"/>
  <c r="O175" i="2"/>
  <c r="M175" i="2"/>
  <c r="N175" i="2"/>
  <c r="J175" i="2"/>
  <c r="H175" i="2"/>
  <c r="N39" i="2"/>
  <c r="O39" i="2"/>
  <c r="L39" i="2"/>
  <c r="J39" i="2"/>
  <c r="H39" i="2"/>
  <c r="M39" i="2"/>
  <c r="H228" i="2"/>
  <c r="O228" i="2"/>
  <c r="N228" i="2"/>
  <c r="L228" i="2"/>
  <c r="M228" i="2"/>
  <c r="J228" i="2"/>
  <c r="O91" i="2"/>
  <c r="L91" i="2"/>
  <c r="M91" i="2"/>
  <c r="N91" i="2"/>
  <c r="H91" i="2"/>
  <c r="J91" i="2"/>
  <c r="N280" i="2"/>
  <c r="L280" i="2"/>
  <c r="M280" i="2"/>
  <c r="O280" i="2"/>
  <c r="H280" i="2"/>
  <c r="J280" i="2"/>
  <c r="L143" i="2"/>
  <c r="O143" i="2"/>
  <c r="J143" i="2"/>
  <c r="N143" i="2"/>
  <c r="M143" i="2"/>
  <c r="H143" i="2"/>
  <c r="N7" i="2"/>
  <c r="O7" i="2"/>
  <c r="L7" i="2"/>
  <c r="M7" i="2"/>
  <c r="J7" i="2"/>
  <c r="H7" i="2"/>
  <c r="M66" i="2"/>
  <c r="L66" i="2"/>
  <c r="H66" i="2"/>
  <c r="N66" i="2"/>
  <c r="J66" i="2"/>
  <c r="O66" i="2"/>
  <c r="L255" i="2"/>
  <c r="H255" i="2"/>
  <c r="N255" i="2"/>
  <c r="O255" i="2"/>
  <c r="J255" i="2"/>
  <c r="M255" i="2"/>
  <c r="M116" i="2"/>
  <c r="N116" i="2"/>
  <c r="L116" i="2"/>
  <c r="O116" i="2"/>
  <c r="H116" i="2"/>
  <c r="J116" i="2"/>
  <c r="N307" i="2"/>
  <c r="L307" i="2"/>
  <c r="M307" i="2"/>
  <c r="J307" i="2"/>
  <c r="H307" i="2"/>
  <c r="O307" i="2"/>
  <c r="N170" i="2"/>
  <c r="O170" i="2"/>
  <c r="J170" i="2"/>
  <c r="M170" i="2"/>
  <c r="H170" i="2"/>
  <c r="L170" i="2"/>
  <c r="H34" i="2"/>
  <c r="M34" i="2"/>
  <c r="J34" i="2"/>
  <c r="L34" i="2"/>
  <c r="N34" i="2"/>
  <c r="O34" i="2"/>
  <c r="O223" i="2"/>
  <c r="H223" i="2"/>
  <c r="M223" i="2"/>
  <c r="N223" i="2"/>
  <c r="J223" i="2"/>
  <c r="L223" i="2"/>
  <c r="N86" i="2"/>
  <c r="M86" i="2"/>
  <c r="J86" i="2"/>
  <c r="O86" i="2"/>
  <c r="H86" i="2"/>
  <c r="L86" i="2"/>
  <c r="N275" i="2"/>
  <c r="M275" i="2"/>
  <c r="L275" i="2"/>
  <c r="J275" i="2"/>
  <c r="H275" i="2"/>
  <c r="O275" i="2"/>
  <c r="O138" i="2"/>
  <c r="N138" i="2"/>
  <c r="M138" i="2"/>
  <c r="L138" i="2"/>
  <c r="J138" i="2"/>
  <c r="H138" i="2"/>
  <c r="M197" i="2"/>
  <c r="H197" i="2"/>
  <c r="N197" i="2"/>
  <c r="L197" i="2"/>
  <c r="O197" i="2"/>
  <c r="J197" i="2"/>
  <c r="O318" i="2"/>
  <c r="H318" i="2"/>
  <c r="L318" i="2"/>
  <c r="J318" i="2"/>
  <c r="M318" i="2"/>
  <c r="N318" i="2"/>
  <c r="M113" i="2"/>
  <c r="J113" i="2"/>
  <c r="O113" i="2"/>
  <c r="H113" i="2"/>
  <c r="N113" i="2"/>
  <c r="L113" i="2"/>
  <c r="L37" i="2"/>
  <c r="M37" i="2"/>
  <c r="N37" i="2"/>
  <c r="H37" i="2"/>
  <c r="O37" i="2"/>
  <c r="J37" i="2"/>
  <c r="O286" i="2"/>
  <c r="H286" i="2"/>
  <c r="L286" i="2"/>
  <c r="J286" i="2"/>
  <c r="M286" i="2"/>
  <c r="N286" i="2"/>
  <c r="M13" i="2"/>
  <c r="N13" i="2"/>
  <c r="L13" i="2"/>
  <c r="O13" i="2"/>
  <c r="J13" i="2"/>
  <c r="H13" i="2"/>
  <c r="L195" i="2"/>
  <c r="O195" i="2"/>
  <c r="N195" i="2"/>
  <c r="H195" i="2"/>
  <c r="M195" i="2"/>
  <c r="J195" i="2"/>
  <c r="M240" i="2"/>
  <c r="L240" i="2"/>
  <c r="N240" i="2"/>
  <c r="H240" i="2"/>
  <c r="J240" i="2"/>
  <c r="O240" i="2"/>
  <c r="N27" i="2"/>
  <c r="M27" i="2"/>
  <c r="H27" i="2"/>
  <c r="J27" i="2"/>
  <c r="O27" i="2"/>
  <c r="L27" i="2"/>
  <c r="M189" i="2"/>
  <c r="N189" i="2"/>
  <c r="H189" i="2"/>
  <c r="L189" i="2"/>
  <c r="O189" i="2"/>
  <c r="J189" i="2"/>
  <c r="M302" i="2"/>
  <c r="L302" i="2"/>
  <c r="H302" i="2"/>
  <c r="N302" i="2"/>
  <c r="J302" i="2"/>
  <c r="O302" i="2"/>
  <c r="N157" i="2"/>
  <c r="H157" i="2"/>
  <c r="M157" i="2"/>
  <c r="L157" i="2"/>
  <c r="O157" i="2"/>
  <c r="J157" i="2"/>
  <c r="J210" i="2"/>
  <c r="L210" i="2"/>
  <c r="M210" i="2"/>
  <c r="O210" i="2"/>
  <c r="H210" i="2"/>
  <c r="N210" i="2"/>
  <c r="O127" i="2"/>
  <c r="L127" i="2"/>
  <c r="N127" i="2"/>
  <c r="M127" i="2"/>
  <c r="H127" i="2"/>
  <c r="J127" i="2"/>
  <c r="O111" i="2"/>
  <c r="J111" i="2"/>
  <c r="H111" i="2"/>
  <c r="N111" i="2"/>
  <c r="L111" i="2"/>
  <c r="M111" i="2"/>
  <c r="O155" i="2"/>
  <c r="L155" i="2"/>
  <c r="M155" i="2"/>
  <c r="N155" i="2"/>
  <c r="H155" i="2"/>
  <c r="J155" i="2"/>
  <c r="N261" i="2"/>
  <c r="J261" i="2"/>
  <c r="L261" i="2"/>
  <c r="H261" i="2"/>
  <c r="O261" i="2"/>
  <c r="M261" i="2"/>
  <c r="H124" i="2"/>
  <c r="N124" i="2"/>
  <c r="L124" i="2"/>
  <c r="J124" i="2"/>
  <c r="M124" i="2"/>
  <c r="O124" i="2"/>
  <c r="M311" i="2"/>
  <c r="L311" i="2"/>
  <c r="J311" i="2"/>
  <c r="H311" i="2"/>
  <c r="O311" i="2"/>
  <c r="N311" i="2"/>
  <c r="O176" i="2"/>
  <c r="N176" i="2"/>
  <c r="L176" i="2"/>
  <c r="M176" i="2"/>
  <c r="J176" i="2"/>
  <c r="H176" i="2"/>
  <c r="H40" i="2"/>
  <c r="L40" i="2"/>
  <c r="J40" i="2"/>
  <c r="N40" i="2"/>
  <c r="O40" i="2"/>
  <c r="M40" i="2"/>
  <c r="N229" i="2"/>
  <c r="J229" i="2"/>
  <c r="L229" i="2"/>
  <c r="H229" i="2"/>
  <c r="O229" i="2"/>
  <c r="M229" i="2"/>
  <c r="H92" i="2"/>
  <c r="N92" i="2"/>
  <c r="L92" i="2"/>
  <c r="M92" i="2"/>
  <c r="J92" i="2"/>
  <c r="O92" i="2"/>
  <c r="H281" i="2"/>
  <c r="O281" i="2"/>
  <c r="L281" i="2"/>
  <c r="M281" i="2"/>
  <c r="N281" i="2"/>
  <c r="J281" i="2"/>
  <c r="N144" i="2"/>
  <c r="L144" i="2"/>
  <c r="H144" i="2"/>
  <c r="J144" i="2"/>
  <c r="M144" i="2"/>
  <c r="O144" i="2"/>
  <c r="H8" i="2"/>
  <c r="L8" i="2"/>
  <c r="O8" i="2"/>
  <c r="N8" i="2"/>
  <c r="J8" i="2"/>
  <c r="M8" i="2"/>
  <c r="N59" i="2"/>
  <c r="W8" i="6" s="1"/>
  <c r="C3" i="9" s="1"/>
  <c r="H59" i="2"/>
  <c r="P8" i="6" s="1"/>
  <c r="J40" i="5" s="1"/>
  <c r="M59" i="2"/>
  <c r="V8" i="6" s="1"/>
  <c r="B3" i="9" s="1"/>
  <c r="O59" i="2"/>
  <c r="X8" i="6" s="1"/>
  <c r="D3" i="9" s="1"/>
  <c r="J59" i="2"/>
  <c r="R8" i="6" s="1"/>
  <c r="L40" i="5" s="1"/>
  <c r="L59" i="2"/>
  <c r="T8" i="6" s="1"/>
  <c r="N40" i="5" s="1"/>
  <c r="H103" i="2"/>
  <c r="O103" i="2"/>
  <c r="L103" i="2"/>
  <c r="M103" i="2"/>
  <c r="J103" i="2"/>
  <c r="N103" i="2"/>
  <c r="N198" i="2"/>
  <c r="O198" i="2"/>
  <c r="M198" i="2"/>
  <c r="L198" i="2"/>
  <c r="J198" i="2"/>
  <c r="H198" i="2"/>
  <c r="J62" i="2"/>
  <c r="R11" i="6" s="1"/>
  <c r="L43" i="5" s="1"/>
  <c r="H62" i="2"/>
  <c r="P11" i="6" s="1"/>
  <c r="J43" i="5" s="1"/>
  <c r="L62" i="2"/>
  <c r="T11" i="6" s="1"/>
  <c r="N43" i="5" s="1"/>
  <c r="O62" i="2"/>
  <c r="X11" i="6" s="1"/>
  <c r="D6" i="9" s="1"/>
  <c r="N62" i="2"/>
  <c r="W11" i="6" s="1"/>
  <c r="C6" i="9" s="1"/>
  <c r="M62" i="2"/>
  <c r="V11" i="6" s="1"/>
  <c r="B6" i="9" s="1"/>
  <c r="M250" i="2"/>
  <c r="L250" i="2"/>
  <c r="J250" i="2"/>
  <c r="H250" i="2"/>
  <c r="O250" i="2"/>
  <c r="N250" i="2"/>
  <c r="N118" i="2"/>
  <c r="M118" i="2"/>
  <c r="J118" i="2"/>
  <c r="H118" i="2"/>
  <c r="O118" i="2"/>
  <c r="L118" i="2"/>
  <c r="N303" i="2"/>
  <c r="M303" i="2"/>
  <c r="O303" i="2"/>
  <c r="H303" i="2"/>
  <c r="L303" i="2"/>
  <c r="J303" i="2"/>
  <c r="O166" i="2"/>
  <c r="N166" i="2"/>
  <c r="M166" i="2"/>
  <c r="L166" i="2"/>
  <c r="H166" i="2"/>
  <c r="J166" i="2"/>
  <c r="J30" i="2"/>
  <c r="M30" i="2"/>
  <c r="N30" i="2"/>
  <c r="O30" i="2"/>
  <c r="H30" i="2"/>
  <c r="L30" i="2"/>
  <c r="M219" i="2"/>
  <c r="L219" i="2"/>
  <c r="H219" i="2"/>
  <c r="O219" i="2"/>
  <c r="N219" i="2"/>
  <c r="J219" i="2"/>
  <c r="N82" i="2"/>
  <c r="L82" i="2"/>
  <c r="M82" i="2"/>
  <c r="H82" i="2"/>
  <c r="O82" i="2"/>
  <c r="J82" i="2"/>
  <c r="N271" i="2"/>
  <c r="M271" i="2"/>
  <c r="O271" i="2"/>
  <c r="H271" i="2"/>
  <c r="L271" i="2"/>
  <c r="J271" i="2"/>
  <c r="N134" i="2"/>
  <c r="O134" i="2"/>
  <c r="J134" i="2"/>
  <c r="H134" i="2"/>
  <c r="M134" i="2"/>
  <c r="L134" i="2"/>
  <c r="N214" i="2"/>
  <c r="M214" i="2"/>
  <c r="J214" i="2"/>
  <c r="O214" i="2"/>
  <c r="H214" i="2"/>
  <c r="L214" i="2"/>
  <c r="J77" i="2"/>
  <c r="N77" i="2"/>
  <c r="M77" i="2"/>
  <c r="H77" i="2"/>
  <c r="O77" i="2"/>
  <c r="L77" i="2"/>
  <c r="M133" i="2"/>
  <c r="O133" i="2"/>
  <c r="J133" i="2"/>
  <c r="N133" i="2"/>
  <c r="L133" i="2"/>
  <c r="H133" i="2"/>
  <c r="O322" i="2"/>
  <c r="H322" i="2"/>
  <c r="M322" i="2"/>
  <c r="L322" i="2"/>
  <c r="J322" i="2"/>
  <c r="N322" i="2"/>
  <c r="O184" i="2"/>
  <c r="N184" i="2"/>
  <c r="L184" i="2"/>
  <c r="M184" i="2"/>
  <c r="H184" i="2"/>
  <c r="J184" i="2"/>
  <c r="M53" i="2"/>
  <c r="L53" i="2"/>
  <c r="N53" i="2"/>
  <c r="H53" i="2"/>
  <c r="O53" i="2"/>
  <c r="J53" i="2"/>
  <c r="J238" i="2"/>
  <c r="O238" i="2"/>
  <c r="N238" i="2"/>
  <c r="M238" i="2"/>
  <c r="H238" i="2"/>
  <c r="L238" i="2"/>
  <c r="N101" i="2"/>
  <c r="M101" i="2"/>
  <c r="L101" i="2"/>
  <c r="J101" i="2"/>
  <c r="H101" i="2"/>
  <c r="O101" i="2"/>
  <c r="O290" i="2"/>
  <c r="H290" i="2"/>
  <c r="M290" i="2"/>
  <c r="L290" i="2"/>
  <c r="J290" i="2"/>
  <c r="N290" i="2"/>
  <c r="M137" i="2"/>
  <c r="J137" i="2"/>
  <c r="L137" i="2"/>
  <c r="H137" i="2"/>
  <c r="N137" i="2"/>
  <c r="O137" i="2"/>
  <c r="N325" i="2"/>
  <c r="H325" i="2"/>
  <c r="M325" i="2"/>
  <c r="J325" i="2"/>
  <c r="L325" i="2"/>
  <c r="O325" i="2"/>
  <c r="M188" i="2"/>
  <c r="N188" i="2"/>
  <c r="O188" i="2"/>
  <c r="H188" i="2"/>
  <c r="L188" i="2"/>
  <c r="J188" i="2"/>
  <c r="M50" i="2"/>
  <c r="O50" i="2"/>
  <c r="J50" i="2"/>
  <c r="H50" i="2"/>
  <c r="L50" i="2"/>
  <c r="N50" i="2"/>
  <c r="N241" i="2"/>
  <c r="M241" i="2"/>
  <c r="L241" i="2"/>
  <c r="J241" i="2"/>
  <c r="H241" i="2"/>
  <c r="O241" i="2"/>
  <c r="O285" i="2"/>
  <c r="N285" i="2"/>
  <c r="L285" i="2"/>
  <c r="H285" i="2"/>
  <c r="J285" i="2"/>
  <c r="M285" i="2"/>
  <c r="O172" i="2"/>
  <c r="M172" i="2"/>
  <c r="L172" i="2"/>
  <c r="H172" i="2"/>
  <c r="N172" i="2"/>
  <c r="J172" i="2"/>
  <c r="L277" i="2"/>
  <c r="H277" i="2"/>
  <c r="N277" i="2"/>
  <c r="J277" i="2"/>
  <c r="O277" i="2"/>
  <c r="M277" i="2"/>
  <c r="M208" i="2"/>
  <c r="L208" i="2"/>
  <c r="J208" i="2"/>
  <c r="O208" i="2"/>
  <c r="N208" i="2"/>
  <c r="H208" i="2"/>
  <c r="H156" i="2"/>
  <c r="N156" i="2"/>
  <c r="M156" i="2"/>
  <c r="L156" i="2"/>
  <c r="O156" i="2"/>
  <c r="J156" i="2"/>
  <c r="J276" i="2"/>
  <c r="M276" i="2"/>
  <c r="N276" i="2"/>
  <c r="L276" i="2"/>
  <c r="O276" i="2"/>
  <c r="H276" i="2"/>
  <c r="O36" i="2"/>
  <c r="H36" i="2"/>
  <c r="N36" i="2"/>
  <c r="J36" i="2"/>
  <c r="M36" i="2"/>
  <c r="L36" i="2"/>
  <c r="N201" i="2"/>
  <c r="M201" i="2"/>
  <c r="L201" i="2"/>
  <c r="H201" i="2"/>
  <c r="O201" i="2"/>
  <c r="J201" i="2"/>
  <c r="M320" i="2"/>
  <c r="N320" i="2"/>
  <c r="L320" i="2"/>
  <c r="J320" i="2"/>
  <c r="H320" i="2"/>
  <c r="O320" i="2"/>
  <c r="H204" i="2"/>
  <c r="N204" i="2"/>
  <c r="M204" i="2"/>
  <c r="J204" i="2"/>
  <c r="O204" i="2"/>
  <c r="L204" i="2"/>
  <c r="M199" i="2"/>
  <c r="N199" i="2"/>
  <c r="O199" i="2"/>
  <c r="J199" i="2"/>
  <c r="L199" i="2"/>
  <c r="H199" i="2"/>
  <c r="O182" i="2"/>
  <c r="N182" i="2"/>
  <c r="L182" i="2"/>
  <c r="M182" i="2"/>
  <c r="H182" i="2"/>
  <c r="J182" i="2"/>
  <c r="L269" i="2"/>
  <c r="H269" i="2"/>
  <c r="O269" i="2"/>
  <c r="J269" i="2"/>
  <c r="M269" i="2"/>
  <c r="N269" i="2"/>
  <c r="O10" i="6"/>
  <c r="I42" i="5" s="1"/>
  <c r="J260" i="14"/>
  <c r="O260" i="14"/>
  <c r="H260" i="14"/>
  <c r="N260" i="14"/>
  <c r="M260" i="14"/>
  <c r="L260" i="14"/>
  <c r="N123" i="14"/>
  <c r="H123" i="14"/>
  <c r="O123" i="14"/>
  <c r="J123" i="14"/>
  <c r="M123" i="14"/>
  <c r="L123" i="14"/>
  <c r="J310" i="14"/>
  <c r="H310" i="14"/>
  <c r="M310" i="14"/>
  <c r="N310" i="14"/>
  <c r="O310" i="14"/>
  <c r="L310" i="14"/>
  <c r="O175" i="14"/>
  <c r="H175" i="14"/>
  <c r="M175" i="14"/>
  <c r="L175" i="14"/>
  <c r="J175" i="14"/>
  <c r="N175" i="14"/>
  <c r="O39" i="14"/>
  <c r="H39" i="14"/>
  <c r="L39" i="14"/>
  <c r="M39" i="14"/>
  <c r="J39" i="14"/>
  <c r="N39" i="14"/>
  <c r="N228" i="14"/>
  <c r="H228" i="14"/>
  <c r="O228" i="14"/>
  <c r="M228" i="14"/>
  <c r="J228" i="14"/>
  <c r="L228" i="14"/>
  <c r="H91" i="14"/>
  <c r="J91" i="14"/>
  <c r="N91" i="14"/>
  <c r="O91" i="14"/>
  <c r="M91" i="14"/>
  <c r="L91" i="14"/>
  <c r="O280" i="14"/>
  <c r="J280" i="14"/>
  <c r="L280" i="14"/>
  <c r="H280" i="14"/>
  <c r="N280" i="14"/>
  <c r="M280" i="14"/>
  <c r="H143" i="14"/>
  <c r="M143" i="14"/>
  <c r="O143" i="14"/>
  <c r="L143" i="14"/>
  <c r="J143" i="14"/>
  <c r="N143" i="14"/>
  <c r="L7" i="14"/>
  <c r="J7" i="14"/>
  <c r="O7" i="14"/>
  <c r="H7" i="14"/>
  <c r="N7" i="14"/>
  <c r="M7" i="14"/>
  <c r="O66" i="14"/>
  <c r="M66" i="14"/>
  <c r="L66" i="14"/>
  <c r="J66" i="14"/>
  <c r="N66" i="14"/>
  <c r="H66" i="14"/>
  <c r="J255" i="14"/>
  <c r="N255" i="14"/>
  <c r="O255" i="14"/>
  <c r="H255" i="14"/>
  <c r="L255" i="14"/>
  <c r="M255" i="14"/>
  <c r="L116" i="14"/>
  <c r="N116" i="14"/>
  <c r="J116" i="14"/>
  <c r="O116" i="14"/>
  <c r="H116" i="14"/>
  <c r="M116" i="14"/>
  <c r="M307" i="14"/>
  <c r="N307" i="14"/>
  <c r="O307" i="14"/>
  <c r="H307" i="14"/>
  <c r="L307" i="14"/>
  <c r="J307" i="14"/>
  <c r="M170" i="14"/>
  <c r="J170" i="14"/>
  <c r="O170" i="14"/>
  <c r="N170" i="14"/>
  <c r="L170" i="14"/>
  <c r="H170" i="14"/>
  <c r="H34" i="14"/>
  <c r="M34" i="14"/>
  <c r="L34" i="14"/>
  <c r="J34" i="14"/>
  <c r="O34" i="14"/>
  <c r="N34" i="14"/>
  <c r="O223" i="14"/>
  <c r="N223" i="14"/>
  <c r="M223" i="14"/>
  <c r="J223" i="14"/>
  <c r="L223" i="14"/>
  <c r="H223" i="14"/>
  <c r="L86" i="14"/>
  <c r="M86" i="14"/>
  <c r="H86" i="14"/>
  <c r="N86" i="14"/>
  <c r="J86" i="14"/>
  <c r="O86" i="14"/>
  <c r="M275" i="14"/>
  <c r="N275" i="14"/>
  <c r="O275" i="14"/>
  <c r="H275" i="14"/>
  <c r="L275" i="14"/>
  <c r="J275" i="14"/>
  <c r="M138" i="14"/>
  <c r="J138" i="14"/>
  <c r="O138" i="14"/>
  <c r="N138" i="14"/>
  <c r="H138" i="14"/>
  <c r="L138" i="14"/>
  <c r="N197" i="14"/>
  <c r="O197" i="14"/>
  <c r="J197" i="14"/>
  <c r="L197" i="14"/>
  <c r="H197" i="14"/>
  <c r="M197" i="14"/>
  <c r="J318" i="14"/>
  <c r="H318" i="14"/>
  <c r="M318" i="14"/>
  <c r="L318" i="14"/>
  <c r="O318" i="14"/>
  <c r="N318" i="14"/>
  <c r="M113" i="14"/>
  <c r="O113" i="14"/>
  <c r="J113" i="14"/>
  <c r="L113" i="14"/>
  <c r="N113" i="14"/>
  <c r="H113" i="14"/>
  <c r="N37" i="14"/>
  <c r="M37" i="14"/>
  <c r="H37" i="14"/>
  <c r="J37" i="14"/>
  <c r="L37" i="14"/>
  <c r="O37" i="14"/>
  <c r="J286" i="14"/>
  <c r="H286" i="14"/>
  <c r="M286" i="14"/>
  <c r="O286" i="14"/>
  <c r="N286" i="14"/>
  <c r="L286" i="14"/>
  <c r="L13" i="14"/>
  <c r="M13" i="14"/>
  <c r="J13" i="14"/>
  <c r="O13" i="14"/>
  <c r="N13" i="14"/>
  <c r="H13" i="14"/>
  <c r="J195" i="14"/>
  <c r="O195" i="14"/>
  <c r="H195" i="14"/>
  <c r="N195" i="14"/>
  <c r="M195" i="14"/>
  <c r="L195" i="14"/>
  <c r="N240" i="14"/>
  <c r="J240" i="14"/>
  <c r="O240" i="14"/>
  <c r="H240" i="14"/>
  <c r="L240" i="14"/>
  <c r="M240" i="14"/>
  <c r="N27" i="14"/>
  <c r="L57" i="15" s="1"/>
  <c r="L27" i="14"/>
  <c r="J57" i="15" s="1"/>
  <c r="Q35" i="16" s="1"/>
  <c r="H27" i="14"/>
  <c r="F57" i="15" s="1"/>
  <c r="M35" i="16" s="1"/>
  <c r="O27" i="14"/>
  <c r="M57" i="15" s="1"/>
  <c r="M27" i="14"/>
  <c r="K57" i="15" s="1"/>
  <c r="J27" i="14"/>
  <c r="H57" i="15" s="1"/>
  <c r="O35" i="16" s="1"/>
  <c r="E57" i="15"/>
  <c r="L35" i="16" s="1"/>
  <c r="N189" i="14"/>
  <c r="O189" i="14"/>
  <c r="J189" i="14"/>
  <c r="H189" i="14"/>
  <c r="M189" i="14"/>
  <c r="L189" i="14"/>
  <c r="J302" i="14"/>
  <c r="H302" i="14"/>
  <c r="M302" i="14"/>
  <c r="O302" i="14"/>
  <c r="L302" i="14"/>
  <c r="N302" i="14"/>
  <c r="H157" i="14"/>
  <c r="F59" i="15" s="1"/>
  <c r="M37" i="16" s="1"/>
  <c r="M157" i="14"/>
  <c r="K59" i="15" s="1"/>
  <c r="J157" i="14"/>
  <c r="H59" i="15" s="1"/>
  <c r="O37" i="16" s="1"/>
  <c r="L157" i="14"/>
  <c r="J59" i="15" s="1"/>
  <c r="Q37" i="16" s="1"/>
  <c r="N157" i="14"/>
  <c r="L59" i="15" s="1"/>
  <c r="O157" i="14"/>
  <c r="M59" i="15" s="1"/>
  <c r="E59" i="15"/>
  <c r="L37" i="16" s="1"/>
  <c r="O210" i="14"/>
  <c r="L210" i="14"/>
  <c r="N210" i="14"/>
  <c r="M210" i="14"/>
  <c r="J210" i="14"/>
  <c r="H210" i="14"/>
  <c r="H127" i="14"/>
  <c r="O127" i="14"/>
  <c r="L127" i="14"/>
  <c r="M127" i="14"/>
  <c r="N127" i="14"/>
  <c r="J127" i="14"/>
  <c r="O111" i="14"/>
  <c r="H111" i="14"/>
  <c r="M111" i="14"/>
  <c r="L111" i="14"/>
  <c r="J111" i="14"/>
  <c r="N111" i="14"/>
  <c r="H155" i="14"/>
  <c r="O155" i="14"/>
  <c r="N155" i="14"/>
  <c r="J155" i="14"/>
  <c r="M155" i="14"/>
  <c r="L155" i="14"/>
  <c r="O261" i="14"/>
  <c r="H261" i="14"/>
  <c r="L261" i="14"/>
  <c r="J261" i="14"/>
  <c r="N261" i="14"/>
  <c r="M261" i="14"/>
  <c r="L124" i="14"/>
  <c r="N124" i="14"/>
  <c r="J124" i="14"/>
  <c r="H124" i="14"/>
  <c r="M124" i="14"/>
  <c r="O124" i="14"/>
  <c r="M311" i="14"/>
  <c r="N311" i="14"/>
  <c r="O311" i="14"/>
  <c r="J311" i="14"/>
  <c r="H311" i="14"/>
  <c r="L311" i="14"/>
  <c r="M176" i="14"/>
  <c r="N176" i="14"/>
  <c r="H176" i="14"/>
  <c r="L176" i="14"/>
  <c r="J176" i="14"/>
  <c r="O176" i="14"/>
  <c r="M40" i="14"/>
  <c r="L40" i="14"/>
  <c r="N40" i="14"/>
  <c r="H40" i="14"/>
  <c r="J40" i="14"/>
  <c r="O40" i="14"/>
  <c r="N229" i="14"/>
  <c r="O229" i="14"/>
  <c r="H229" i="14"/>
  <c r="M229" i="14"/>
  <c r="J229" i="14"/>
  <c r="L229" i="14"/>
  <c r="N92" i="14"/>
  <c r="L58" i="15" s="1"/>
  <c r="J92" i="14"/>
  <c r="H58" i="15" s="1"/>
  <c r="O36" i="16" s="1"/>
  <c r="L92" i="14"/>
  <c r="J58" i="15" s="1"/>
  <c r="Q36" i="16" s="1"/>
  <c r="O92" i="14"/>
  <c r="M58" i="15" s="1"/>
  <c r="H92" i="14"/>
  <c r="F58" i="15" s="1"/>
  <c r="M36" i="16" s="1"/>
  <c r="M92" i="14"/>
  <c r="K58" i="15" s="1"/>
  <c r="E58" i="15"/>
  <c r="L36" i="16" s="1"/>
  <c r="O281" i="14"/>
  <c r="L281" i="14"/>
  <c r="H281" i="14"/>
  <c r="N281" i="14"/>
  <c r="J281" i="14"/>
  <c r="M281" i="14"/>
  <c r="N144" i="14"/>
  <c r="M144" i="14"/>
  <c r="H144" i="14"/>
  <c r="L144" i="14"/>
  <c r="J144" i="14"/>
  <c r="O144" i="14"/>
  <c r="H8" i="14"/>
  <c r="O8" i="14"/>
  <c r="M8" i="14"/>
  <c r="L8" i="14"/>
  <c r="J8" i="14"/>
  <c r="N8" i="14"/>
  <c r="N59" i="14"/>
  <c r="H59" i="14"/>
  <c r="J59" i="14"/>
  <c r="O59" i="14"/>
  <c r="M59" i="14"/>
  <c r="L59" i="14"/>
  <c r="H103" i="14"/>
  <c r="O103" i="14"/>
  <c r="L103" i="14"/>
  <c r="N103" i="14"/>
  <c r="M103" i="14"/>
  <c r="J103" i="14"/>
  <c r="M198" i="14"/>
  <c r="H198" i="14"/>
  <c r="N198" i="14"/>
  <c r="L198" i="14"/>
  <c r="J198" i="14"/>
  <c r="O198" i="14"/>
  <c r="L62" i="14"/>
  <c r="N62" i="14"/>
  <c r="H62" i="14"/>
  <c r="M62" i="14"/>
  <c r="J62" i="14"/>
  <c r="O62" i="14"/>
  <c r="L250" i="14"/>
  <c r="O250" i="14"/>
  <c r="M250" i="14"/>
  <c r="N250" i="14"/>
  <c r="J250" i="14"/>
  <c r="H250" i="14"/>
  <c r="L118" i="14"/>
  <c r="N118" i="14"/>
  <c r="M118" i="14"/>
  <c r="H118" i="14"/>
  <c r="J118" i="14"/>
  <c r="O118" i="14"/>
  <c r="L303" i="14"/>
  <c r="O303" i="14"/>
  <c r="J303" i="14"/>
  <c r="M303" i="14"/>
  <c r="N303" i="14"/>
  <c r="H303" i="14"/>
  <c r="M166" i="14"/>
  <c r="L166" i="14"/>
  <c r="N166" i="14"/>
  <c r="H166" i="14"/>
  <c r="J166" i="14"/>
  <c r="O166" i="14"/>
  <c r="N30" i="14"/>
  <c r="M30" i="14"/>
  <c r="L30" i="14"/>
  <c r="J30" i="14"/>
  <c r="H30" i="14"/>
  <c r="O30" i="14"/>
  <c r="O219" i="14"/>
  <c r="N219" i="14"/>
  <c r="M219" i="14"/>
  <c r="L219" i="14"/>
  <c r="J219" i="14"/>
  <c r="H219" i="14"/>
  <c r="O82" i="14"/>
  <c r="H82" i="14"/>
  <c r="M82" i="14"/>
  <c r="J82" i="14"/>
  <c r="L82" i="14"/>
  <c r="N82" i="14"/>
  <c r="J271" i="14"/>
  <c r="L271" i="14"/>
  <c r="N271" i="14"/>
  <c r="O271" i="14"/>
  <c r="H271" i="14"/>
  <c r="M271" i="14"/>
  <c r="L134" i="14"/>
  <c r="N134" i="14"/>
  <c r="M134" i="14"/>
  <c r="H134" i="14"/>
  <c r="J134" i="14"/>
  <c r="O134" i="14"/>
  <c r="O214" i="14"/>
  <c r="J214" i="14"/>
  <c r="H214" i="14"/>
  <c r="N214" i="14"/>
  <c r="L214" i="14"/>
  <c r="M214" i="14"/>
  <c r="L77" i="14"/>
  <c r="J77" i="14"/>
  <c r="O77" i="14"/>
  <c r="H77" i="14"/>
  <c r="M77" i="14"/>
  <c r="N77" i="14"/>
  <c r="M133" i="14"/>
  <c r="L133" i="14"/>
  <c r="H133" i="14"/>
  <c r="J133" i="14"/>
  <c r="N133" i="14"/>
  <c r="O133" i="14"/>
  <c r="J322" i="14"/>
  <c r="M322" i="14"/>
  <c r="O322" i="14"/>
  <c r="N322" i="14"/>
  <c r="H322" i="14"/>
  <c r="L322" i="14"/>
  <c r="M184" i="14"/>
  <c r="N184" i="14"/>
  <c r="H184" i="14"/>
  <c r="J184" i="14"/>
  <c r="O184" i="14"/>
  <c r="L184" i="14"/>
  <c r="H53" i="14"/>
  <c r="M53" i="14"/>
  <c r="L53" i="14"/>
  <c r="J53" i="14"/>
  <c r="N53" i="14"/>
  <c r="O53" i="14"/>
  <c r="L238" i="14"/>
  <c r="J238" i="14"/>
  <c r="H238" i="14"/>
  <c r="O238" i="14"/>
  <c r="N238" i="14"/>
  <c r="M238" i="14"/>
  <c r="L101" i="14"/>
  <c r="M101" i="14"/>
  <c r="N101" i="14"/>
  <c r="J101" i="14"/>
  <c r="O101" i="14"/>
  <c r="H101" i="14"/>
  <c r="N290" i="14"/>
  <c r="J290" i="14"/>
  <c r="H290" i="14"/>
  <c r="O290" i="14"/>
  <c r="M290" i="14"/>
  <c r="L290" i="14"/>
  <c r="M137" i="14"/>
  <c r="O137" i="14"/>
  <c r="L137" i="14"/>
  <c r="J137" i="14"/>
  <c r="N137" i="14"/>
  <c r="H137" i="14"/>
  <c r="L325" i="14"/>
  <c r="H325" i="14"/>
  <c r="J325" i="14"/>
  <c r="O325" i="14"/>
  <c r="M325" i="14"/>
  <c r="N325" i="14"/>
  <c r="L188" i="14"/>
  <c r="N188" i="14"/>
  <c r="H188" i="14"/>
  <c r="M188" i="14"/>
  <c r="J188" i="14"/>
  <c r="O188" i="14"/>
  <c r="M50" i="14"/>
  <c r="L50" i="14"/>
  <c r="N50" i="14"/>
  <c r="H50" i="14"/>
  <c r="J50" i="14"/>
  <c r="O50" i="14"/>
  <c r="M241" i="14"/>
  <c r="L241" i="14"/>
  <c r="H241" i="14"/>
  <c r="N241" i="14"/>
  <c r="J241" i="14"/>
  <c r="O241" i="14"/>
  <c r="H285" i="14"/>
  <c r="O285" i="14"/>
  <c r="L285" i="14"/>
  <c r="J285" i="14"/>
  <c r="M285" i="14"/>
  <c r="N285" i="14"/>
  <c r="L172" i="14"/>
  <c r="N172" i="14"/>
  <c r="J172" i="14"/>
  <c r="H172" i="14"/>
  <c r="O172" i="14"/>
  <c r="M172" i="14"/>
  <c r="H277" i="14"/>
  <c r="O277" i="14"/>
  <c r="L277" i="14"/>
  <c r="J277" i="14"/>
  <c r="M277" i="14"/>
  <c r="N277" i="14"/>
  <c r="H208" i="14"/>
  <c r="M208" i="14"/>
  <c r="N208" i="14"/>
  <c r="O208" i="14"/>
  <c r="J208" i="14"/>
  <c r="L208" i="14"/>
  <c r="N156" i="14"/>
  <c r="J156" i="14"/>
  <c r="L156" i="14"/>
  <c r="O156" i="14"/>
  <c r="H156" i="14"/>
  <c r="M156" i="14"/>
  <c r="H276" i="14"/>
  <c r="O276" i="14"/>
  <c r="J276" i="14"/>
  <c r="M276" i="14"/>
  <c r="L276" i="14"/>
  <c r="N276" i="14"/>
  <c r="J36" i="14"/>
  <c r="L36" i="14"/>
  <c r="N36" i="14"/>
  <c r="O36" i="14"/>
  <c r="M36" i="14"/>
  <c r="H36" i="14"/>
  <c r="O201" i="14"/>
  <c r="J201" i="14"/>
  <c r="N201" i="14"/>
  <c r="H201" i="14"/>
  <c r="L201" i="14"/>
  <c r="M201" i="14"/>
  <c r="N47" i="2"/>
  <c r="O47" i="2"/>
  <c r="J47" i="2"/>
  <c r="L47" i="2"/>
  <c r="H47" i="2"/>
  <c r="M47" i="2"/>
  <c r="N126" i="2"/>
  <c r="O126" i="2"/>
  <c r="H126" i="2"/>
  <c r="M126" i="2"/>
  <c r="J126" i="2"/>
  <c r="L126" i="2"/>
  <c r="O317" i="2"/>
  <c r="N317" i="2"/>
  <c r="L317" i="2"/>
  <c r="H317" i="2"/>
  <c r="J317" i="2"/>
  <c r="M317" i="2"/>
  <c r="N237" i="2"/>
  <c r="H237" i="2"/>
  <c r="O237" i="2"/>
  <c r="M237" i="2"/>
  <c r="L237" i="2"/>
  <c r="J237" i="2"/>
  <c r="O293" i="2"/>
  <c r="N293" i="2"/>
  <c r="H293" i="2"/>
  <c r="M293" i="2"/>
  <c r="J293" i="2"/>
  <c r="L293" i="2"/>
  <c r="N63" i="2"/>
  <c r="W12" i="6" s="1"/>
  <c r="C7" i="9" s="1"/>
  <c r="O63" i="2"/>
  <c r="X12" i="6" s="1"/>
  <c r="D7" i="9" s="1"/>
  <c r="H63" i="2"/>
  <c r="P12" i="6" s="1"/>
  <c r="J44" i="5" s="1"/>
  <c r="M63" i="2"/>
  <c r="V12" i="6" s="1"/>
  <c r="B7" i="9" s="1"/>
  <c r="L63" i="2"/>
  <c r="T12" i="6" s="1"/>
  <c r="N44" i="5" s="1"/>
  <c r="J63" i="2"/>
  <c r="R12" i="6" s="1"/>
  <c r="L44" i="5" s="1"/>
  <c r="L251" i="2"/>
  <c r="M251" i="2"/>
  <c r="O251" i="2"/>
  <c r="N251" i="2"/>
  <c r="J251" i="2"/>
  <c r="H251" i="2"/>
  <c r="N122" i="2"/>
  <c r="J122" i="2"/>
  <c r="H122" i="2"/>
  <c r="O122" i="2"/>
  <c r="M122" i="2"/>
  <c r="L122" i="2"/>
  <c r="J304" i="2"/>
  <c r="M304" i="2"/>
  <c r="L304" i="2"/>
  <c r="N304" i="2"/>
  <c r="O304" i="2"/>
  <c r="H304" i="2"/>
  <c r="L167" i="2"/>
  <c r="O167" i="2"/>
  <c r="M167" i="2"/>
  <c r="H167" i="2"/>
  <c r="N167" i="2"/>
  <c r="J167" i="2"/>
  <c r="N31" i="2"/>
  <c r="J31" i="2"/>
  <c r="O31" i="2"/>
  <c r="L31" i="2"/>
  <c r="H31" i="2"/>
  <c r="M31" i="2"/>
  <c r="N220" i="2"/>
  <c r="H220" i="2"/>
  <c r="L220" i="2"/>
  <c r="O220" i="2"/>
  <c r="M220" i="2"/>
  <c r="J220" i="2"/>
  <c r="O83" i="2"/>
  <c r="L83" i="2"/>
  <c r="M83" i="2"/>
  <c r="J83" i="2"/>
  <c r="N83" i="2"/>
  <c r="H83" i="2"/>
  <c r="J272" i="2"/>
  <c r="M272" i="2"/>
  <c r="O272" i="2"/>
  <c r="L272" i="2"/>
  <c r="N272" i="2"/>
  <c r="H272" i="2"/>
  <c r="L135" i="2"/>
  <c r="O135" i="2"/>
  <c r="M135" i="2"/>
  <c r="H135" i="2"/>
  <c r="J135" i="2"/>
  <c r="N135" i="2"/>
  <c r="J194" i="2"/>
  <c r="N194" i="2"/>
  <c r="O194" i="2"/>
  <c r="L194" i="2"/>
  <c r="H194" i="2"/>
  <c r="M194" i="2"/>
  <c r="J58" i="2"/>
  <c r="R7" i="6" s="1"/>
  <c r="L39" i="5" s="1"/>
  <c r="M58" i="2"/>
  <c r="V7" i="6" s="1"/>
  <c r="B2" i="9" s="1"/>
  <c r="H58" i="2"/>
  <c r="P7" i="6" s="1"/>
  <c r="J39" i="5" s="1"/>
  <c r="L58" i="2"/>
  <c r="T7" i="6" s="1"/>
  <c r="N39" i="5" s="1"/>
  <c r="O58" i="2"/>
  <c r="X7" i="6" s="1"/>
  <c r="D2" i="9" s="1"/>
  <c r="N58" i="2"/>
  <c r="W7" i="6" s="1"/>
  <c r="C2" i="9" s="1"/>
  <c r="N245" i="2"/>
  <c r="H245" i="2"/>
  <c r="O245" i="2"/>
  <c r="M245" i="2"/>
  <c r="J245" i="2"/>
  <c r="L245" i="2"/>
  <c r="N110" i="2"/>
  <c r="M110" i="2"/>
  <c r="L110" i="2"/>
  <c r="J110" i="2"/>
  <c r="O110" i="2"/>
  <c r="H110" i="2"/>
  <c r="L299" i="2"/>
  <c r="J299" i="2"/>
  <c r="N299" i="2"/>
  <c r="M299" i="2"/>
  <c r="H299" i="2"/>
  <c r="O299" i="2"/>
  <c r="N162" i="2"/>
  <c r="J162" i="2"/>
  <c r="L162" i="2"/>
  <c r="H162" i="2"/>
  <c r="O162" i="2"/>
  <c r="M162" i="2"/>
  <c r="J26" i="2"/>
  <c r="H26" i="2"/>
  <c r="L26" i="2"/>
  <c r="N26" i="2"/>
  <c r="O26" i="2"/>
  <c r="M26" i="2"/>
  <c r="L215" i="2"/>
  <c r="O215" i="2"/>
  <c r="M215" i="2"/>
  <c r="J215" i="2"/>
  <c r="H215" i="2"/>
  <c r="N215" i="2"/>
  <c r="N78" i="2"/>
  <c r="J78" i="2"/>
  <c r="L78" i="2"/>
  <c r="O78" i="2"/>
  <c r="H78" i="2"/>
  <c r="M78" i="2"/>
  <c r="L267" i="2"/>
  <c r="J267" i="2"/>
  <c r="N267" i="2"/>
  <c r="M267" i="2"/>
  <c r="H267" i="2"/>
  <c r="O267" i="2"/>
  <c r="M129" i="2"/>
  <c r="O129" i="2"/>
  <c r="L129" i="2"/>
  <c r="J129" i="2"/>
  <c r="H129" i="2"/>
  <c r="N129" i="2"/>
  <c r="N249" i="2"/>
  <c r="M249" i="2"/>
  <c r="J249" i="2"/>
  <c r="O249" i="2"/>
  <c r="L249" i="2"/>
  <c r="H249" i="2"/>
  <c r="M45" i="2"/>
  <c r="L45" i="2"/>
  <c r="O45" i="2"/>
  <c r="J45" i="2"/>
  <c r="H45" i="2"/>
  <c r="N45" i="2"/>
  <c r="O294" i="2"/>
  <c r="H294" i="2"/>
  <c r="M294" i="2"/>
  <c r="N294" i="2"/>
  <c r="L294" i="2"/>
  <c r="J294" i="2"/>
  <c r="L218" i="2"/>
  <c r="M218" i="2"/>
  <c r="J218" i="2"/>
  <c r="O218" i="2"/>
  <c r="H218" i="2"/>
  <c r="N218" i="2"/>
  <c r="H141" i="2"/>
  <c r="M141" i="2"/>
  <c r="N141" i="2"/>
  <c r="O141" i="2"/>
  <c r="L141" i="2"/>
  <c r="J141" i="2"/>
  <c r="N256" i="2"/>
  <c r="M256" i="2"/>
  <c r="H256" i="2"/>
  <c r="J256" i="2"/>
  <c r="L256" i="2"/>
  <c r="O256" i="2"/>
  <c r="N300" i="2"/>
  <c r="L300" i="2"/>
  <c r="J300" i="2"/>
  <c r="O300" i="2"/>
  <c r="H300" i="2"/>
  <c r="M300" i="2"/>
  <c r="M284" i="2"/>
  <c r="J284" i="2"/>
  <c r="H284" i="2"/>
  <c r="L284" i="2"/>
  <c r="N284" i="2"/>
  <c r="O284" i="2"/>
  <c r="H120" i="2"/>
  <c r="O120" i="2"/>
  <c r="J120" i="2"/>
  <c r="N120" i="2"/>
  <c r="M120" i="2"/>
  <c r="L120" i="2"/>
  <c r="J234" i="2"/>
  <c r="M234" i="2"/>
  <c r="O234" i="2"/>
  <c r="L234" i="2"/>
  <c r="H234" i="2"/>
  <c r="N234" i="2"/>
  <c r="M89" i="2"/>
  <c r="J89" i="2"/>
  <c r="N89" i="2"/>
  <c r="L89" i="2"/>
  <c r="H89" i="2"/>
  <c r="O89" i="2"/>
  <c r="M270" i="2"/>
  <c r="L270" i="2"/>
  <c r="O270" i="2"/>
  <c r="N270" i="2"/>
  <c r="H270" i="2"/>
  <c r="J270" i="2"/>
  <c r="N186" i="2"/>
  <c r="O186" i="2"/>
  <c r="M186" i="2"/>
  <c r="J186" i="2"/>
  <c r="L186" i="2"/>
  <c r="H186" i="2"/>
  <c r="L171" i="2"/>
  <c r="O171" i="2"/>
  <c r="N171" i="2"/>
  <c r="M171" i="2"/>
  <c r="J171" i="2"/>
  <c r="H171" i="2"/>
  <c r="H216" i="2"/>
  <c r="O216" i="2"/>
  <c r="N216" i="2"/>
  <c r="M216" i="2"/>
  <c r="L216" i="2"/>
  <c r="J216" i="2"/>
  <c r="H64" i="2"/>
  <c r="P13" i="6" s="1"/>
  <c r="J45" i="5" s="1"/>
  <c r="L64" i="2"/>
  <c r="T13" i="6" s="1"/>
  <c r="N45" i="5" s="1"/>
  <c r="O64" i="2"/>
  <c r="X13" i="6" s="1"/>
  <c r="D8" i="9" s="1"/>
  <c r="J64" i="2"/>
  <c r="R13" i="6" s="1"/>
  <c r="L45" i="5" s="1"/>
  <c r="M64" i="2"/>
  <c r="V13" i="6" s="1"/>
  <c r="B8" i="9" s="1"/>
  <c r="N64" i="2"/>
  <c r="W13" i="6" s="1"/>
  <c r="C8" i="9" s="1"/>
  <c r="N253" i="2"/>
  <c r="L253" i="2"/>
  <c r="H253" i="2"/>
  <c r="O253" i="2"/>
  <c r="J253" i="2"/>
  <c r="M253" i="2"/>
  <c r="N114" i="2"/>
  <c r="L114" i="2"/>
  <c r="J114" i="2"/>
  <c r="H114" i="2"/>
  <c r="M114" i="2"/>
  <c r="O114" i="2"/>
  <c r="L305" i="2"/>
  <c r="H305" i="2"/>
  <c r="O305" i="2"/>
  <c r="N305" i="2"/>
  <c r="M305" i="2"/>
  <c r="J305" i="2"/>
  <c r="N168" i="2"/>
  <c r="O168" i="2"/>
  <c r="L168" i="2"/>
  <c r="H168" i="2"/>
  <c r="J168" i="2"/>
  <c r="M168" i="2"/>
  <c r="H32" i="2"/>
  <c r="L32" i="2"/>
  <c r="O32" i="2"/>
  <c r="M32" i="2"/>
  <c r="J32" i="2"/>
  <c r="N32" i="2"/>
  <c r="J221" i="2"/>
  <c r="N221" i="2"/>
  <c r="L221" i="2"/>
  <c r="M221" i="2"/>
  <c r="H221" i="2"/>
  <c r="O221" i="2"/>
  <c r="M84" i="2"/>
  <c r="N84" i="2"/>
  <c r="O84" i="2"/>
  <c r="L84" i="2"/>
  <c r="J84" i="2"/>
  <c r="H84" i="2"/>
  <c r="L273" i="2"/>
  <c r="H273" i="2"/>
  <c r="O273" i="2"/>
  <c r="N273" i="2"/>
  <c r="M273" i="2"/>
  <c r="J273" i="2"/>
  <c r="N136" i="2"/>
  <c r="O136" i="2"/>
  <c r="L136" i="2"/>
  <c r="H136" i="2"/>
  <c r="J136" i="2"/>
  <c r="M136" i="2"/>
  <c r="M117" i="2"/>
  <c r="N117" i="2"/>
  <c r="H117" i="2"/>
  <c r="J117" i="2"/>
  <c r="O117" i="2"/>
  <c r="L117" i="2"/>
  <c r="L163" i="2"/>
  <c r="N163" i="2"/>
  <c r="O163" i="2"/>
  <c r="H163" i="2"/>
  <c r="J163" i="2"/>
  <c r="M163" i="2"/>
  <c r="L327" i="2"/>
  <c r="J327" i="2"/>
  <c r="N327" i="2"/>
  <c r="M327" i="2"/>
  <c r="H327" i="2"/>
  <c r="O327" i="2"/>
  <c r="O190" i="2"/>
  <c r="J190" i="2"/>
  <c r="N190" i="2"/>
  <c r="M190" i="2"/>
  <c r="H190" i="2"/>
  <c r="L190" i="2"/>
  <c r="O52" i="2"/>
  <c r="H52" i="2"/>
  <c r="J52" i="2"/>
  <c r="L52" i="2"/>
  <c r="N52" i="2"/>
  <c r="M52" i="2"/>
  <c r="M243" i="2"/>
  <c r="L243" i="2"/>
  <c r="H243" i="2"/>
  <c r="J243" i="2"/>
  <c r="O243" i="2"/>
  <c r="N243" i="2"/>
  <c r="N106" i="2"/>
  <c r="H106" i="2"/>
  <c r="M106" i="2"/>
  <c r="L106" i="2"/>
  <c r="J106" i="2"/>
  <c r="O106" i="2"/>
  <c r="L295" i="2"/>
  <c r="J295" i="2"/>
  <c r="N295" i="2"/>
  <c r="M295" i="2"/>
  <c r="H295" i="2"/>
  <c r="O295" i="2"/>
  <c r="O158" i="2"/>
  <c r="N158" i="2"/>
  <c r="J158" i="2"/>
  <c r="M158" i="2"/>
  <c r="H158" i="2"/>
  <c r="L158" i="2"/>
  <c r="J22" i="2"/>
  <c r="N22" i="2"/>
  <c r="L22" i="2"/>
  <c r="O22" i="2"/>
  <c r="H22" i="2"/>
  <c r="M22" i="2"/>
  <c r="M211" i="2"/>
  <c r="H211" i="2"/>
  <c r="L211" i="2"/>
  <c r="J211" i="2"/>
  <c r="O211" i="2"/>
  <c r="N211" i="2"/>
  <c r="N74" i="2"/>
  <c r="M74" i="2"/>
  <c r="J74" i="2"/>
  <c r="L74" i="2"/>
  <c r="H74" i="2"/>
  <c r="O74" i="2"/>
  <c r="M153" i="2"/>
  <c r="J153" i="2"/>
  <c r="H153" i="2"/>
  <c r="N153" i="2"/>
  <c r="L153" i="2"/>
  <c r="O153" i="2"/>
  <c r="N17" i="2"/>
  <c r="M17" i="2"/>
  <c r="H17" i="2"/>
  <c r="O17" i="2"/>
  <c r="L17" i="2"/>
  <c r="J17" i="2"/>
  <c r="J206" i="2"/>
  <c r="N206" i="2"/>
  <c r="O206" i="2"/>
  <c r="M206" i="2"/>
  <c r="L206" i="2"/>
  <c r="H206" i="2"/>
  <c r="N262" i="2"/>
  <c r="J262" i="2"/>
  <c r="M262" i="2"/>
  <c r="L262" i="2"/>
  <c r="O262" i="2"/>
  <c r="H262" i="2"/>
  <c r="M125" i="2"/>
  <c r="L125" i="2"/>
  <c r="O125" i="2"/>
  <c r="J125" i="2"/>
  <c r="N125" i="2"/>
  <c r="H125" i="2"/>
  <c r="N312" i="2"/>
  <c r="L312" i="2"/>
  <c r="O312" i="2"/>
  <c r="J312" i="2"/>
  <c r="H312" i="2"/>
  <c r="M312" i="2"/>
  <c r="M177" i="2"/>
  <c r="O177" i="2"/>
  <c r="N177" i="2"/>
  <c r="L177" i="2"/>
  <c r="H177" i="2"/>
  <c r="J177" i="2"/>
  <c r="N41" i="2"/>
  <c r="M41" i="2"/>
  <c r="O41" i="2"/>
  <c r="J41" i="2"/>
  <c r="L41" i="2"/>
  <c r="H41" i="2"/>
  <c r="J230" i="2"/>
  <c r="N230" i="2"/>
  <c r="H230" i="2"/>
  <c r="M230" i="2"/>
  <c r="L230" i="2"/>
  <c r="O230" i="2"/>
  <c r="M93" i="2"/>
  <c r="N93" i="2"/>
  <c r="L93" i="2"/>
  <c r="O93" i="2"/>
  <c r="J93" i="2"/>
  <c r="H93" i="2"/>
  <c r="N69" i="2"/>
  <c r="H69" i="2"/>
  <c r="L69" i="2"/>
  <c r="M69" i="2"/>
  <c r="J69" i="2"/>
  <c r="O69" i="2"/>
  <c r="M128" i="2"/>
  <c r="L128" i="2"/>
  <c r="J128" i="2"/>
  <c r="N128" i="2"/>
  <c r="O128" i="2"/>
  <c r="H128" i="2"/>
  <c r="M316" i="2"/>
  <c r="J316" i="2"/>
  <c r="L316" i="2"/>
  <c r="N316" i="2"/>
  <c r="H316" i="2"/>
  <c r="O316" i="2"/>
  <c r="O187" i="2"/>
  <c r="L187" i="2"/>
  <c r="M187" i="2"/>
  <c r="J187" i="2"/>
  <c r="H187" i="2"/>
  <c r="N187" i="2"/>
  <c r="L268" i="2"/>
  <c r="N268" i="2"/>
  <c r="J268" i="2"/>
  <c r="M268" i="2"/>
  <c r="O268" i="2"/>
  <c r="H268" i="2"/>
  <c r="M148" i="2"/>
  <c r="N148" i="2"/>
  <c r="O148" i="2"/>
  <c r="H148" i="2"/>
  <c r="L148" i="2"/>
  <c r="J148" i="2"/>
  <c r="M164" i="2"/>
  <c r="N164" i="2"/>
  <c r="O164" i="2"/>
  <c r="H164" i="2"/>
  <c r="L164" i="2"/>
  <c r="J164" i="2"/>
  <c r="O140" i="2"/>
  <c r="M140" i="2"/>
  <c r="H140" i="2"/>
  <c r="N140" i="2"/>
  <c r="J140" i="2"/>
  <c r="L140" i="2"/>
  <c r="L139" i="2"/>
  <c r="O139" i="2"/>
  <c r="N139" i="2"/>
  <c r="M139" i="2"/>
  <c r="H139" i="2"/>
  <c r="J139" i="2"/>
  <c r="O20" i="2"/>
  <c r="H20" i="2"/>
  <c r="J20" i="2"/>
  <c r="L20" i="2"/>
  <c r="M20" i="2"/>
  <c r="N20" i="2"/>
  <c r="N11" i="2"/>
  <c r="J11" i="2"/>
  <c r="M11" i="2"/>
  <c r="L11" i="2"/>
  <c r="H11" i="2"/>
  <c r="O11" i="2"/>
  <c r="N225" i="2"/>
  <c r="J225" i="2"/>
  <c r="M225" i="2"/>
  <c r="H225" i="2"/>
  <c r="O225" i="2"/>
  <c r="L225" i="2"/>
  <c r="N233" i="2"/>
  <c r="J233" i="2"/>
  <c r="M233" i="2"/>
  <c r="L233" i="2"/>
  <c r="H233" i="2"/>
  <c r="O233" i="2"/>
  <c r="H63" i="14"/>
  <c r="O63" i="14"/>
  <c r="L63" i="14"/>
  <c r="M63" i="14"/>
  <c r="N63" i="14"/>
  <c r="J63" i="14"/>
  <c r="O251" i="14"/>
  <c r="L251" i="14"/>
  <c r="M251" i="14"/>
  <c r="H251" i="14"/>
  <c r="J251" i="14"/>
  <c r="N251" i="14"/>
  <c r="M122" i="14"/>
  <c r="N122" i="14"/>
  <c r="H122" i="14"/>
  <c r="J122" i="14"/>
  <c r="O122" i="14"/>
  <c r="L122" i="14"/>
  <c r="L304" i="14"/>
  <c r="H304" i="14"/>
  <c r="M304" i="14"/>
  <c r="O304" i="14"/>
  <c r="J304" i="14"/>
  <c r="N304" i="14"/>
  <c r="H167" i="14"/>
  <c r="O167" i="14"/>
  <c r="L167" i="14"/>
  <c r="N167" i="14"/>
  <c r="M167" i="14"/>
  <c r="J167" i="14"/>
  <c r="H31" i="14"/>
  <c r="M31" i="14"/>
  <c r="O31" i="14"/>
  <c r="J31" i="14"/>
  <c r="N31" i="14"/>
  <c r="L31" i="14"/>
  <c r="M220" i="14"/>
  <c r="O220" i="14"/>
  <c r="H220" i="14"/>
  <c r="N220" i="14"/>
  <c r="L220" i="14"/>
  <c r="J220" i="14"/>
  <c r="J83" i="14"/>
  <c r="N83" i="14"/>
  <c r="H83" i="14"/>
  <c r="O83" i="14"/>
  <c r="M83" i="14"/>
  <c r="L83" i="14"/>
  <c r="L272" i="14"/>
  <c r="J272" i="14"/>
  <c r="H272" i="14"/>
  <c r="M272" i="14"/>
  <c r="N272" i="14"/>
  <c r="O272" i="14"/>
  <c r="O135" i="14"/>
  <c r="H135" i="14"/>
  <c r="N135" i="14"/>
  <c r="M135" i="14"/>
  <c r="L135" i="14"/>
  <c r="J135" i="14"/>
  <c r="O194" i="14"/>
  <c r="M194" i="14"/>
  <c r="N194" i="14"/>
  <c r="L194" i="14"/>
  <c r="J194" i="14"/>
  <c r="H194" i="14"/>
  <c r="M58" i="14"/>
  <c r="N58" i="14"/>
  <c r="H58" i="14"/>
  <c r="L58" i="14"/>
  <c r="J58" i="14"/>
  <c r="O58" i="14"/>
  <c r="J245" i="14"/>
  <c r="M245" i="14"/>
  <c r="L245" i="14"/>
  <c r="N245" i="14"/>
  <c r="H245" i="14"/>
  <c r="O245" i="14"/>
  <c r="L110" i="14"/>
  <c r="N110" i="14"/>
  <c r="M110" i="14"/>
  <c r="H110" i="14"/>
  <c r="J110" i="14"/>
  <c r="O110" i="14"/>
  <c r="J299" i="14"/>
  <c r="M299" i="14"/>
  <c r="O299" i="14"/>
  <c r="L299" i="14"/>
  <c r="H299" i="14"/>
  <c r="N299" i="14"/>
  <c r="H162" i="14"/>
  <c r="M162" i="14"/>
  <c r="N162" i="14"/>
  <c r="L162" i="14"/>
  <c r="O162" i="14"/>
  <c r="J162" i="14"/>
  <c r="N26" i="14"/>
  <c r="O26" i="14"/>
  <c r="L26" i="14"/>
  <c r="J26" i="14"/>
  <c r="H26" i="14"/>
  <c r="M26" i="14"/>
  <c r="O215" i="14"/>
  <c r="N215" i="14"/>
  <c r="M215" i="14"/>
  <c r="L215" i="14"/>
  <c r="H215" i="14"/>
  <c r="J215" i="14"/>
  <c r="L78" i="14"/>
  <c r="H78" i="14"/>
  <c r="N78" i="14"/>
  <c r="M78" i="14"/>
  <c r="J78" i="14"/>
  <c r="O78" i="14"/>
  <c r="J267" i="14"/>
  <c r="L267" i="14"/>
  <c r="M267" i="14"/>
  <c r="N267" i="14"/>
  <c r="O267" i="14"/>
  <c r="H267" i="14"/>
  <c r="M129" i="14"/>
  <c r="J129" i="14"/>
  <c r="O129" i="14"/>
  <c r="N129" i="14"/>
  <c r="L129" i="14"/>
  <c r="H129" i="14"/>
  <c r="L249" i="14"/>
  <c r="M249" i="14"/>
  <c r="N249" i="14"/>
  <c r="H249" i="14"/>
  <c r="O249" i="14"/>
  <c r="J249" i="14"/>
  <c r="J45" i="14"/>
  <c r="L45" i="14"/>
  <c r="H45" i="14"/>
  <c r="N45" i="14"/>
  <c r="M45" i="14"/>
  <c r="O45" i="14"/>
  <c r="J294" i="14"/>
  <c r="H294" i="14"/>
  <c r="M294" i="14"/>
  <c r="N294" i="14"/>
  <c r="L294" i="14"/>
  <c r="O294" i="14"/>
  <c r="L218" i="14"/>
  <c r="M218" i="14"/>
  <c r="H218" i="14"/>
  <c r="N218" i="14"/>
  <c r="J218" i="14"/>
  <c r="O218" i="14"/>
  <c r="L141" i="14"/>
  <c r="J141" i="14"/>
  <c r="O141" i="14"/>
  <c r="H141" i="14"/>
  <c r="M141" i="14"/>
  <c r="N141" i="14"/>
  <c r="O256" i="14"/>
  <c r="J256" i="14"/>
  <c r="L256" i="14"/>
  <c r="H256" i="14"/>
  <c r="M256" i="14"/>
  <c r="N256" i="14"/>
  <c r="L300" i="14"/>
  <c r="J300" i="14"/>
  <c r="H300" i="14"/>
  <c r="M300" i="14"/>
  <c r="N300" i="14"/>
  <c r="O300" i="14"/>
  <c r="L284" i="14"/>
  <c r="J284" i="14"/>
  <c r="M284" i="14"/>
  <c r="O284" i="14"/>
  <c r="N284" i="14"/>
  <c r="H284" i="14"/>
  <c r="H120" i="14"/>
  <c r="M120" i="14"/>
  <c r="N120" i="14"/>
  <c r="L120" i="14"/>
  <c r="J120" i="14"/>
  <c r="O120" i="14"/>
  <c r="H234" i="14"/>
  <c r="N234" i="14"/>
  <c r="L234" i="14"/>
  <c r="O234" i="14"/>
  <c r="M234" i="14"/>
  <c r="J234" i="14"/>
  <c r="M89" i="14"/>
  <c r="O89" i="14"/>
  <c r="J89" i="14"/>
  <c r="N89" i="14"/>
  <c r="L89" i="14"/>
  <c r="H89" i="14"/>
  <c r="M270" i="14"/>
  <c r="J270" i="14"/>
  <c r="H270" i="14"/>
  <c r="L270" i="14"/>
  <c r="O270" i="14"/>
  <c r="N270" i="14"/>
  <c r="L186" i="14"/>
  <c r="N186" i="14"/>
  <c r="M186" i="14"/>
  <c r="H186" i="14"/>
  <c r="O186" i="14"/>
  <c r="J186" i="14"/>
  <c r="H171" i="14"/>
  <c r="N171" i="14"/>
  <c r="O171" i="14"/>
  <c r="J171" i="14"/>
  <c r="M171" i="14"/>
  <c r="L171" i="14"/>
  <c r="M216" i="14"/>
  <c r="O216" i="14"/>
  <c r="L216" i="14"/>
  <c r="H216" i="14"/>
  <c r="J216" i="14"/>
  <c r="N216" i="14"/>
  <c r="N64" i="14"/>
  <c r="H64" i="14"/>
  <c r="M64" i="14"/>
  <c r="L64" i="14"/>
  <c r="O64" i="14"/>
  <c r="J64" i="14"/>
  <c r="O253" i="14"/>
  <c r="H253" i="14"/>
  <c r="J253" i="14"/>
  <c r="L253" i="14"/>
  <c r="M253" i="14"/>
  <c r="N253" i="14"/>
  <c r="M114" i="14"/>
  <c r="L114" i="14"/>
  <c r="H114" i="14"/>
  <c r="N114" i="14"/>
  <c r="O114" i="14"/>
  <c r="J114" i="14"/>
  <c r="O305" i="14"/>
  <c r="H305" i="14"/>
  <c r="L305" i="14"/>
  <c r="J305" i="14"/>
  <c r="M305" i="14"/>
  <c r="N305" i="14"/>
  <c r="M168" i="14"/>
  <c r="H168" i="14"/>
  <c r="N168" i="14"/>
  <c r="L168" i="14"/>
  <c r="J168" i="14"/>
  <c r="O168" i="14"/>
  <c r="N32" i="14"/>
  <c r="O32" i="14"/>
  <c r="M32" i="14"/>
  <c r="J32" i="14"/>
  <c r="H32" i="14"/>
  <c r="L32" i="14"/>
  <c r="N221" i="14"/>
  <c r="M221" i="14"/>
  <c r="J221" i="14"/>
  <c r="O221" i="14"/>
  <c r="H221" i="14"/>
  <c r="L221" i="14"/>
  <c r="J84" i="14"/>
  <c r="N84" i="14"/>
  <c r="O84" i="14"/>
  <c r="L84" i="14"/>
  <c r="H84" i="14"/>
  <c r="M84" i="14"/>
  <c r="O273" i="14"/>
  <c r="H273" i="14"/>
  <c r="L273" i="14"/>
  <c r="N273" i="14"/>
  <c r="J273" i="14"/>
  <c r="M273" i="14"/>
  <c r="M136" i="14"/>
  <c r="H136" i="14"/>
  <c r="N136" i="14"/>
  <c r="L136" i="14"/>
  <c r="O136" i="14"/>
  <c r="J136" i="14"/>
  <c r="H117" i="14"/>
  <c r="M117" i="14"/>
  <c r="L117" i="14"/>
  <c r="J117" i="14"/>
  <c r="N117" i="14"/>
  <c r="O117" i="14"/>
  <c r="J163" i="14"/>
  <c r="H163" i="14"/>
  <c r="N163" i="14"/>
  <c r="O163" i="14"/>
  <c r="M163" i="14"/>
  <c r="L163" i="14"/>
  <c r="J327" i="14"/>
  <c r="M327" i="14"/>
  <c r="O327" i="14"/>
  <c r="H327" i="14"/>
  <c r="L327" i="14"/>
  <c r="N327" i="14"/>
  <c r="L190" i="14"/>
  <c r="N190" i="14"/>
  <c r="M190" i="14"/>
  <c r="H190" i="14"/>
  <c r="J190" i="14"/>
  <c r="O190" i="14"/>
  <c r="N52" i="14"/>
  <c r="J52" i="14"/>
  <c r="L52" i="14"/>
  <c r="O52" i="14"/>
  <c r="H52" i="14"/>
  <c r="M52" i="14"/>
  <c r="N243" i="14"/>
  <c r="M243" i="14"/>
  <c r="H243" i="14"/>
  <c r="O243" i="14"/>
  <c r="J243" i="14"/>
  <c r="L243" i="14"/>
  <c r="M106" i="14"/>
  <c r="H106" i="14"/>
  <c r="L106" i="14"/>
  <c r="J106" i="14"/>
  <c r="O106" i="14"/>
  <c r="N106" i="14"/>
  <c r="J295" i="14"/>
  <c r="M295" i="14"/>
  <c r="N295" i="14"/>
  <c r="O295" i="14"/>
  <c r="H295" i="14"/>
  <c r="L295" i="14"/>
  <c r="N158" i="14"/>
  <c r="M158" i="14"/>
  <c r="L158" i="14"/>
  <c r="H158" i="14"/>
  <c r="J158" i="14"/>
  <c r="O158" i="14"/>
  <c r="N22" i="14"/>
  <c r="M22" i="14"/>
  <c r="H22" i="14"/>
  <c r="L22" i="14"/>
  <c r="J22" i="14"/>
  <c r="O22" i="14"/>
  <c r="H211" i="14"/>
  <c r="J211" i="14"/>
  <c r="O211" i="14"/>
  <c r="N211" i="14"/>
  <c r="M211" i="14"/>
  <c r="L211" i="14"/>
  <c r="M74" i="14"/>
  <c r="J74" i="14"/>
  <c r="N74" i="14"/>
  <c r="L74" i="14"/>
  <c r="H74" i="14"/>
  <c r="O74" i="14"/>
  <c r="O153" i="14"/>
  <c r="J153" i="14"/>
  <c r="N153" i="14"/>
  <c r="M153" i="14"/>
  <c r="L153" i="14"/>
  <c r="H153" i="14"/>
  <c r="M17" i="14"/>
  <c r="N17" i="14"/>
  <c r="L17" i="14"/>
  <c r="O17" i="14"/>
  <c r="J17" i="14"/>
  <c r="H17" i="14"/>
  <c r="L206" i="14"/>
  <c r="N206" i="14"/>
  <c r="M206" i="14"/>
  <c r="H206" i="14"/>
  <c r="J206" i="14"/>
  <c r="O206" i="14"/>
  <c r="J262" i="14"/>
  <c r="H262" i="14"/>
  <c r="M262" i="14"/>
  <c r="N262" i="14"/>
  <c r="L262" i="14"/>
  <c r="O262" i="14"/>
  <c r="H125" i="14"/>
  <c r="M125" i="14"/>
  <c r="L125" i="14"/>
  <c r="J125" i="14"/>
  <c r="O125" i="14"/>
  <c r="N125" i="14"/>
  <c r="O312" i="14"/>
  <c r="J312" i="14"/>
  <c r="L312" i="14"/>
  <c r="H312" i="14"/>
  <c r="M312" i="14"/>
  <c r="N312" i="14"/>
  <c r="M177" i="14"/>
  <c r="O177" i="14"/>
  <c r="J177" i="14"/>
  <c r="N177" i="14"/>
  <c r="L177" i="14"/>
  <c r="H177" i="14"/>
  <c r="M41" i="14"/>
  <c r="O41" i="14"/>
  <c r="J41" i="14"/>
  <c r="N41" i="14"/>
  <c r="H41" i="14"/>
  <c r="L41" i="14"/>
  <c r="J230" i="14"/>
  <c r="O230" i="14"/>
  <c r="N230" i="14"/>
  <c r="H230" i="14"/>
  <c r="M230" i="14"/>
  <c r="L230" i="14"/>
  <c r="H93" i="14"/>
  <c r="M93" i="14"/>
  <c r="J93" i="14"/>
  <c r="N93" i="14"/>
  <c r="L93" i="14"/>
  <c r="O93" i="14"/>
  <c r="M69" i="14"/>
  <c r="H69" i="14"/>
  <c r="L69" i="14"/>
  <c r="J69" i="14"/>
  <c r="N69" i="14"/>
  <c r="O69" i="14"/>
  <c r="H128" i="14"/>
  <c r="M128" i="14"/>
  <c r="L128" i="14"/>
  <c r="N128" i="14"/>
  <c r="O128" i="14"/>
  <c r="J128" i="14"/>
  <c r="L316" i="14"/>
  <c r="M316" i="14"/>
  <c r="O316" i="14"/>
  <c r="J316" i="14"/>
  <c r="N316" i="14"/>
  <c r="H316" i="14"/>
  <c r="H187" i="14"/>
  <c r="J187" i="14"/>
  <c r="O187" i="14"/>
  <c r="N187" i="14"/>
  <c r="M187" i="14"/>
  <c r="L187" i="14"/>
  <c r="L268" i="14"/>
  <c r="M268" i="14"/>
  <c r="J268" i="14"/>
  <c r="N268" i="14"/>
  <c r="H268" i="14"/>
  <c r="O268" i="14"/>
  <c r="J148" i="14"/>
  <c r="N148" i="14"/>
  <c r="L148" i="14"/>
  <c r="O148" i="14"/>
  <c r="H148" i="14"/>
  <c r="M148" i="14"/>
  <c r="L164" i="14"/>
  <c r="N164" i="14"/>
  <c r="O164" i="14"/>
  <c r="J164" i="14"/>
  <c r="H164" i="14"/>
  <c r="M164" i="14"/>
  <c r="N140" i="14"/>
  <c r="L140" i="14"/>
  <c r="J140" i="14"/>
  <c r="O140" i="14"/>
  <c r="H140" i="14"/>
  <c r="M140" i="14"/>
  <c r="N139" i="14"/>
  <c r="H139" i="14"/>
  <c r="O139" i="14"/>
  <c r="J139" i="14"/>
  <c r="M139" i="14"/>
  <c r="L139" i="14"/>
  <c r="N20" i="14"/>
  <c r="L20" i="14"/>
  <c r="O20" i="14"/>
  <c r="M20" i="14"/>
  <c r="J20" i="14"/>
  <c r="H20" i="14"/>
  <c r="O11" i="14"/>
  <c r="M11" i="14"/>
  <c r="J11" i="14"/>
  <c r="N11" i="14"/>
  <c r="H11" i="14"/>
  <c r="L11" i="14"/>
  <c r="J225" i="14"/>
  <c r="H225" i="14"/>
  <c r="M225" i="14"/>
  <c r="N225" i="14"/>
  <c r="O225" i="14"/>
  <c r="L225" i="14"/>
  <c r="N233" i="14"/>
  <c r="M233" i="14"/>
  <c r="J233" i="14"/>
  <c r="H233" i="14"/>
  <c r="O233" i="14"/>
  <c r="L233" i="14"/>
  <c r="M181" i="2"/>
  <c r="H181" i="2"/>
  <c r="O181" i="2"/>
  <c r="N181" i="2"/>
  <c r="L181" i="2"/>
  <c r="J181" i="2"/>
  <c r="J174" i="2"/>
  <c r="O174" i="2"/>
  <c r="M174" i="2"/>
  <c r="L174" i="2"/>
  <c r="N174" i="2"/>
  <c r="H174" i="2"/>
  <c r="M328" i="2"/>
  <c r="N328" i="2"/>
  <c r="L328" i="2"/>
  <c r="J328" i="2"/>
  <c r="O328" i="2"/>
  <c r="H328" i="2"/>
  <c r="O191" i="2"/>
  <c r="L191" i="2"/>
  <c r="M191" i="2"/>
  <c r="J191" i="2"/>
  <c r="N191" i="2"/>
  <c r="H191" i="2"/>
  <c r="J54" i="2"/>
  <c r="N54" i="2"/>
  <c r="H54" i="2"/>
  <c r="M54" i="2"/>
  <c r="L54" i="2"/>
  <c r="O54" i="2"/>
  <c r="N248" i="2"/>
  <c r="H248" i="2"/>
  <c r="M248" i="2"/>
  <c r="O248" i="2"/>
  <c r="L248" i="2"/>
  <c r="J248" i="2"/>
  <c r="O107" i="2"/>
  <c r="L107" i="2"/>
  <c r="M107" i="2"/>
  <c r="H107" i="2"/>
  <c r="J107" i="2"/>
  <c r="N107" i="2"/>
  <c r="M296" i="2"/>
  <c r="N296" i="2"/>
  <c r="L296" i="2"/>
  <c r="J296" i="2"/>
  <c r="O296" i="2"/>
  <c r="H296" i="2"/>
  <c r="O159" i="2"/>
  <c r="L159" i="2"/>
  <c r="J159" i="2"/>
  <c r="N159" i="2"/>
  <c r="M159" i="2"/>
  <c r="H159" i="2"/>
  <c r="N23" i="2"/>
  <c r="O23" i="2"/>
  <c r="M23" i="2"/>
  <c r="J23" i="2"/>
  <c r="L23" i="2"/>
  <c r="H23" i="2"/>
  <c r="H212" i="2"/>
  <c r="O212" i="2"/>
  <c r="J212" i="2"/>
  <c r="L212" i="2"/>
  <c r="N212" i="2"/>
  <c r="M212" i="2"/>
  <c r="O75" i="2"/>
  <c r="L75" i="2"/>
  <c r="M75" i="2"/>
  <c r="J75" i="2"/>
  <c r="N75" i="2"/>
  <c r="H75" i="2"/>
  <c r="N264" i="2"/>
  <c r="J264" i="2"/>
  <c r="O264" i="2"/>
  <c r="L264" i="2"/>
  <c r="M264" i="2"/>
  <c r="H264" i="2"/>
  <c r="L323" i="2"/>
  <c r="J323" i="2"/>
  <c r="M323" i="2"/>
  <c r="O323" i="2"/>
  <c r="N323" i="2"/>
  <c r="H323" i="2"/>
  <c r="J185" i="2"/>
  <c r="M185" i="2"/>
  <c r="H185" i="2"/>
  <c r="N185" i="2"/>
  <c r="L185" i="2"/>
  <c r="O185" i="2"/>
  <c r="N57" i="2"/>
  <c r="M57" i="2"/>
  <c r="L57" i="2"/>
  <c r="O57" i="2"/>
  <c r="J57" i="2"/>
  <c r="H57" i="2"/>
  <c r="M239" i="2"/>
  <c r="H239" i="2"/>
  <c r="O239" i="2"/>
  <c r="J239" i="2"/>
  <c r="L239" i="2"/>
  <c r="N239" i="2"/>
  <c r="N102" i="2"/>
  <c r="M102" i="2"/>
  <c r="J102" i="2"/>
  <c r="H102" i="2"/>
  <c r="L102" i="2"/>
  <c r="O102" i="2"/>
  <c r="M291" i="2"/>
  <c r="L291" i="2"/>
  <c r="J291" i="2"/>
  <c r="O291" i="2"/>
  <c r="H291" i="2"/>
  <c r="N291" i="2"/>
  <c r="O154" i="2"/>
  <c r="N154" i="2"/>
  <c r="M154" i="2"/>
  <c r="L154" i="2"/>
  <c r="H154" i="2"/>
  <c r="J154" i="2"/>
  <c r="H18" i="2"/>
  <c r="M18" i="2"/>
  <c r="O18" i="2"/>
  <c r="N18" i="2"/>
  <c r="J18" i="2"/>
  <c r="L18" i="2"/>
  <c r="M207" i="2"/>
  <c r="H207" i="2"/>
  <c r="L207" i="2"/>
  <c r="J207" i="2"/>
  <c r="O207" i="2"/>
  <c r="N207" i="2"/>
  <c r="N70" i="2"/>
  <c r="M70" i="2"/>
  <c r="H70" i="2"/>
  <c r="J70" i="2"/>
  <c r="L70" i="2"/>
  <c r="O70" i="2"/>
  <c r="M258" i="2"/>
  <c r="J258" i="2"/>
  <c r="L258" i="2"/>
  <c r="H258" i="2"/>
  <c r="O258" i="2"/>
  <c r="N258" i="2"/>
  <c r="N51" i="2"/>
  <c r="L51" i="2"/>
  <c r="M51" i="2"/>
  <c r="H51" i="2"/>
  <c r="J51" i="2"/>
  <c r="O51" i="2"/>
  <c r="H173" i="2"/>
  <c r="M173" i="2"/>
  <c r="O173" i="2"/>
  <c r="N173" i="2"/>
  <c r="L173" i="2"/>
  <c r="J173" i="2"/>
  <c r="J226" i="2"/>
  <c r="M226" i="2"/>
  <c r="L226" i="2"/>
  <c r="O226" i="2"/>
  <c r="H226" i="2"/>
  <c r="N226" i="2"/>
  <c r="H149" i="2"/>
  <c r="N149" i="2"/>
  <c r="O149" i="2"/>
  <c r="L149" i="2"/>
  <c r="M149" i="2"/>
  <c r="J149" i="2"/>
  <c r="M73" i="2"/>
  <c r="J73" i="2"/>
  <c r="N73" i="2"/>
  <c r="H73" i="2"/>
  <c r="O73" i="2"/>
  <c r="L73" i="2"/>
  <c r="M315" i="2"/>
  <c r="N315" i="2"/>
  <c r="O315" i="2"/>
  <c r="L315" i="2"/>
  <c r="J315" i="2"/>
  <c r="H315" i="2"/>
  <c r="N35" i="2"/>
  <c r="H35" i="2"/>
  <c r="M35" i="2"/>
  <c r="O35" i="2"/>
  <c r="L35" i="2"/>
  <c r="J35" i="2"/>
  <c r="N19" i="2"/>
  <c r="H19" i="2"/>
  <c r="L19" i="2"/>
  <c r="J19" i="2"/>
  <c r="O19" i="2"/>
  <c r="M19" i="2"/>
  <c r="L179" i="2"/>
  <c r="O179" i="2"/>
  <c r="N179" i="2"/>
  <c r="J179" i="2"/>
  <c r="H179" i="2"/>
  <c r="M179" i="2"/>
  <c r="H165" i="2"/>
  <c r="L165" i="2"/>
  <c r="O165" i="2"/>
  <c r="N165" i="2"/>
  <c r="M165" i="2"/>
  <c r="J165" i="2"/>
  <c r="L21" i="2"/>
  <c r="M21" i="2"/>
  <c r="N21" i="2"/>
  <c r="H21" i="2"/>
  <c r="O21" i="2"/>
  <c r="J21" i="2"/>
  <c r="J202" i="2"/>
  <c r="M202" i="2"/>
  <c r="L202" i="2"/>
  <c r="H202" i="2"/>
  <c r="O202" i="2"/>
  <c r="N202" i="2"/>
  <c r="M246" i="2"/>
  <c r="J246" i="2"/>
  <c r="L246" i="2"/>
  <c r="N246" i="2"/>
  <c r="O246" i="2"/>
  <c r="H246" i="2"/>
  <c r="M232" i="2"/>
  <c r="L232" i="2"/>
  <c r="O232" i="2"/>
  <c r="J232" i="2"/>
  <c r="H232" i="2"/>
  <c r="N232" i="2"/>
  <c r="L147" i="2"/>
  <c r="O147" i="2"/>
  <c r="N147" i="2"/>
  <c r="J147" i="2"/>
  <c r="M147" i="2"/>
  <c r="H147" i="2"/>
  <c r="N192" i="2"/>
  <c r="O192" i="2"/>
  <c r="L192" i="2"/>
  <c r="H192" i="2"/>
  <c r="J192" i="2"/>
  <c r="M192" i="2"/>
  <c r="N55" i="2"/>
  <c r="J55" i="2"/>
  <c r="M55" i="2"/>
  <c r="L55" i="2"/>
  <c r="H55" i="2"/>
  <c r="O55" i="2"/>
  <c r="N252" i="2"/>
  <c r="H252" i="2"/>
  <c r="J252" i="2"/>
  <c r="L252" i="2"/>
  <c r="O252" i="2"/>
  <c r="M252" i="2"/>
  <c r="H108" i="2"/>
  <c r="N108" i="2"/>
  <c r="L108" i="2"/>
  <c r="O108" i="2"/>
  <c r="J108" i="2"/>
  <c r="M108" i="2"/>
  <c r="O297" i="2"/>
  <c r="N297" i="2"/>
  <c r="L297" i="2"/>
  <c r="H297" i="2"/>
  <c r="J297" i="2"/>
  <c r="M297" i="2"/>
  <c r="N160" i="2"/>
  <c r="O160" i="2"/>
  <c r="L160" i="2"/>
  <c r="H160" i="2"/>
  <c r="J160" i="2"/>
  <c r="M160" i="2"/>
  <c r="L24" i="2"/>
  <c r="H24" i="2"/>
  <c r="O24" i="2"/>
  <c r="N24" i="2"/>
  <c r="M24" i="2"/>
  <c r="J24" i="2"/>
  <c r="N213" i="2"/>
  <c r="H213" i="2"/>
  <c r="O213" i="2"/>
  <c r="M213" i="2"/>
  <c r="J213" i="2"/>
  <c r="L213" i="2"/>
  <c r="H76" i="2"/>
  <c r="N76" i="2"/>
  <c r="M76" i="2"/>
  <c r="O76" i="2"/>
  <c r="L76" i="2"/>
  <c r="J76" i="2"/>
  <c r="N265" i="2"/>
  <c r="L265" i="2"/>
  <c r="O265" i="2"/>
  <c r="H265" i="2"/>
  <c r="J265" i="2"/>
  <c r="M265" i="2"/>
  <c r="J308" i="2"/>
  <c r="M308" i="2"/>
  <c r="N308" i="2"/>
  <c r="L308" i="2"/>
  <c r="O308" i="2"/>
  <c r="H308" i="2"/>
  <c r="N224" i="2"/>
  <c r="M224" i="2"/>
  <c r="H224" i="2"/>
  <c r="L224" i="2"/>
  <c r="J224" i="2"/>
  <c r="O224" i="2"/>
  <c r="N130" i="2"/>
  <c r="O130" i="2"/>
  <c r="L130" i="2"/>
  <c r="H130" i="2"/>
  <c r="M130" i="2"/>
  <c r="J130" i="2"/>
  <c r="L319" i="2"/>
  <c r="J319" i="2"/>
  <c r="N319" i="2"/>
  <c r="O319" i="2"/>
  <c r="H319" i="2"/>
  <c r="M319" i="2"/>
  <c r="O180" i="2"/>
  <c r="H180" i="2"/>
  <c r="N180" i="2"/>
  <c r="M180" i="2"/>
  <c r="J180" i="2"/>
  <c r="L180" i="2"/>
  <c r="J46" i="2"/>
  <c r="M46" i="2"/>
  <c r="N46" i="2"/>
  <c r="H46" i="2"/>
  <c r="L46" i="2"/>
  <c r="O46" i="2"/>
  <c r="N235" i="2"/>
  <c r="J235" i="2"/>
  <c r="H235" i="2"/>
  <c r="L235" i="2"/>
  <c r="M235" i="2"/>
  <c r="O235" i="2"/>
  <c r="N98" i="2"/>
  <c r="O98" i="2"/>
  <c r="H98" i="2"/>
  <c r="L98" i="2"/>
  <c r="J98" i="2"/>
  <c r="M98" i="2"/>
  <c r="M287" i="2"/>
  <c r="L287" i="2"/>
  <c r="J287" i="2"/>
  <c r="N287" i="2"/>
  <c r="O287" i="2"/>
  <c r="H287" i="2"/>
  <c r="O150" i="2"/>
  <c r="N150" i="2"/>
  <c r="J150" i="2"/>
  <c r="L150" i="2"/>
  <c r="M150" i="2"/>
  <c r="H150" i="2"/>
  <c r="J14" i="2"/>
  <c r="M14" i="2"/>
  <c r="N14" i="2"/>
  <c r="L14" i="2"/>
  <c r="O14" i="2"/>
  <c r="H14" i="2"/>
  <c r="H203" i="2"/>
  <c r="N203" i="2"/>
  <c r="L203" i="2"/>
  <c r="J203" i="2"/>
  <c r="O203" i="2"/>
  <c r="M203" i="2"/>
  <c r="M282" i="2"/>
  <c r="O282" i="2"/>
  <c r="N282" i="2"/>
  <c r="H282" i="2"/>
  <c r="J282" i="2"/>
  <c r="L282" i="2"/>
  <c r="H145" i="2"/>
  <c r="N145" i="2"/>
  <c r="O145" i="2"/>
  <c r="J145" i="2"/>
  <c r="L145" i="2"/>
  <c r="M145" i="2"/>
  <c r="M9" i="2"/>
  <c r="N9" i="2"/>
  <c r="O9" i="2"/>
  <c r="J9" i="2"/>
  <c r="H9" i="2"/>
  <c r="L9" i="2"/>
  <c r="M65" i="2"/>
  <c r="N65" i="2"/>
  <c r="L65" i="2"/>
  <c r="H65" i="2"/>
  <c r="O65" i="2"/>
  <c r="J65" i="2"/>
  <c r="M254" i="2"/>
  <c r="N254" i="2"/>
  <c r="O254" i="2"/>
  <c r="L254" i="2"/>
  <c r="J254" i="2"/>
  <c r="H254" i="2"/>
  <c r="O115" i="2"/>
  <c r="L115" i="2"/>
  <c r="M115" i="2"/>
  <c r="J115" i="2"/>
  <c r="H115" i="2"/>
  <c r="N115" i="2"/>
  <c r="L306" i="2"/>
  <c r="O306" i="2"/>
  <c r="H306" i="2"/>
  <c r="M306" i="2"/>
  <c r="N306" i="2"/>
  <c r="J306" i="2"/>
  <c r="H169" i="2"/>
  <c r="M169" i="2"/>
  <c r="L169" i="2"/>
  <c r="O169" i="2"/>
  <c r="J169" i="2"/>
  <c r="N169" i="2"/>
  <c r="M33" i="2"/>
  <c r="N33" i="2"/>
  <c r="L33" i="2"/>
  <c r="H33" i="2"/>
  <c r="O33" i="2"/>
  <c r="J33" i="2"/>
  <c r="M222" i="2"/>
  <c r="O222" i="2"/>
  <c r="J222" i="2"/>
  <c r="H222" i="2"/>
  <c r="N222" i="2"/>
  <c r="L222" i="2"/>
  <c r="O68" i="2"/>
  <c r="H68" i="2"/>
  <c r="N68" i="2"/>
  <c r="L68" i="2"/>
  <c r="M68" i="2"/>
  <c r="J68" i="2"/>
  <c r="N257" i="2"/>
  <c r="M257" i="2"/>
  <c r="J257" i="2"/>
  <c r="H257" i="2"/>
  <c r="O257" i="2"/>
  <c r="L257" i="2"/>
  <c r="O119" i="2"/>
  <c r="H119" i="2"/>
  <c r="L119" i="2"/>
  <c r="J119" i="2"/>
  <c r="N119" i="2"/>
  <c r="M119" i="2"/>
  <c r="H313" i="2"/>
  <c r="O313" i="2"/>
  <c r="N313" i="2"/>
  <c r="M313" i="2"/>
  <c r="L313" i="2"/>
  <c r="J313" i="2"/>
  <c r="L301" i="2"/>
  <c r="H301" i="2"/>
  <c r="O301" i="2"/>
  <c r="J301" i="2"/>
  <c r="N301" i="2"/>
  <c r="M301" i="2"/>
  <c r="H12" i="2"/>
  <c r="J12" i="2"/>
  <c r="O12" i="2"/>
  <c r="N12" i="2"/>
  <c r="M12" i="2"/>
  <c r="L12" i="2"/>
  <c r="O28" i="2"/>
  <c r="H28" i="2"/>
  <c r="J28" i="2"/>
  <c r="N28" i="2"/>
  <c r="L28" i="2"/>
  <c r="M28" i="2"/>
  <c r="L4" i="2"/>
  <c r="H4" i="2"/>
  <c r="N4" i="2"/>
  <c r="M4" i="2"/>
  <c r="O4" i="2"/>
  <c r="J4" i="2"/>
  <c r="L104" i="2"/>
  <c r="N104" i="2"/>
  <c r="M104" i="2"/>
  <c r="H104" i="2"/>
  <c r="O104" i="2"/>
  <c r="J104" i="2"/>
  <c r="M80" i="2"/>
  <c r="L80" i="2"/>
  <c r="N80" i="2"/>
  <c r="O80" i="2"/>
  <c r="J80" i="2"/>
  <c r="H80" i="2"/>
  <c r="N200" i="2"/>
  <c r="M200" i="2"/>
  <c r="L200" i="2"/>
  <c r="J200" i="2"/>
  <c r="H200" i="2"/>
  <c r="O200" i="2"/>
  <c r="M217" i="2"/>
  <c r="N217" i="2"/>
  <c r="L217" i="2"/>
  <c r="H217" i="2"/>
  <c r="O217" i="2"/>
  <c r="J217" i="2"/>
  <c r="L72" i="2"/>
  <c r="N72" i="2"/>
  <c r="O72" i="2"/>
  <c r="M72" i="2"/>
  <c r="H72" i="2"/>
  <c r="J72" i="2"/>
  <c r="N328" i="14"/>
  <c r="H328" i="14"/>
  <c r="M328" i="14"/>
  <c r="O328" i="14"/>
  <c r="J328" i="14"/>
  <c r="L328" i="14"/>
  <c r="N191" i="14"/>
  <c r="M191" i="14"/>
  <c r="J191" i="14"/>
  <c r="H191" i="14"/>
  <c r="O191" i="14"/>
  <c r="L191" i="14"/>
  <c r="N54" i="14"/>
  <c r="M54" i="14"/>
  <c r="L54" i="14"/>
  <c r="J54" i="14"/>
  <c r="H54" i="14"/>
  <c r="O54" i="14"/>
  <c r="N248" i="14"/>
  <c r="J248" i="14"/>
  <c r="O248" i="14"/>
  <c r="M248" i="14"/>
  <c r="H248" i="14"/>
  <c r="L248" i="14"/>
  <c r="H107" i="14"/>
  <c r="J107" i="14"/>
  <c r="N107" i="14"/>
  <c r="O107" i="14"/>
  <c r="M107" i="14"/>
  <c r="L107" i="14"/>
  <c r="H296" i="14"/>
  <c r="N296" i="14"/>
  <c r="M296" i="14"/>
  <c r="O296" i="14"/>
  <c r="J296" i="14"/>
  <c r="L296" i="14"/>
  <c r="O159" i="14"/>
  <c r="H159" i="14"/>
  <c r="M159" i="14"/>
  <c r="J159" i="14"/>
  <c r="L159" i="14"/>
  <c r="N159" i="14"/>
  <c r="N23" i="14"/>
  <c r="M23" i="14"/>
  <c r="H23" i="14"/>
  <c r="O23" i="14"/>
  <c r="J23" i="14"/>
  <c r="L23" i="14"/>
  <c r="M212" i="14"/>
  <c r="H212" i="14"/>
  <c r="O212" i="14"/>
  <c r="J212" i="14"/>
  <c r="N212" i="14"/>
  <c r="L212" i="14"/>
  <c r="N75" i="14"/>
  <c r="H75" i="14"/>
  <c r="O75" i="14"/>
  <c r="J75" i="14"/>
  <c r="M75" i="14"/>
  <c r="L75" i="14"/>
  <c r="N264" i="14"/>
  <c r="H264" i="14"/>
  <c r="M264" i="14"/>
  <c r="J264" i="14"/>
  <c r="O264" i="14"/>
  <c r="L264" i="14"/>
  <c r="J323" i="14"/>
  <c r="N323" i="14"/>
  <c r="O323" i="14"/>
  <c r="H323" i="14"/>
  <c r="L323" i="14"/>
  <c r="M323" i="14"/>
  <c r="N185" i="14"/>
  <c r="O185" i="14"/>
  <c r="J185" i="14"/>
  <c r="M185" i="14"/>
  <c r="L185" i="14"/>
  <c r="H185" i="14"/>
  <c r="O57" i="14"/>
  <c r="J57" i="14"/>
  <c r="M57" i="14"/>
  <c r="N57" i="14"/>
  <c r="L57" i="14"/>
  <c r="H57" i="14"/>
  <c r="O239" i="14"/>
  <c r="N239" i="14"/>
  <c r="L239" i="14"/>
  <c r="M239" i="14"/>
  <c r="J239" i="14"/>
  <c r="H239" i="14"/>
  <c r="L102" i="14"/>
  <c r="M102" i="14"/>
  <c r="N102" i="14"/>
  <c r="H102" i="14"/>
  <c r="J102" i="14"/>
  <c r="O102" i="14"/>
  <c r="J291" i="14"/>
  <c r="M291" i="14"/>
  <c r="H291" i="14"/>
  <c r="L291" i="14"/>
  <c r="N291" i="14"/>
  <c r="O291" i="14"/>
  <c r="N154" i="14"/>
  <c r="H154" i="14"/>
  <c r="L154" i="14"/>
  <c r="M154" i="14"/>
  <c r="J154" i="14"/>
  <c r="O154" i="14"/>
  <c r="N18" i="14"/>
  <c r="L18" i="14"/>
  <c r="H18" i="14"/>
  <c r="M18" i="14"/>
  <c r="J18" i="14"/>
  <c r="O18" i="14"/>
  <c r="N207" i="14"/>
  <c r="O207" i="14"/>
  <c r="M207" i="14"/>
  <c r="J207" i="14"/>
  <c r="H207" i="14"/>
  <c r="L207" i="14"/>
  <c r="L70" i="14"/>
  <c r="N70" i="14"/>
  <c r="M70" i="14"/>
  <c r="H70" i="14"/>
  <c r="J70" i="14"/>
  <c r="O70" i="14"/>
  <c r="N258" i="14"/>
  <c r="H258" i="14"/>
  <c r="M258" i="14"/>
  <c r="O258" i="14"/>
  <c r="J258" i="14"/>
  <c r="L258" i="14"/>
  <c r="J51" i="14"/>
  <c r="N51" i="14"/>
  <c r="O51" i="14"/>
  <c r="L51" i="14"/>
  <c r="M51" i="14"/>
  <c r="H51" i="14"/>
  <c r="J173" i="14"/>
  <c r="L173" i="14"/>
  <c r="N173" i="14"/>
  <c r="O173" i="14"/>
  <c r="H173" i="14"/>
  <c r="M173" i="14"/>
  <c r="L226" i="14"/>
  <c r="H226" i="14"/>
  <c r="N226" i="14"/>
  <c r="O226" i="14"/>
  <c r="J226" i="14"/>
  <c r="M226" i="14"/>
  <c r="H149" i="14"/>
  <c r="M149" i="14"/>
  <c r="N149" i="14"/>
  <c r="O149" i="14"/>
  <c r="J149" i="14"/>
  <c r="L149" i="14"/>
  <c r="O73" i="14"/>
  <c r="M73" i="14"/>
  <c r="L73" i="14"/>
  <c r="N73" i="14"/>
  <c r="J73" i="14"/>
  <c r="H73" i="14"/>
  <c r="L315" i="14"/>
  <c r="J315" i="14"/>
  <c r="M315" i="14"/>
  <c r="N315" i="14"/>
  <c r="O315" i="14"/>
  <c r="H315" i="14"/>
  <c r="J35" i="14"/>
  <c r="M35" i="14"/>
  <c r="H35" i="14"/>
  <c r="L35" i="14"/>
  <c r="N35" i="14"/>
  <c r="O35" i="14"/>
  <c r="H19" i="14"/>
  <c r="M19" i="14"/>
  <c r="J19" i="14"/>
  <c r="N19" i="14"/>
  <c r="L19" i="14"/>
  <c r="O19" i="14"/>
  <c r="J179" i="14"/>
  <c r="H179" i="14"/>
  <c r="N179" i="14"/>
  <c r="O179" i="14"/>
  <c r="L179" i="14"/>
  <c r="M179" i="14"/>
  <c r="L165" i="14"/>
  <c r="M165" i="14"/>
  <c r="N165" i="14"/>
  <c r="J165" i="14"/>
  <c r="H165" i="14"/>
  <c r="O165" i="14"/>
  <c r="H21" i="14"/>
  <c r="N21" i="14"/>
  <c r="J21" i="14"/>
  <c r="M21" i="14"/>
  <c r="L21" i="14"/>
  <c r="O21" i="14"/>
  <c r="L202" i="14"/>
  <c r="N202" i="14"/>
  <c r="O202" i="14"/>
  <c r="M202" i="14"/>
  <c r="H202" i="14"/>
  <c r="J202" i="14"/>
  <c r="N246" i="14"/>
  <c r="H246" i="14"/>
  <c r="L246" i="14"/>
  <c r="O246" i="14"/>
  <c r="M246" i="14"/>
  <c r="J246" i="14"/>
  <c r="M232" i="14"/>
  <c r="N232" i="14"/>
  <c r="J232" i="14"/>
  <c r="L232" i="14"/>
  <c r="O232" i="14"/>
  <c r="H232" i="14"/>
  <c r="J147" i="14"/>
  <c r="N147" i="14"/>
  <c r="O147" i="14"/>
  <c r="H147" i="14"/>
  <c r="M147" i="14"/>
  <c r="L147" i="14"/>
  <c r="M192" i="14"/>
  <c r="O192" i="14"/>
  <c r="N192" i="14"/>
  <c r="H192" i="14"/>
  <c r="J192" i="14"/>
  <c r="L192" i="14"/>
  <c r="H55" i="14"/>
  <c r="L55" i="14"/>
  <c r="M55" i="14"/>
  <c r="N55" i="14"/>
  <c r="O55" i="14"/>
  <c r="J55" i="14"/>
  <c r="J252" i="14"/>
  <c r="N252" i="14"/>
  <c r="O252" i="14"/>
  <c r="M252" i="14"/>
  <c r="H252" i="14"/>
  <c r="L252" i="14"/>
  <c r="L108" i="14"/>
  <c r="N108" i="14"/>
  <c r="J108" i="14"/>
  <c r="H108" i="14"/>
  <c r="O108" i="14"/>
  <c r="M108" i="14"/>
  <c r="H297" i="14"/>
  <c r="O297" i="14"/>
  <c r="L297" i="14"/>
  <c r="J297" i="14"/>
  <c r="M297" i="14"/>
  <c r="N297" i="14"/>
  <c r="M160" i="14"/>
  <c r="H160" i="14"/>
  <c r="L160" i="14"/>
  <c r="J160" i="14"/>
  <c r="O160" i="14"/>
  <c r="N160" i="14"/>
  <c r="N24" i="14"/>
  <c r="H24" i="14"/>
  <c r="M24" i="14"/>
  <c r="J24" i="14"/>
  <c r="O24" i="14"/>
  <c r="L24" i="14"/>
  <c r="H213" i="14"/>
  <c r="M213" i="14"/>
  <c r="N213" i="14"/>
  <c r="J213" i="14"/>
  <c r="O213" i="14"/>
  <c r="L213" i="14"/>
  <c r="N76" i="14"/>
  <c r="L76" i="14"/>
  <c r="J76" i="14"/>
  <c r="O76" i="14"/>
  <c r="H76" i="14"/>
  <c r="M76" i="14"/>
  <c r="H265" i="14"/>
  <c r="O265" i="14"/>
  <c r="L265" i="14"/>
  <c r="J265" i="14"/>
  <c r="M265" i="14"/>
  <c r="N265" i="14"/>
  <c r="O308" i="14"/>
  <c r="J308" i="14"/>
  <c r="M308" i="14"/>
  <c r="L308" i="14"/>
  <c r="N308" i="14"/>
  <c r="H308" i="14"/>
  <c r="L224" i="14"/>
  <c r="M224" i="14"/>
  <c r="N224" i="14"/>
  <c r="O224" i="14"/>
  <c r="H224" i="14"/>
  <c r="J224" i="14"/>
  <c r="O130" i="14"/>
  <c r="M130" i="14"/>
  <c r="H130" i="14"/>
  <c r="J130" i="14"/>
  <c r="N130" i="14"/>
  <c r="L130" i="14"/>
  <c r="L319" i="14"/>
  <c r="J319" i="14"/>
  <c r="O319" i="14"/>
  <c r="H319" i="14"/>
  <c r="M319" i="14"/>
  <c r="N319" i="14"/>
  <c r="J180" i="14"/>
  <c r="L180" i="14"/>
  <c r="N180" i="14"/>
  <c r="O180" i="14"/>
  <c r="H180" i="14"/>
  <c r="M180" i="14"/>
  <c r="L46" i="14"/>
  <c r="N46" i="14"/>
  <c r="M46" i="14"/>
  <c r="H46" i="14"/>
  <c r="J46" i="14"/>
  <c r="O46" i="14"/>
  <c r="O235" i="14"/>
  <c r="N235" i="14"/>
  <c r="M235" i="14"/>
  <c r="H235" i="14"/>
  <c r="L235" i="14"/>
  <c r="J235" i="14"/>
  <c r="H98" i="14"/>
  <c r="M98" i="14"/>
  <c r="N98" i="14"/>
  <c r="L98" i="14"/>
  <c r="J98" i="14"/>
  <c r="O98" i="14"/>
  <c r="L287" i="14"/>
  <c r="J61" i="15" s="1"/>
  <c r="Q39" i="16" s="1"/>
  <c r="J287" i="14"/>
  <c r="H61" i="15" s="1"/>
  <c r="O39" i="16" s="1"/>
  <c r="N287" i="14"/>
  <c r="L61" i="15" s="1"/>
  <c r="O287" i="14"/>
  <c r="M61" i="15" s="1"/>
  <c r="H287" i="14"/>
  <c r="F61" i="15" s="1"/>
  <c r="M39" i="16" s="1"/>
  <c r="M287" i="14"/>
  <c r="K61" i="15" s="1"/>
  <c r="E61" i="15"/>
  <c r="L39" i="16" s="1"/>
  <c r="L150" i="14"/>
  <c r="M150" i="14"/>
  <c r="H150" i="14"/>
  <c r="N150" i="14"/>
  <c r="J150" i="14"/>
  <c r="O150" i="14"/>
  <c r="H14" i="14"/>
  <c r="N14" i="14"/>
  <c r="L14" i="14"/>
  <c r="M14" i="14"/>
  <c r="J14" i="14"/>
  <c r="O14" i="14"/>
  <c r="J203" i="14"/>
  <c r="O203" i="14"/>
  <c r="H203" i="14"/>
  <c r="N203" i="14"/>
  <c r="M203" i="14"/>
  <c r="L203" i="14"/>
  <c r="M282" i="14"/>
  <c r="O282" i="14"/>
  <c r="J282" i="14"/>
  <c r="H282" i="14"/>
  <c r="N282" i="14"/>
  <c r="L282" i="14"/>
  <c r="M145" i="14"/>
  <c r="O145" i="14"/>
  <c r="J145" i="14"/>
  <c r="N145" i="14"/>
  <c r="L145" i="14"/>
  <c r="H145" i="14"/>
  <c r="N9" i="14"/>
  <c r="L9" i="14"/>
  <c r="J9" i="14"/>
  <c r="M9" i="14"/>
  <c r="O9" i="14"/>
  <c r="H9" i="14"/>
  <c r="M65" i="14"/>
  <c r="J65" i="14"/>
  <c r="N65" i="14"/>
  <c r="L65" i="14"/>
  <c r="O65" i="14"/>
  <c r="H65" i="14"/>
  <c r="H254" i="14"/>
  <c r="J254" i="14"/>
  <c r="M254" i="14"/>
  <c r="L254" i="14"/>
  <c r="O254" i="14"/>
  <c r="N254" i="14"/>
  <c r="J115" i="14"/>
  <c r="H115" i="14"/>
  <c r="N115" i="14"/>
  <c r="L115" i="14"/>
  <c r="M115" i="14"/>
  <c r="O115" i="14"/>
  <c r="M306" i="14"/>
  <c r="O306" i="14"/>
  <c r="N306" i="14"/>
  <c r="H306" i="14"/>
  <c r="J306" i="14"/>
  <c r="L306" i="14"/>
  <c r="J169" i="14"/>
  <c r="M169" i="14"/>
  <c r="O169" i="14"/>
  <c r="N169" i="14"/>
  <c r="L169" i="14"/>
  <c r="H169" i="14"/>
  <c r="J33" i="14"/>
  <c r="M33" i="14"/>
  <c r="O33" i="14"/>
  <c r="N33" i="14"/>
  <c r="H33" i="14"/>
  <c r="L33" i="14"/>
  <c r="J222" i="14"/>
  <c r="H60" i="15" s="1"/>
  <c r="O38" i="16" s="1"/>
  <c r="L222" i="14"/>
  <c r="J60" i="15" s="1"/>
  <c r="Q38" i="16" s="1"/>
  <c r="H222" i="14"/>
  <c r="F60" i="15" s="1"/>
  <c r="M38" i="16" s="1"/>
  <c r="N222" i="14"/>
  <c r="L60" i="15" s="1"/>
  <c r="M222" i="14"/>
  <c r="K60" i="15" s="1"/>
  <c r="O222" i="14"/>
  <c r="M60" i="15" s="1"/>
  <c r="E60" i="15"/>
  <c r="L38" i="16" s="1"/>
  <c r="J68" i="14"/>
  <c r="L68" i="14"/>
  <c r="N68" i="14"/>
  <c r="O68" i="14"/>
  <c r="H68" i="14"/>
  <c r="M68" i="14"/>
  <c r="O257" i="14"/>
  <c r="H257" i="14"/>
  <c r="L257" i="14"/>
  <c r="M257" i="14"/>
  <c r="N257" i="14"/>
  <c r="J257" i="14"/>
  <c r="H119" i="14"/>
  <c r="O119" i="14"/>
  <c r="L119" i="14"/>
  <c r="M119" i="14"/>
  <c r="N119" i="14"/>
  <c r="J119" i="14"/>
  <c r="H313" i="14"/>
  <c r="O313" i="14"/>
  <c r="L313" i="14"/>
  <c r="N313" i="14"/>
  <c r="J313" i="14"/>
  <c r="M313" i="14"/>
  <c r="H301" i="14"/>
  <c r="O301" i="14"/>
  <c r="L301" i="14"/>
  <c r="J301" i="14"/>
  <c r="M301" i="14"/>
  <c r="N301" i="14"/>
  <c r="H12" i="14"/>
  <c r="M12" i="14"/>
  <c r="L12" i="14"/>
  <c r="J12" i="14"/>
  <c r="N12" i="14"/>
  <c r="O12" i="14"/>
  <c r="L28" i="14"/>
  <c r="M28" i="14"/>
  <c r="O28" i="14"/>
  <c r="J28" i="14"/>
  <c r="N28" i="14"/>
  <c r="H28" i="14"/>
  <c r="L4" i="14"/>
  <c r="H4" i="14"/>
  <c r="J4" i="14"/>
  <c r="J330" i="14" s="1"/>
  <c r="O4" i="14"/>
  <c r="N4" i="14"/>
  <c r="M4" i="14"/>
  <c r="M104" i="14"/>
  <c r="H104" i="14"/>
  <c r="N104" i="14"/>
  <c r="L104" i="14"/>
  <c r="J104" i="14"/>
  <c r="O104" i="14"/>
  <c r="N80" i="14"/>
  <c r="H80" i="14"/>
  <c r="M80" i="14"/>
  <c r="L80" i="14"/>
  <c r="J80" i="14"/>
  <c r="O80" i="14"/>
  <c r="H200" i="14"/>
  <c r="M200" i="14"/>
  <c r="N200" i="14"/>
  <c r="O200" i="14"/>
  <c r="J200" i="14"/>
  <c r="L200" i="14"/>
  <c r="N217" i="14"/>
  <c r="H217" i="14"/>
  <c r="M217" i="14"/>
  <c r="O217" i="14"/>
  <c r="J217" i="14"/>
  <c r="L217" i="14"/>
  <c r="H72" i="14"/>
  <c r="M72" i="14"/>
  <c r="L72" i="14"/>
  <c r="O72" i="14"/>
  <c r="N72" i="14"/>
  <c r="J72" i="14"/>
</calcChain>
</file>

<file path=xl/sharedStrings.xml><?xml version="1.0" encoding="utf-8"?>
<sst xmlns="http://schemas.openxmlformats.org/spreadsheetml/2006/main" count="1217" uniqueCount="250">
  <si>
    <t>Cluster</t>
  </si>
  <si>
    <t>Afan</t>
  </si>
  <si>
    <t>BayHealth</t>
  </si>
  <si>
    <t>CityHealth</t>
  </si>
  <si>
    <t>Cwmtawe</t>
  </si>
  <si>
    <t>Llwchwr</t>
  </si>
  <si>
    <t>Neath</t>
  </si>
  <si>
    <t>Penderi</t>
  </si>
  <si>
    <t>Upper Valleys</t>
  </si>
  <si>
    <t>Newport Central</t>
  </si>
  <si>
    <t>Anglesey</t>
  </si>
  <si>
    <t>Arfon</t>
  </si>
  <si>
    <t>Deeside, Hawarden &amp; Saltney</t>
  </si>
  <si>
    <t>Dwyfor</t>
  </si>
  <si>
    <t>Holywell &amp; Flint</t>
  </si>
  <si>
    <t>Meirionnydd</t>
  </si>
  <si>
    <t>Mold, Buckley &amp; Caergwle</t>
  </si>
  <si>
    <t>Wrexham Town</t>
  </si>
  <si>
    <t>Central Vale</t>
  </si>
  <si>
    <t>Llanelli</t>
  </si>
  <si>
    <t>Mid Powys</t>
  </si>
  <si>
    <t>Wales</t>
  </si>
  <si>
    <t>ABM UHB</t>
  </si>
  <si>
    <t>Bridgend East Network</t>
  </si>
  <si>
    <t>Bridgend North Network</t>
  </si>
  <si>
    <t>Bridgend West Network</t>
  </si>
  <si>
    <t>Aneurin Bevan UHB</t>
  </si>
  <si>
    <t>Blaenau Gwent East</t>
  </si>
  <si>
    <t>Blaenau Gwent West</t>
  </si>
  <si>
    <t>Caerphilly East</t>
  </si>
  <si>
    <t>Caerphilly North</t>
  </si>
  <si>
    <t>Caerphilly South</t>
  </si>
  <si>
    <t>Monmouthshire North</t>
  </si>
  <si>
    <t>Monmouthshire South</t>
  </si>
  <si>
    <t>Newport East</t>
  </si>
  <si>
    <t>Newport West</t>
  </si>
  <si>
    <t>Torfaen North</t>
  </si>
  <si>
    <t>Torfaen South</t>
  </si>
  <si>
    <t>Betsi Cadwaladr UHB</t>
  </si>
  <si>
    <t>Central &amp; South Denbighshire</t>
  </si>
  <si>
    <t>Conwy East</t>
  </si>
  <si>
    <t>Conwy West</t>
  </si>
  <si>
    <t>North Denbighshire</t>
  </si>
  <si>
    <t>South Wrexham</t>
  </si>
  <si>
    <t>West &amp; North Wrexham</t>
  </si>
  <si>
    <t>Cardiff East</t>
  </si>
  <si>
    <t>Cardiff North</t>
  </si>
  <si>
    <t>Cardiff South East</t>
  </si>
  <si>
    <t>Cardiff South West</t>
  </si>
  <si>
    <t>Cardiff West</t>
  </si>
  <si>
    <t>City &amp; Cardiff South</t>
  </si>
  <si>
    <t>Eastern Vale</t>
  </si>
  <si>
    <t>Western Vale</t>
  </si>
  <si>
    <t>Cardiff &amp; Vale UHB</t>
  </si>
  <si>
    <t>North Cynon</t>
  </si>
  <si>
    <t>North Merthyr Tydfil</t>
  </si>
  <si>
    <t>North Rhondda</t>
  </si>
  <si>
    <t>North Taf Ely</t>
  </si>
  <si>
    <t>South Cynon</t>
  </si>
  <si>
    <t>South Merthyr Tydfil</t>
  </si>
  <si>
    <t>South Rhondda</t>
  </si>
  <si>
    <t>South Taf Ely</t>
  </si>
  <si>
    <t>Cwm Taf UHB</t>
  </si>
  <si>
    <t>Amman/Gwendraeth</t>
  </si>
  <si>
    <t>North Ceredigion</t>
  </si>
  <si>
    <t>North Pembrokeshire</t>
  </si>
  <si>
    <t>South Ceredigion</t>
  </si>
  <si>
    <t>South Pembrokeshire</t>
  </si>
  <si>
    <t>Taf / Teifi / Tywi</t>
  </si>
  <si>
    <t>Hywel Dda UHB</t>
  </si>
  <si>
    <t>North Powys</t>
  </si>
  <si>
    <t>South Powys</t>
  </si>
  <si>
    <t>Powys tHB</t>
  </si>
  <si>
    <t>Health Board</t>
  </si>
  <si>
    <t>Registered Population</t>
  </si>
  <si>
    <t>BP04</t>
  </si>
  <si>
    <t>Indicator Met</t>
  </si>
  <si>
    <t>Indicator Not Recorded</t>
  </si>
  <si>
    <t>Denominator</t>
  </si>
  <si>
    <t>Exceptions</t>
  </si>
  <si>
    <t>Exclusions</t>
  </si>
  <si>
    <t>BP05</t>
  </si>
  <si>
    <t>AF05</t>
  </si>
  <si>
    <t>Atrial Fibrillation Population</t>
  </si>
  <si>
    <t>Blood Pressure Population</t>
  </si>
  <si>
    <t>AF06</t>
  </si>
  <si>
    <t>AF07</t>
  </si>
  <si>
    <t>LOOKUP</t>
  </si>
  <si>
    <t>Indicator</t>
  </si>
  <si>
    <t>GP Cluster</t>
  </si>
  <si>
    <t>Clinical Indicator Recorded</t>
  </si>
  <si>
    <t>Clinical Indicator Not Recorded</t>
  </si>
  <si>
    <t>Exception Coded</t>
  </si>
  <si>
    <t>Exclusion Rate</t>
  </si>
  <si>
    <t>Table Data</t>
  </si>
  <si>
    <t>Clinical Indicator Recorded %</t>
  </si>
  <si>
    <t>Clinical Indicator Not Recorded %</t>
  </si>
  <si>
    <t>Exception Rate</t>
  </si>
  <si>
    <t>Chart Data</t>
  </si>
  <si>
    <t>Area for title</t>
  </si>
  <si>
    <t xml:space="preserve">Subtitle </t>
  </si>
  <si>
    <t>Atrial fibrillation 05</t>
  </si>
  <si>
    <t>Atrial fibrillation 06</t>
  </si>
  <si>
    <t>Atrial fibrillation 07</t>
  </si>
  <si>
    <t>Blood pressure 04</t>
  </si>
  <si>
    <t>Blood pressure 05</t>
  </si>
  <si>
    <t>Clinical indicator recorded</t>
  </si>
  <si>
    <t>Clinical indicator not recorded</t>
  </si>
  <si>
    <t>Clinical indicator recorded %</t>
  </si>
  <si>
    <t>Exception coded</t>
  </si>
  <si>
    <t>4. Chart and table data / controls</t>
  </si>
  <si>
    <t>1. List boxes and currently selected options</t>
  </si>
  <si>
    <t>2. Chosen options to generate lookups for current theme indicators</t>
  </si>
  <si>
    <t>Area selection</t>
  </si>
  <si>
    <t>Indicator number in theme</t>
  </si>
  <si>
    <t>Indicator (short title)</t>
  </si>
  <si>
    <t>Full title</t>
  </si>
  <si>
    <t>Lookup reference (to 'data' sheet)</t>
  </si>
  <si>
    <t>Area selection box</t>
  </si>
  <si>
    <t>Name for lookup</t>
  </si>
  <si>
    <t>3. Indicator references &amp; theme groupings (for lookups in section 2)</t>
  </si>
  <si>
    <t>Theme number</t>
  </si>
  <si>
    <t>Indicator number</t>
  </si>
  <si>
    <t>Theme &amp; indicator number number</t>
  </si>
  <si>
    <t xml:space="preserve">Theme selection </t>
  </si>
  <si>
    <t>Abertawe Bro Morgannwg UHB</t>
  </si>
  <si>
    <t>Indicator selection box</t>
  </si>
  <si>
    <t>Exception rate</t>
  </si>
  <si>
    <t>Exclusion rate</t>
  </si>
  <si>
    <t>GP cluster</t>
  </si>
  <si>
    <t>5. Information for tables &amp; charts</t>
  </si>
  <si>
    <t>Table title</t>
  </si>
  <si>
    <t>Achievement Chart</t>
  </si>
  <si>
    <t>Exception Chart</t>
  </si>
  <si>
    <t>Lookup</t>
  </si>
  <si>
    <t>Title</t>
  </si>
  <si>
    <t xml:space="preserve">Produced by Public Health Wales Observatory, using QOF data (WG) </t>
  </si>
  <si>
    <t>Chart lookup</t>
  </si>
  <si>
    <t>QOF indicator definition</t>
  </si>
  <si>
    <t>SOURCE:</t>
  </si>
  <si>
    <t>GEOGRAPHY:</t>
  </si>
  <si>
    <t>Wales; GP cluster by local health board</t>
  </si>
  <si>
    <t>PERIOD:</t>
  </si>
  <si>
    <t>DEMOGRAPHY:</t>
  </si>
  <si>
    <t>All registered patients</t>
  </si>
  <si>
    <t>STATISTICS:</t>
  </si>
  <si>
    <t>NOTES:</t>
  </si>
  <si>
    <t>Definition</t>
  </si>
  <si>
    <t>https://statswales.wales.gov.uk/Catalogue/Health-and-Social-Care/NHS-Primary-and-Community-Activity/GMS-Contract</t>
  </si>
  <si>
    <t>1. Select health board and GP cluster</t>
  </si>
  <si>
    <t>Current selection (list number)</t>
  </si>
  <si>
    <t>Current selection</t>
  </si>
  <si>
    <t>HB</t>
  </si>
  <si>
    <t>Cardiff and Vale UHB</t>
  </si>
  <si>
    <t>Powys THB</t>
  </si>
  <si>
    <t>Hywel Dda HB</t>
  </si>
  <si>
    <t>Cwm Taf HB</t>
  </si>
  <si>
    <t>Aneurin Bevan HB</t>
  </si>
  <si>
    <t xml:space="preserve">2. Generate lookup keys </t>
  </si>
  <si>
    <t>Observed %</t>
  </si>
  <si>
    <t>3. Lookup to all data</t>
  </si>
  <si>
    <t>For Table</t>
  </si>
  <si>
    <t>For Charts</t>
  </si>
  <si>
    <t>Registered population</t>
  </si>
  <si>
    <t xml:space="preserve">4. Information for chart titles </t>
  </si>
  <si>
    <t>http://wales.gov.uk/statistics-and-research/general-medical-services-contract/?lang=en</t>
  </si>
  <si>
    <t>LINKS:</t>
  </si>
  <si>
    <t>StatsWales QOF data can be downloaded from:</t>
  </si>
  <si>
    <t>Exceptions and Exclusions</t>
  </si>
  <si>
    <t>Quality and Outcomes Framework (QOF) Statistics for Wales (Welsh Government)</t>
  </si>
  <si>
    <t>2012/13</t>
  </si>
  <si>
    <t>Counts and percentages</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</si>
  <si>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</si>
  <si>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</si>
  <si>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</si>
  <si>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</si>
  <si>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</si>
  <si>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</si>
  <si>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</si>
  <si>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</si>
  <si>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</si>
  <si>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 xml:space="preserve">displayed </t>
  </si>
  <si>
    <t>On the 'Home' tab click the paste icon</t>
  </si>
  <si>
    <t>Click 'As picture' option and 'Copy as picture' (see figure 1)</t>
  </si>
  <si>
    <t>Choose 'As shown on screen' and 'picture'</t>
  </si>
  <si>
    <t xml:space="preserve">Using your mouse click on the point where you want to insert a copy of the chart e.g. in a Word </t>
  </si>
  <si>
    <t>document / presentation</t>
  </si>
  <si>
    <t xml:space="preserve">On the 'Home' tab click 'paste' then 'paste special' and choose to insert as 'Picture (enhanced metafile)' </t>
  </si>
  <si>
    <t>Figure 2</t>
  </si>
  <si>
    <t>Copying and pasting a table as a picture</t>
  </si>
  <si>
    <t xml:space="preserve">Highlight the table you want to copy by left clicking on the top left hand corner </t>
  </si>
  <si>
    <t xml:space="preserve">and dragging the mouse to the bottom right corner. </t>
  </si>
  <si>
    <t>Click 'As picture' option and 'Copy as picture' (see figure 2)</t>
  </si>
  <si>
    <t>The blood pressure indicators in this spreadsheet do not have any exclusions as they relate to all patients who have been registered as having hypertension.</t>
  </si>
  <si>
    <r>
      <rPr>
        <b/>
        <sz val="10"/>
        <color rgb="FF000080"/>
        <rFont val="Verdana"/>
        <family val="2"/>
      </rPr>
      <t>Exceptions</t>
    </r>
    <r>
      <rPr>
        <sz val="10"/>
        <color rgb="FF000080"/>
        <rFont val="Verdana"/>
        <family val="2"/>
      </rPr>
      <t xml:space="preserve"> Patient exception reporting applies to those indicators in the clinical domain of the QOF where level of achievement is determined by the percentage of patients receiving the designated level of care. Examples of exceptions are when patients do not attend for review or where a medication cannot be prescribed due to a contraindication or side effect. </t>
    </r>
  </si>
  <si>
    <t>Atrial fibrillation is the most common sustained cardiac arrhythmia and if left untreated is a significant risk factor for stroke and other morbidities</t>
  </si>
  <si>
    <t>Return to top of Page</t>
  </si>
  <si>
    <t>QOF Indicator Definitions</t>
  </si>
  <si>
    <t>QOF Indicator</t>
  </si>
  <si>
    <t>AF 05</t>
  </si>
  <si>
    <t>AF 06</t>
  </si>
  <si>
    <t>AF 07</t>
  </si>
  <si>
    <t>BP 04</t>
  </si>
  <si>
    <t>BP 05</t>
  </si>
  <si>
    <t>AF 05: The percentage of patients with atrial fibrillation in whom stroke risk has been assessed using the CHADS2 risk stratification scoring system in the preceding 15 months (excluding those whose previous CHADS2 score is greater than 1).</t>
  </si>
  <si>
    <t>AF 07: In those patients with atrial fibrillation whose latest record of a CHADS2 score is greater than 1, the percentage of patients who are currently treated with anti-coagulation therapy.</t>
  </si>
  <si>
    <t>AF 06: In those patients with atrial fibrillation in whom there is a record of a CHADS2 score of 1 (latest in the preceding 15 months), the percentage of patients who are currently treated with anti-coagulation drug therapy or anti-platelet therapy.</t>
  </si>
  <si>
    <t>BP 04: The percentage of patients with hypertension in whom there is a record of the blood pressure in the preceding 9 months.</t>
  </si>
  <si>
    <t>BP 05: The percentage of patients with hypertension in whom the last blood pressure (measured in the previous 9 months) is 150/90 or less.</t>
  </si>
  <si>
    <t>Please note that not all of the data is comparable to previous years as definitions may have changed for some indicators</t>
  </si>
  <si>
    <r>
      <rPr>
        <b/>
        <sz val="10"/>
        <color rgb="FF000080"/>
        <rFont val="Verdana"/>
        <family val="2"/>
      </rPr>
      <t>AF 05:</t>
    </r>
    <r>
      <rPr>
        <sz val="10"/>
        <color rgb="FF000080"/>
        <rFont val="Verdana"/>
        <family val="2"/>
      </rPr>
      <t xml:space="preserve"> The percentage of patients with atrial fibrillation in whom stroke risk has been assessed using the CHADS2 risk stratification scoring system in the preceding 15 months (excluding those whose previous CHADS2 score is greater than 1). (NICE 2011 menu ID: NM24)</t>
    </r>
  </si>
  <si>
    <r>
      <rPr>
        <b/>
        <sz val="10"/>
        <color rgb="FF000080"/>
        <rFont val="Verdana"/>
        <family val="2"/>
      </rPr>
      <t>AF 06:</t>
    </r>
    <r>
      <rPr>
        <sz val="10"/>
        <color rgb="FF000080"/>
        <rFont val="Verdana"/>
        <family val="2"/>
      </rPr>
      <t xml:space="preserve"> In those patients with atrial fibrillation in whom there is a record of a CHADS2 score of 1 (latest in the preceding 15 months), the percentage of patients who are currently treated with anti-coagulation drug therapy or anti-platelet therapy. (NICE 2011 menu ID: NM45)</t>
    </r>
  </si>
  <si>
    <r>
      <rPr>
        <b/>
        <sz val="10"/>
        <color rgb="FF000080"/>
        <rFont val="Verdana"/>
        <family val="2"/>
      </rPr>
      <t>AF 07:</t>
    </r>
    <r>
      <rPr>
        <sz val="10"/>
        <color rgb="FF000080"/>
        <rFont val="Verdana"/>
        <family val="2"/>
      </rPr>
      <t xml:space="preserve"> In those patients with atrial fibrillation whose latest record of a CHADS2 score is greater than 1, the percentage of patients who are currently treated with anti-coagulation therapy. (NICE 2011 menu ID: NM46)</t>
    </r>
  </si>
  <si>
    <r>
      <rPr>
        <b/>
        <sz val="10"/>
        <color rgb="FF000080"/>
        <rFont val="Verdana"/>
        <family val="2"/>
      </rPr>
      <t>BP 04:</t>
    </r>
    <r>
      <rPr>
        <sz val="10"/>
        <color rgb="FF000080"/>
        <rFont val="Verdana"/>
        <family val="2"/>
      </rPr>
      <t xml:space="preserve"> The percentage of patients with hypertension in whom there is a record of the blood pressure in the preceding 9 months.</t>
    </r>
  </si>
  <si>
    <r>
      <rPr>
        <b/>
        <sz val="10"/>
        <color rgb="FF000080"/>
        <rFont val="Verdana"/>
        <family val="2"/>
      </rPr>
      <t>BP 05:</t>
    </r>
    <r>
      <rPr>
        <sz val="10"/>
        <color rgb="FF000080"/>
        <rFont val="Verdana"/>
        <family val="2"/>
      </rPr>
      <t xml:space="preserve"> The percentage of patients with hypertension in whom the last blood pressure (measured in the previous 9 months) is 150/90 or less.</t>
    </r>
  </si>
  <si>
    <t>Exceptions are therefore patients who are on the disease register, and who would ordinarily be included in the indicator denominator. The criteria under which a patient may be excepted from a QOF indicator are set out in QOF guidance available from the links below.</t>
  </si>
  <si>
    <t>Exclusions and Exceptions:</t>
  </si>
  <si>
    <t>http://howis.wales.nhs.uk/sites3/home.cfm?orgid=480</t>
  </si>
  <si>
    <t>HOWIS general medical services website:</t>
  </si>
  <si>
    <t>Exceptions coded</t>
  </si>
  <si>
    <t>Exclusions coded</t>
  </si>
  <si>
    <t>QOF indicator definitions:</t>
  </si>
  <si>
    <t>Welsh Government. General medical services contract: Quality and outcomes framework. Cardiff: Welsh Government; 2013 Available:</t>
  </si>
  <si>
    <t>Click on a button below to navigate to an indicator view (presenting data at GP cluster level for selected healthboards and indicators); cluster view (presenting a summary of data for all selected clinical indicators for selected GP clusters); How to guides for the cluster and indicator view; and a data guide.</t>
  </si>
  <si>
    <t>Footnote 2</t>
  </si>
  <si>
    <t>Footnote 1</t>
  </si>
  <si>
    <t>% Exceptions*</t>
  </si>
  <si>
    <r>
      <t>% Exclusions</t>
    </r>
    <r>
      <rPr>
        <b/>
        <sz val="9"/>
        <color rgb="FF000080"/>
        <rFont val="Calibri"/>
        <family val="2"/>
      </rPr>
      <t>†</t>
    </r>
  </si>
  <si>
    <r>
      <t xml:space="preserve">*Exceptions denominator includes indicator denominator and exceptions coded. </t>
    </r>
    <r>
      <rPr>
        <sz val="8"/>
        <color rgb="FF000000"/>
        <rFont val="Calibri"/>
        <family val="2"/>
      </rPr>
      <t>†</t>
    </r>
    <r>
      <rPr>
        <sz val="8"/>
        <color rgb="FF000000"/>
        <rFont val="Verdana"/>
        <family val="2"/>
      </rPr>
      <t>Exclusions denominator includes indicator denominator, exceptions and exclusions coded</t>
    </r>
  </si>
  <si>
    <t>Chart note</t>
  </si>
  <si>
    <t>*Exceptions denominator includes indicator denominator and exceptions coded</t>
  </si>
  <si>
    <t>http://wales.gov.uk/docs/statistics/2013/130917-general-medical-services-contract-quality-outcomes-framework-2012-13-en.pdf</t>
  </si>
  <si>
    <t>Welsh Government. First Release SDR 154/2013 General Medical Services Contract: Quality and Outcomes Framework statistics for Wales 2012-13. Cardiff: Welsh Government; 2013. Available:</t>
  </si>
  <si>
    <t>http://www.pcc-cic.org.uk/article/qof-business-rules-v26</t>
  </si>
  <si>
    <t>QOF Business rules v26. Available:</t>
  </si>
  <si>
    <t>http://www.wales.nhs.uk/sites3/page.cfm?orgid=480&amp;pid=68250</t>
  </si>
  <si>
    <t>HOWIS QOF guidance 2012/13 website:</t>
  </si>
  <si>
    <t>Indicator recorded as achieved</t>
  </si>
  <si>
    <t xml:space="preserve">QOF clinical indicators - Atrial fibrillation &amp; blood pressure </t>
  </si>
  <si>
    <t>QOF clinical indicators - Indicator view</t>
  </si>
  <si>
    <t>QOF clinical indicators - Cluster view</t>
  </si>
  <si>
    <t>Indicator recorded as not achieved</t>
  </si>
  <si>
    <t>% QOF indicator achieved</t>
  </si>
  <si>
    <t>Health board</t>
  </si>
  <si>
    <r>
      <rPr>
        <b/>
        <sz val="10"/>
        <color rgb="FF000080"/>
        <rFont val="Verdana"/>
        <family val="2"/>
      </rPr>
      <t>Exclusions</t>
    </r>
    <r>
      <rPr>
        <sz val="10"/>
        <color rgb="FF000080"/>
        <rFont val="Verdana"/>
        <family val="2"/>
      </rPr>
      <t xml:space="preserve"> are patients on a particualar clinical register, but who for definitional reasons are not included in a particular indicator denomnator. For example, an indicator (and therefore the denominator) may refer only to patients of a specific age group, patients with a specific status (e.g.those who smoke), or patients with specific length of diagnosis, within the register for that clinical area.</t>
    </r>
  </si>
  <si>
    <t>% exceptions = 100 x</t>
  </si>
  <si>
    <t>Number of exceptions</t>
  </si>
  <si>
    <t>(Number of exceptions + indicator denominator)</t>
  </si>
  <si>
    <t xml:space="preserve">To aid interpretation please refer to </t>
  </si>
  <si>
    <t>These include information about the percentage of patients living in the most deprived fifth of areas in Wales by GP cluster.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</si>
</sst>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0.0"/>
    <numFmt numFmtId="165" formatCode="[&gt;0.5]#,##0;[&lt;-0.5]\-#,##0;\-"/>
    <numFmt numFmtId="166" formatCode="#,##0_);;&quot;- &quot;_);@_)\ "/>
    <numFmt numFmtId="167" formatCode="_(General"/>
    <numFmt numFmtId="168" formatCode="General_)"/>
    <numFmt numFmtId="169" formatCode="0.0%"/>
  </numFmts>
  <fonts count="74">
    <font>
      <sz val="11"/>
      <color theme="1"/>
      <name val="Calibri"/>
      <family val="2"/>
      <scheme val="minor"/>
    </font>
    <font>
      <sz val="10"/>
      <color theme="1"/>
      <name val="verdana"/>
      <family val="2"/>
    </font>
    <font>
      <sz val="11"/>
      <color theme="1"/>
      <name val="Calibri"/>
      <family val="2"/>
      <scheme val="minor"/>
    </font>
    <font>
      <b/>
      <sz val="11"/>
      <color theme="1"/>
      <name val="Calibri"/>
      <family val="2"/>
      <scheme val="minor"/>
    </font>
    <font>
      <sz val="10"/>
      <color theme="1"/>
      <name val="Verdana"/>
      <family val="2"/>
    </font>
    <font>
      <sz val="10"/>
      <color indexed="8"/>
      <name val="Verdana"/>
      <family val="2"/>
    </font>
    <font>
      <sz val="10"/>
      <name val="Arial"/>
      <family val="2"/>
    </font>
    <font>
      <b/>
      <sz val="10"/>
      <name val="Arial"/>
      <family val="2"/>
    </font>
    <font>
      <u/>
      <sz val="7.5"/>
      <color indexed="12"/>
      <name val="Arial"/>
      <family val="2"/>
    </font>
    <font>
      <b/>
      <sz val="10"/>
      <color theme="1"/>
      <name val="Verdana"/>
      <family val="2"/>
    </font>
    <font>
      <b/>
      <sz val="10"/>
      <name val="Verdana"/>
      <family val="2"/>
    </font>
    <font>
      <b/>
      <sz val="12"/>
      <name val="Arial"/>
      <family val="2"/>
    </font>
    <font>
      <sz val="9"/>
      <color theme="1"/>
      <name val="Verdana"/>
      <family val="2"/>
    </font>
    <font>
      <b/>
      <sz val="9"/>
      <color rgb="FF000080"/>
      <name val="Verdana"/>
      <family val="2"/>
    </font>
    <font>
      <sz val="9"/>
      <color rgb="FF000080"/>
      <name val="Verdana"/>
      <family val="2"/>
    </font>
    <font>
      <sz val="9"/>
      <name val="Verdana"/>
      <family val="2"/>
    </font>
    <font>
      <b/>
      <sz val="10"/>
      <color theme="3"/>
      <name val="Verdana"/>
      <family val="2"/>
    </font>
    <font>
      <sz val="10"/>
      <name val="Verdana"/>
      <family val="2"/>
    </font>
    <font>
      <sz val="8"/>
      <color rgb="FF000000"/>
      <name val="Verdana"/>
      <family val="2"/>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0"/>
      <color indexed="12"/>
      <name val="Helvetica"/>
    </font>
    <font>
      <u/>
      <sz val="12"/>
      <color indexed="12"/>
      <name val="Arial"/>
      <family val="2"/>
    </font>
    <font>
      <u/>
      <sz val="10"/>
      <color indexed="12"/>
      <name val="MS Sans Serif"/>
      <family val="2"/>
    </font>
    <font>
      <u/>
      <sz val="11"/>
      <color theme="10"/>
      <name val="Calibri"/>
      <family val="2"/>
    </font>
    <font>
      <u/>
      <sz val="9"/>
      <color theme="10"/>
      <name val="Verdana"/>
      <family val="2"/>
    </font>
    <font>
      <u/>
      <sz val="9.9"/>
      <color theme="10"/>
      <name val="Calibri"/>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2"/>
      <name val="Arial"/>
      <family val="2"/>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sz val="11"/>
      <name val="Calibri"/>
      <family val="2"/>
      <scheme val="minor"/>
    </font>
    <font>
      <sz val="10"/>
      <name val="Arial"/>
      <family val="2"/>
    </font>
    <font>
      <sz val="8"/>
      <color theme="1"/>
      <name val="Verdana"/>
      <family val="2"/>
    </font>
    <font>
      <sz val="11"/>
      <color theme="1"/>
      <name val="Verdana"/>
      <family val="2"/>
    </font>
    <font>
      <b/>
      <sz val="10"/>
      <color indexed="18"/>
      <name val="Verdana"/>
      <family val="2"/>
    </font>
    <font>
      <sz val="10"/>
      <color indexed="18"/>
      <name val="Verdana"/>
      <family val="2"/>
    </font>
    <font>
      <sz val="10"/>
      <color rgb="FF000080"/>
      <name val="Verdana"/>
      <family val="2"/>
    </font>
    <font>
      <b/>
      <sz val="10"/>
      <color indexed="60"/>
      <name val="Verdana"/>
      <family val="2"/>
    </font>
    <font>
      <u/>
      <sz val="10"/>
      <color theme="10"/>
      <name val="Verdana"/>
      <family val="2"/>
    </font>
    <font>
      <sz val="10"/>
      <color theme="0"/>
      <name val="Verdana"/>
      <family val="2"/>
    </font>
    <font>
      <b/>
      <sz val="9"/>
      <name val="Verdana"/>
      <family val="2"/>
    </font>
    <font>
      <sz val="8"/>
      <name val="Verdana"/>
      <family val="2"/>
    </font>
    <font>
      <sz val="8"/>
      <color rgb="FF000080"/>
      <name val="Verdana"/>
      <family val="2"/>
    </font>
    <font>
      <b/>
      <sz val="10"/>
      <color rgb="FF000080"/>
      <name val="Verdana"/>
      <family val="2"/>
    </font>
    <font>
      <b/>
      <sz val="10"/>
      <color theme="0"/>
      <name val="Verdana"/>
      <family val="2"/>
    </font>
    <font>
      <b/>
      <sz val="14"/>
      <color rgb="FF000080"/>
      <name val="Verdana"/>
      <family val="2"/>
    </font>
    <font>
      <b/>
      <sz val="22"/>
      <color rgb="FF000080"/>
      <name val="Verdana"/>
      <family val="2"/>
    </font>
    <font>
      <b/>
      <sz val="20"/>
      <color rgb="FF000080"/>
      <name val="Verdana"/>
      <family val="2"/>
    </font>
    <font>
      <sz val="8"/>
      <color rgb="FF000000"/>
      <name val="Calibri"/>
      <family val="2"/>
    </font>
    <font>
      <b/>
      <sz val="9"/>
      <color rgb="FF000080"/>
      <name val="Calibri"/>
      <family val="2"/>
    </font>
  </fonts>
  <fills count="38">
    <fill>
      <patternFill patternType="none"/>
    </fill>
    <fill>
      <patternFill patternType="gray125"/>
    </fill>
    <fill>
      <patternFill patternType="solid">
        <fgColor indexed="9"/>
        <bgColor indexed="8"/>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4" tint="0.79998168889431442"/>
        <bgColor indexed="64"/>
      </patternFill>
    </fill>
    <fill>
      <patternFill patternType="solid">
        <fgColor rgb="FFEAEAEA"/>
        <bgColor indexed="64"/>
      </patternFill>
    </fill>
    <fill>
      <patternFill patternType="solid">
        <fgColor theme="8" tint="0.39997558519241921"/>
        <bgColor indexed="64"/>
      </patternFill>
    </fill>
    <fill>
      <patternFill patternType="solid">
        <fgColor theme="0" tint="-0.14996795556505021"/>
        <bgColor indexed="64"/>
      </patternFill>
    </fill>
    <fill>
      <patternFill patternType="solid">
        <fgColor theme="5" tint="0.79998168889431442"/>
        <bgColor indexed="64"/>
      </patternFill>
    </fill>
    <fill>
      <patternFill patternType="solid">
        <fgColor rgb="FF428666"/>
        <bgColor indexed="64"/>
      </patternFill>
    </fill>
  </fills>
  <borders count="33">
    <border>
      <left/>
      <right/>
      <top/>
      <bottom/>
      <diagonal/>
    </border>
    <border>
      <left/>
      <right/>
      <top/>
      <bottom style="thin">
        <color indexed="64"/>
      </bottom>
      <diagonal/>
    </border>
    <border>
      <left/>
      <right/>
      <top style="thin">
        <color indexed="64"/>
      </top>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9"/>
      </right>
      <top/>
      <bottom style="thin">
        <color indexed="9"/>
      </bottom>
      <diagonal/>
    </border>
    <border>
      <left style="medium">
        <color indexed="64"/>
      </left>
      <right style="medium">
        <color rgb="FF000080"/>
      </right>
      <top style="medium">
        <color indexed="64"/>
      </top>
      <bottom style="medium">
        <color indexed="64"/>
      </bottom>
      <diagonal/>
    </border>
    <border>
      <left/>
      <right style="medium">
        <color rgb="FF00008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3"/>
      </bottom>
      <diagonal/>
    </border>
  </borders>
  <cellStyleXfs count="431">
    <xf numFmtId="0" fontId="0"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20" fillId="1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6" borderId="0" applyNumberFormat="0" applyBorder="0" applyAlignment="0" applyProtection="0"/>
    <xf numFmtId="0" fontId="21" fillId="0" borderId="0" applyNumberFormat="0" applyFill="0" applyBorder="0" applyAlignment="0" applyProtection="0"/>
    <xf numFmtId="0" fontId="22" fillId="10" borderId="0" applyNumberFormat="0" applyBorder="0" applyAlignment="0" applyProtection="0"/>
    <xf numFmtId="0" fontId="23" fillId="27" borderId="4" applyNumberFormat="0" applyAlignment="0" applyProtection="0"/>
    <xf numFmtId="0" fontId="24" fillId="28" borderId="5"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7" fillId="0" borderId="0"/>
    <xf numFmtId="0" fontId="25" fillId="0" borderId="0"/>
    <xf numFmtId="0" fontId="26" fillId="0" borderId="0" applyNumberFormat="0" applyFill="0" applyBorder="0" applyAlignment="0" applyProtection="0"/>
    <xf numFmtId="0" fontId="27" fillId="11" borderId="0" applyNumberFormat="0" applyBorder="0" applyAlignment="0" applyProtection="0"/>
    <xf numFmtId="165" fontId="28" fillId="0" borderId="0">
      <alignment horizontal="left" vertical="center"/>
    </xf>
    <xf numFmtId="0" fontId="29" fillId="0" borderId="6" applyNumberFormat="0" applyFill="0" applyAlignment="0" applyProtection="0"/>
    <xf numFmtId="0" fontId="30" fillId="0" borderId="7" applyNumberFormat="0" applyFill="0" applyAlignment="0" applyProtection="0"/>
    <xf numFmtId="0" fontId="31" fillId="0" borderId="8" applyNumberFormat="0" applyFill="0" applyAlignment="0" applyProtection="0"/>
    <xf numFmtId="0" fontId="31" fillId="0" borderId="0" applyNumberFormat="0" applyFill="0" applyBorder="0" applyAlignment="0" applyProtection="0"/>
    <xf numFmtId="165" fontId="28" fillId="0" borderId="0">
      <alignment horizontal="left" vertical="center"/>
    </xf>
    <xf numFmtId="0" fontId="7" fillId="0" borderId="0"/>
    <xf numFmtId="0" fontId="7" fillId="0" borderId="0"/>
    <xf numFmtId="0" fontId="7" fillId="0" borderId="0"/>
    <xf numFmtId="0" fontId="7" fillId="0" borderId="0" applyNumberFormat="0" applyFont="0" applyFill="0" applyBorder="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xf numFmtId="0" fontId="32" fillId="0" borderId="0" applyNumberFormat="0" applyFill="0" applyBorder="0" applyAlignment="0" applyProtection="0">
      <alignment vertical="top"/>
      <protection locked="0"/>
    </xf>
    <xf numFmtId="0" fontId="35"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14" borderId="4" applyNumberFormat="0" applyAlignment="0" applyProtection="0"/>
    <xf numFmtId="0" fontId="40" fillId="0" borderId="0" applyAlignment="0"/>
    <xf numFmtId="0" fontId="40" fillId="0" borderId="0" applyAlignment="0"/>
    <xf numFmtId="0" fontId="41" fillId="0" borderId="9" applyNumberFormat="0" applyFill="0" applyAlignment="0" applyProtection="0"/>
    <xf numFmtId="0" fontId="42" fillId="29" borderId="0" applyNumberFormat="0" applyBorder="0" applyAlignment="0" applyProtection="0"/>
    <xf numFmtId="0" fontId="6" fillId="0" borderId="0"/>
    <xf numFmtId="0" fontId="2" fillId="0" borderId="0"/>
    <xf numFmtId="0" fontId="43" fillId="0" borderId="0"/>
    <xf numFmtId="0" fontId="17" fillId="0" borderId="0"/>
    <xf numFmtId="0" fontId="2" fillId="0" borderId="0"/>
    <xf numFmtId="0" fontId="17" fillId="0" borderId="0"/>
    <xf numFmtId="0" fontId="17" fillId="0" borderId="0"/>
    <xf numFmtId="0" fontId="43" fillId="0" borderId="0"/>
    <xf numFmtId="0" fontId="17" fillId="0" borderId="0"/>
    <xf numFmtId="0" fontId="43" fillId="0" borderId="0"/>
    <xf numFmtId="0" fontId="43" fillId="0" borderId="0"/>
    <xf numFmtId="0" fontId="6" fillId="0" borderId="0"/>
    <xf numFmtId="0" fontId="1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6" fillId="0" borderId="0"/>
    <xf numFmtId="0" fontId="2" fillId="0" borderId="0"/>
    <xf numFmtId="0" fontId="6" fillId="0" borderId="0"/>
    <xf numFmtId="0" fontId="43"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43" fillId="0" borderId="0"/>
    <xf numFmtId="0" fontId="43" fillId="0" borderId="0"/>
    <xf numFmtId="0" fontId="6" fillId="0" borderId="0"/>
    <xf numFmtId="0" fontId="2" fillId="0" borderId="0"/>
    <xf numFmtId="0" fontId="6" fillId="0" borderId="0"/>
    <xf numFmtId="0" fontId="2" fillId="0" borderId="0"/>
    <xf numFmtId="0" fontId="6" fillId="0" borderId="0"/>
    <xf numFmtId="0" fontId="2" fillId="0" borderId="0"/>
    <xf numFmtId="0" fontId="2" fillId="0" borderId="0"/>
    <xf numFmtId="0" fontId="2" fillId="0" borderId="0"/>
    <xf numFmtId="0" fontId="6" fillId="0" borderId="0"/>
    <xf numFmtId="0" fontId="6" fillId="0" borderId="0"/>
    <xf numFmtId="0" fontId="2" fillId="0" borderId="0"/>
    <xf numFmtId="0" fontId="17" fillId="0" borderId="0"/>
    <xf numFmtId="0" fontId="2" fillId="0" borderId="0"/>
    <xf numFmtId="0" fontId="2" fillId="0" borderId="0"/>
    <xf numFmtId="0" fontId="2" fillId="0" borderId="0"/>
    <xf numFmtId="0" fontId="43" fillId="0" borderId="0"/>
    <xf numFmtId="0" fontId="6" fillId="0" borderId="0"/>
    <xf numFmtId="0" fontId="17" fillId="0" borderId="0"/>
    <xf numFmtId="0" fontId="6" fillId="0" borderId="0"/>
    <xf numFmtId="0" fontId="6" fillId="0" borderId="0"/>
    <xf numFmtId="0" fontId="6" fillId="0" borderId="0"/>
    <xf numFmtId="0" fontId="6" fillId="0" borderId="0"/>
    <xf numFmtId="0" fontId="17"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2" fillId="0" borderId="0"/>
    <xf numFmtId="0" fontId="6" fillId="0" borderId="0"/>
    <xf numFmtId="0" fontId="6" fillId="30" borderId="10" applyNumberFormat="0" applyFont="0" applyAlignment="0" applyProtection="0"/>
    <xf numFmtId="0" fontId="44" fillId="27" borderId="11" applyNumberFormat="0" applyAlignment="0" applyProtection="0"/>
    <xf numFmtId="9" fontId="6" fillId="0" borderId="0" applyFont="0" applyFill="0" applyBorder="0" applyAlignment="0" applyProtection="0"/>
    <xf numFmtId="165" fontId="45" fillId="0" borderId="0" applyFill="0" applyBorder="0" applyAlignment="0" applyProtection="0"/>
    <xf numFmtId="0" fontId="6" fillId="0" borderId="0"/>
    <xf numFmtId="0" fontId="6" fillId="0" borderId="0"/>
    <xf numFmtId="0" fontId="6" fillId="0" borderId="0">
      <alignment textRotation="90"/>
    </xf>
    <xf numFmtId="0" fontId="6" fillId="0" borderId="0"/>
    <xf numFmtId="0" fontId="6" fillId="0" borderId="0"/>
    <xf numFmtId="166" fontId="46" fillId="0" borderId="2" applyFill="0" applyBorder="0" applyProtection="0">
      <alignment horizontal="right"/>
    </xf>
    <xf numFmtId="0" fontId="47" fillId="0" borderId="0" applyNumberFormat="0" applyFill="0" applyBorder="0" applyProtection="0">
      <alignment horizontal="center" vertical="center" wrapText="1"/>
    </xf>
    <xf numFmtId="1" fontId="48" fillId="0" borderId="0" applyNumberFormat="0" applyFill="0" applyBorder="0" applyProtection="0">
      <alignment horizontal="right" vertical="top"/>
    </xf>
    <xf numFmtId="167" fontId="46" fillId="0" borderId="0" applyNumberFormat="0" applyFill="0" applyBorder="0" applyProtection="0">
      <alignment horizontal="left"/>
    </xf>
    <xf numFmtId="0" fontId="48" fillId="0" borderId="0" applyNumberFormat="0" applyFill="0" applyBorder="0" applyProtection="0">
      <alignment horizontal="left" vertical="top"/>
    </xf>
    <xf numFmtId="0" fontId="11" fillId="0" borderId="0"/>
    <xf numFmtId="0" fontId="6" fillId="0" borderId="0"/>
    <xf numFmtId="0" fontId="49" fillId="0" borderId="0"/>
    <xf numFmtId="0" fontId="50" fillId="0" borderId="12" applyNumberFormat="0" applyFill="0" applyAlignment="0" applyProtection="0"/>
    <xf numFmtId="164" fontId="51" fillId="0" borderId="0"/>
    <xf numFmtId="0" fontId="7" fillId="0" borderId="0" applyFont="0"/>
    <xf numFmtId="168" fontId="52" fillId="0" borderId="0"/>
    <xf numFmtId="0" fontId="53" fillId="0" borderId="0" applyNumberFormat="0" applyFill="0" applyBorder="0" applyAlignment="0" applyProtection="0"/>
    <xf numFmtId="0" fontId="7" fillId="0" borderId="0"/>
    <xf numFmtId="0" fontId="7" fillId="0" borderId="0"/>
    <xf numFmtId="0" fontId="7" fillId="0" borderId="0"/>
    <xf numFmtId="0" fontId="6" fillId="0" borderId="0"/>
    <xf numFmtId="0" fontId="6" fillId="0" borderId="0"/>
    <xf numFmtId="0" fontId="55" fillId="0" borderId="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43" fillId="0" borderId="0"/>
    <xf numFmtId="0" fontId="43" fillId="0" borderId="0"/>
    <xf numFmtId="0" fontId="36" fillId="0" borderId="0" applyNumberFormat="0" applyFill="0" applyBorder="0" applyAlignment="0" applyProtection="0">
      <alignment vertical="top"/>
      <protection locked="0"/>
    </xf>
  </cellStyleXfs>
  <cellXfs count="278">
    <xf numFmtId="0" fontId="0" fillId="0" borderId="0" xfId="0"/>
    <xf numFmtId="0" fontId="4" fillId="0" borderId="0" xfId="0" applyFont="1" applyBorder="1" applyAlignment="1"/>
    <xf numFmtId="0" fontId="4" fillId="0" borderId="0" xfId="0" applyFont="1" applyBorder="1"/>
    <xf numFmtId="0" fontId="0" fillId="0" borderId="0" xfId="0"/>
    <xf numFmtId="3" fontId="5" fillId="2" borderId="0" xfId="0" applyNumberFormat="1" applyFont="1" applyFill="1" applyBorder="1" applyAlignment="1"/>
    <xf numFmtId="0" fontId="6" fillId="0" borderId="0" xfId="2" applyFont="1" applyFill="1" applyBorder="1" applyAlignment="1"/>
    <xf numFmtId="0" fontId="3" fillId="0" borderId="0" xfId="0" applyFont="1" applyAlignment="1">
      <alignment wrapText="1"/>
    </xf>
    <xf numFmtId="0" fontId="16" fillId="0" borderId="0" xfId="0" applyFont="1" applyBorder="1" applyAlignment="1">
      <alignment wrapText="1"/>
    </xf>
    <xf numFmtId="0" fontId="0" fillId="3" borderId="0" xfId="0" applyFill="1"/>
    <xf numFmtId="3" fontId="0" fillId="3" borderId="0" xfId="0" applyNumberFormat="1" applyFill="1"/>
    <xf numFmtId="164" fontId="0" fillId="3" borderId="0" xfId="0" applyNumberFormat="1" applyFill="1"/>
    <xf numFmtId="0" fontId="0" fillId="4" borderId="0" xfId="0" applyFill="1"/>
    <xf numFmtId="3" fontId="0" fillId="4" borderId="0" xfId="0" applyNumberFormat="1" applyFill="1"/>
    <xf numFmtId="164" fontId="0" fillId="4" borderId="0" xfId="0" applyNumberFormat="1" applyFill="1"/>
    <xf numFmtId="0" fontId="0" fillId="5" borderId="0" xfId="0" applyFill="1"/>
    <xf numFmtId="3" fontId="0" fillId="5" borderId="0" xfId="0" applyNumberFormat="1" applyFill="1"/>
    <xf numFmtId="164" fontId="0" fillId="5" borderId="0" xfId="0" applyNumberFormat="1" applyFill="1"/>
    <xf numFmtId="0" fontId="0" fillId="6" borderId="0" xfId="0" applyFill="1"/>
    <xf numFmtId="3" fontId="0" fillId="6" borderId="0" xfId="0" applyNumberFormat="1" applyFill="1"/>
    <xf numFmtId="164" fontId="0" fillId="6" borderId="0" xfId="0" applyNumberFormat="1" applyFill="1"/>
    <xf numFmtId="0" fontId="0" fillId="7" borderId="0" xfId="0" applyFill="1"/>
    <xf numFmtId="3" fontId="0" fillId="7" borderId="0" xfId="0" applyNumberFormat="1" applyFill="1"/>
    <xf numFmtId="164" fontId="0" fillId="7" borderId="0" xfId="0" applyNumberFormat="1" applyFill="1"/>
    <xf numFmtId="0" fontId="4" fillId="0" borderId="0" xfId="96" applyFont="1"/>
    <xf numFmtId="0" fontId="9" fillId="0" borderId="0" xfId="96" applyFont="1"/>
    <xf numFmtId="0" fontId="2" fillId="0" borderId="0" xfId="96"/>
    <xf numFmtId="0" fontId="2" fillId="0" borderId="0" xfId="96" applyFill="1"/>
    <xf numFmtId="0" fontId="3" fillId="0" borderId="0" xfId="96" applyFont="1" applyFill="1"/>
    <xf numFmtId="0" fontId="2" fillId="0" borderId="14" xfId="96" applyFill="1" applyBorder="1"/>
    <xf numFmtId="2" fontId="2" fillId="0" borderId="0" xfId="96" applyNumberFormat="1" applyBorder="1"/>
    <xf numFmtId="2" fontId="2" fillId="0" borderId="0" xfId="96" applyNumberFormat="1" applyFill="1" applyBorder="1"/>
    <xf numFmtId="0" fontId="2" fillId="0" borderId="0" xfId="96" applyBorder="1"/>
    <xf numFmtId="0" fontId="2" fillId="0" borderId="0" xfId="96" applyFill="1" applyBorder="1"/>
    <xf numFmtId="0" fontId="3" fillId="0" borderId="14" xfId="96" applyFont="1" applyFill="1" applyBorder="1" applyAlignment="1">
      <alignment horizontal="center"/>
    </xf>
    <xf numFmtId="0" fontId="3" fillId="0" borderId="0" xfId="96" applyFont="1" applyFill="1" applyBorder="1" applyAlignment="1">
      <alignment horizontal="center"/>
    </xf>
    <xf numFmtId="0" fontId="3" fillId="0" borderId="13" xfId="96" applyFont="1" applyFill="1" applyBorder="1" applyAlignment="1">
      <alignment horizontal="left"/>
    </xf>
    <xf numFmtId="0" fontId="2" fillId="32" borderId="14" xfId="96" applyFill="1" applyBorder="1" applyAlignment="1">
      <alignment horizontal="left"/>
    </xf>
    <xf numFmtId="0" fontId="2" fillId="32" borderId="0" xfId="96" applyFill="1" applyBorder="1" applyAlignment="1">
      <alignment horizontal="left"/>
    </xf>
    <xf numFmtId="0" fontId="3" fillId="0" borderId="0" xfId="96" applyFont="1" applyFill="1" applyBorder="1" applyAlignment="1">
      <alignment horizontal="center" vertical="top" wrapText="1"/>
    </xf>
    <xf numFmtId="0" fontId="2" fillId="0" borderId="14" xfId="96" applyFont="1" applyFill="1" applyBorder="1" applyAlignment="1">
      <alignment horizontal="center"/>
    </xf>
    <xf numFmtId="0" fontId="2" fillId="0" borderId="0" xfId="96" applyFill="1" applyBorder="1" applyAlignment="1">
      <alignment horizontal="center"/>
    </xf>
    <xf numFmtId="2" fontId="2" fillId="0" borderId="0" xfId="96" applyNumberFormat="1" applyFill="1" applyBorder="1" applyAlignment="1">
      <alignment horizontal="center" wrapText="1"/>
    </xf>
    <xf numFmtId="0" fontId="3" fillId="35" borderId="14" xfId="96" applyFont="1" applyFill="1" applyBorder="1" applyAlignment="1"/>
    <xf numFmtId="0" fontId="3" fillId="35" borderId="0" xfId="96" applyFont="1" applyFill="1" applyBorder="1" applyAlignment="1"/>
    <xf numFmtId="0" fontId="2" fillId="0" borderId="14" xfId="96" applyBorder="1" applyAlignment="1">
      <alignment horizontal="left"/>
    </xf>
    <xf numFmtId="0" fontId="2" fillId="0" borderId="14" xfId="96" applyNumberFormat="1" applyBorder="1"/>
    <xf numFmtId="164" fontId="2" fillId="0" borderId="0" xfId="96" applyNumberFormat="1" applyBorder="1"/>
    <xf numFmtId="164" fontId="54" fillId="0" borderId="0" xfId="96" applyNumberFormat="1" applyFont="1" applyBorder="1"/>
    <xf numFmtId="164" fontId="54" fillId="0" borderId="0" xfId="221" applyNumberFormat="1" applyFont="1" applyBorder="1"/>
    <xf numFmtId="0" fontId="15" fillId="35" borderId="14" xfId="221" applyFont="1" applyFill="1" applyBorder="1"/>
    <xf numFmtId="0" fontId="3" fillId="0" borderId="0" xfId="96" applyFont="1" applyBorder="1" applyAlignment="1">
      <alignment horizontal="center"/>
    </xf>
    <xf numFmtId="0" fontId="2" fillId="0" borderId="0" xfId="96" applyFont="1" applyFill="1"/>
    <xf numFmtId="0" fontId="2" fillId="0" borderId="16" xfId="96" applyBorder="1" applyAlignment="1">
      <alignment horizontal="left"/>
    </xf>
    <xf numFmtId="0" fontId="2" fillId="0" borderId="1" xfId="96" applyBorder="1"/>
    <xf numFmtId="2" fontId="2" fillId="0" borderId="0" xfId="96" applyNumberFormat="1"/>
    <xf numFmtId="0" fontId="3" fillId="0" borderId="0" xfId="96" applyFont="1" applyFill="1" applyBorder="1" applyAlignment="1"/>
    <xf numFmtId="0" fontId="3" fillId="0" borderId="14" xfId="96" applyFont="1" applyBorder="1" applyAlignment="1">
      <alignment wrapText="1"/>
    </xf>
    <xf numFmtId="0" fontId="3" fillId="0" borderId="0" xfId="96" applyFont="1" applyBorder="1" applyAlignment="1">
      <alignment wrapText="1"/>
    </xf>
    <xf numFmtId="0" fontId="3" fillId="0" borderId="0" xfId="96" applyFont="1" applyFill="1" applyBorder="1" applyAlignment="1">
      <alignment wrapText="1"/>
    </xf>
    <xf numFmtId="0" fontId="2" fillId="0" borderId="0" xfId="96" applyFont="1"/>
    <xf numFmtId="0" fontId="15" fillId="0" borderId="14" xfId="221" applyNumberFormat="1" applyFont="1" applyBorder="1" applyAlignment="1">
      <alignment horizontal="left"/>
    </xf>
    <xf numFmtId="0" fontId="15" fillId="0" borderId="0" xfId="221" applyNumberFormat="1" applyFont="1" applyBorder="1" applyAlignment="1">
      <alignment horizontal="left"/>
    </xf>
    <xf numFmtId="0" fontId="12" fillId="0" borderId="0" xfId="96" applyNumberFormat="1" applyFont="1" applyBorder="1" applyAlignment="1">
      <alignment horizontal="left"/>
    </xf>
    <xf numFmtId="0" fontId="15" fillId="35" borderId="16" xfId="221" applyFont="1" applyFill="1" applyBorder="1"/>
    <xf numFmtId="0" fontId="2" fillId="0" borderId="14" xfId="96" applyBorder="1"/>
    <xf numFmtId="0" fontId="3" fillId="0" borderId="13" xfId="96" applyFont="1" applyBorder="1" applyAlignment="1"/>
    <xf numFmtId="0" fontId="3" fillId="0" borderId="2" xfId="96" applyFont="1" applyFill="1" applyBorder="1"/>
    <xf numFmtId="0" fontId="2" fillId="32" borderId="14" xfId="96" applyFont="1" applyFill="1" applyBorder="1" applyAlignment="1">
      <alignment horizontal="left"/>
    </xf>
    <xf numFmtId="0" fontId="2" fillId="32" borderId="0" xfId="96" applyFont="1" applyFill="1" applyBorder="1"/>
    <xf numFmtId="0" fontId="3" fillId="0" borderId="14" xfId="96" applyFont="1" applyFill="1" applyBorder="1" applyAlignment="1">
      <alignment horizontal="left"/>
    </xf>
    <xf numFmtId="0" fontId="3" fillId="0" borderId="0" xfId="96" applyFont="1" applyFill="1" applyBorder="1"/>
    <xf numFmtId="0" fontId="2" fillId="0" borderId="14" xfId="96" applyFill="1" applyBorder="1" applyAlignment="1">
      <alignment horizontal="left"/>
    </xf>
    <xf numFmtId="0" fontId="3" fillId="0" borderId="0" xfId="96" applyFont="1" applyBorder="1" applyAlignment="1"/>
    <xf numFmtId="0" fontId="15" fillId="0" borderId="16" xfId="221" applyNumberFormat="1" applyFont="1" applyBorder="1" applyAlignment="1">
      <alignment horizontal="left"/>
    </xf>
    <xf numFmtId="164" fontId="0" fillId="0" borderId="0" xfId="0" applyNumberFormat="1" applyFont="1" applyAlignment="1">
      <alignment wrapText="1"/>
    </xf>
    <xf numFmtId="0" fontId="0" fillId="0" borderId="0" xfId="0" applyFont="1" applyAlignment="1">
      <alignment wrapText="1"/>
    </xf>
    <xf numFmtId="2" fontId="3" fillId="0" borderId="0" xfId="96" applyNumberFormat="1" applyFont="1"/>
    <xf numFmtId="0" fontId="13" fillId="0" borderId="0" xfId="96" applyFont="1" applyFill="1" applyAlignment="1">
      <alignment wrapText="1"/>
    </xf>
    <xf numFmtId="164" fontId="2" fillId="0" borderId="0" xfId="96" applyNumberFormat="1" applyFill="1"/>
    <xf numFmtId="164" fontId="2" fillId="0" borderId="14" xfId="96" applyNumberFormat="1" applyBorder="1"/>
    <xf numFmtId="164" fontId="14" fillId="0" borderId="1" xfId="96" applyNumberFormat="1" applyFont="1" applyFill="1" applyBorder="1" applyAlignment="1">
      <alignment horizontal="center" wrapText="1"/>
    </xf>
    <xf numFmtId="164" fontId="3" fillId="34" borderId="0" xfId="96" applyNumberFormat="1" applyFont="1" applyFill="1" applyBorder="1" applyAlignment="1">
      <alignment vertical="center" wrapText="1"/>
    </xf>
    <xf numFmtId="164" fontId="2" fillId="0" borderId="0" xfId="96" applyNumberFormat="1" applyFill="1" applyBorder="1"/>
    <xf numFmtId="164" fontId="2" fillId="0" borderId="0" xfId="96" applyNumberFormat="1"/>
    <xf numFmtId="0" fontId="14" fillId="0" borderId="1" xfId="96" applyFont="1" applyFill="1" applyBorder="1" applyAlignment="1">
      <alignment horizontal="center" wrapText="1"/>
    </xf>
    <xf numFmtId="2" fontId="3" fillId="34" borderId="0" xfId="96" applyNumberFormat="1" applyFont="1" applyFill="1" applyBorder="1" applyAlignment="1">
      <alignment vertical="center" wrapText="1"/>
    </xf>
    <xf numFmtId="2" fontId="3" fillId="34" borderId="14" xfId="96" applyNumberFormat="1" applyFont="1" applyFill="1" applyBorder="1" applyAlignment="1">
      <alignment vertical="center" wrapText="1"/>
    </xf>
    <xf numFmtId="0" fontId="3" fillId="33" borderId="15" xfId="96" applyFont="1" applyFill="1" applyBorder="1" applyAlignment="1">
      <alignment vertical="top" wrapText="1"/>
    </xf>
    <xf numFmtId="0" fontId="3" fillId="0" borderId="0" xfId="96" applyFont="1" applyBorder="1" applyAlignment="1">
      <alignment vertical="top"/>
    </xf>
    <xf numFmtId="0" fontId="3" fillId="0" borderId="0" xfId="96" applyFont="1" applyBorder="1" applyAlignment="1">
      <alignment vertical="top" wrapText="1"/>
    </xf>
    <xf numFmtId="0" fontId="3" fillId="0" borderId="14" xfId="96" applyFont="1" applyBorder="1" applyAlignment="1">
      <alignment vertical="top" wrapText="1"/>
    </xf>
    <xf numFmtId="0" fontId="15" fillId="31" borderId="18" xfId="0" applyFont="1" applyFill="1" applyBorder="1" applyAlignment="1">
      <alignment vertical="top"/>
    </xf>
    <xf numFmtId="0" fontId="3" fillId="35" borderId="19" xfId="96" applyFont="1" applyFill="1" applyBorder="1" applyAlignment="1"/>
    <xf numFmtId="0" fontId="15" fillId="31" borderId="14" xfId="0" applyFont="1" applyFill="1" applyBorder="1" applyAlignment="1">
      <alignment vertical="top"/>
    </xf>
    <xf numFmtId="0" fontId="2" fillId="0" borderId="14" xfId="96" applyFont="1" applyFill="1" applyBorder="1"/>
    <xf numFmtId="3" fontId="2" fillId="0" borderId="14" xfId="96" applyNumberFormat="1" applyBorder="1"/>
    <xf numFmtId="3" fontId="12" fillId="0" borderId="14" xfId="96" applyNumberFormat="1" applyFont="1" applyBorder="1" applyAlignment="1">
      <alignment horizontal="left"/>
    </xf>
    <xf numFmtId="3" fontId="15" fillId="0" borderId="14" xfId="221" applyNumberFormat="1" applyFont="1" applyBorder="1" applyAlignment="1">
      <alignment horizontal="left"/>
    </xf>
    <xf numFmtId="0" fontId="15" fillId="0" borderId="14" xfId="221" applyFont="1" applyBorder="1" applyAlignment="1">
      <alignment horizontal="left"/>
    </xf>
    <xf numFmtId="0" fontId="3" fillId="0" borderId="14" xfId="96" applyFont="1" applyFill="1" applyBorder="1" applyAlignment="1">
      <alignment wrapText="1"/>
    </xf>
    <xf numFmtId="0" fontId="2" fillId="33" borderId="17" xfId="96" applyFill="1" applyBorder="1" applyAlignment="1">
      <alignment horizontal="left"/>
    </xf>
    <xf numFmtId="0" fontId="3" fillId="0" borderId="14" xfId="96" applyFont="1" applyFill="1" applyBorder="1" applyAlignment="1">
      <alignment horizontal="center" vertical="top" wrapText="1"/>
    </xf>
    <xf numFmtId="0" fontId="2" fillId="0" borderId="0" xfId="96" applyFill="1" applyBorder="1" applyAlignment="1">
      <alignment horizontal="left"/>
    </xf>
    <xf numFmtId="3" fontId="2" fillId="0" borderId="0" xfId="96" applyNumberFormat="1" applyBorder="1"/>
    <xf numFmtId="0" fontId="3" fillId="31" borderId="0" xfId="96" applyFont="1" applyFill="1" applyBorder="1" applyAlignment="1">
      <alignment horizontal="center"/>
    </xf>
    <xf numFmtId="0" fontId="2" fillId="33" borderId="15" xfId="96" applyFill="1" applyBorder="1" applyAlignment="1">
      <alignment horizontal="left"/>
    </xf>
    <xf numFmtId="0" fontId="13" fillId="0" borderId="0" xfId="96" applyFont="1" applyFill="1" applyBorder="1" applyAlignment="1">
      <alignment horizontal="left" wrapText="1"/>
    </xf>
    <xf numFmtId="0" fontId="13" fillId="0" borderId="0" xfId="96" applyFont="1" applyFill="1" applyBorder="1" applyAlignment="1">
      <alignment horizontal="center" wrapText="1"/>
    </xf>
    <xf numFmtId="3" fontId="2" fillId="0" borderId="17" xfId="96" applyNumberFormat="1" applyBorder="1"/>
    <xf numFmtId="0" fontId="2" fillId="0" borderId="1" xfId="96" applyBorder="1" applyAlignment="1">
      <alignment horizontal="left"/>
    </xf>
    <xf numFmtId="0" fontId="2" fillId="0" borderId="0" xfId="96" applyAlignment="1">
      <alignment horizontal="left"/>
    </xf>
    <xf numFmtId="3" fontId="12" fillId="0" borderId="0" xfId="96" applyNumberFormat="1" applyFont="1" applyAlignment="1">
      <alignment horizontal="left"/>
    </xf>
    <xf numFmtId="3" fontId="15" fillId="0" borderId="0" xfId="221" applyNumberFormat="1" applyFont="1" applyBorder="1" applyAlignment="1">
      <alignment horizontal="left"/>
    </xf>
    <xf numFmtId="0" fontId="15" fillId="0" borderId="0" xfId="221" applyFont="1" applyBorder="1" applyAlignment="1">
      <alignment horizontal="left"/>
    </xf>
    <xf numFmtId="3" fontId="2" fillId="0" borderId="0" xfId="96" applyNumberFormat="1"/>
    <xf numFmtId="0" fontId="0" fillId="0" borderId="1" xfId="96" applyFont="1" applyFill="1" applyBorder="1"/>
    <xf numFmtId="0" fontId="0" fillId="0" borderId="0" xfId="96" applyFont="1" applyFill="1" applyBorder="1"/>
    <xf numFmtId="0" fontId="0" fillId="31" borderId="1" xfId="96" applyFont="1" applyFill="1" applyBorder="1"/>
    <xf numFmtId="0" fontId="2" fillId="0" borderId="0" xfId="96" applyNumberFormat="1" applyBorder="1"/>
    <xf numFmtId="0" fontId="2" fillId="0" borderId="0" xfId="96" applyBorder="1" applyAlignment="1">
      <alignment horizontal="left"/>
    </xf>
    <xf numFmtId="0" fontId="0" fillId="31" borderId="14" xfId="96" applyFont="1" applyFill="1" applyBorder="1"/>
    <xf numFmtId="0" fontId="0" fillId="0" borderId="0" xfId="96" applyFont="1" applyFill="1" applyBorder="1" applyAlignment="1">
      <alignment horizontal="center"/>
    </xf>
    <xf numFmtId="0" fontId="0" fillId="0" borderId="2" xfId="96" applyFont="1" applyFill="1" applyBorder="1" applyAlignment="1">
      <alignment horizontal="center"/>
    </xf>
    <xf numFmtId="0" fontId="10" fillId="8" borderId="3" xfId="4" applyFont="1" applyFill="1" applyBorder="1"/>
    <xf numFmtId="0" fontId="10" fillId="8" borderId="3" xfId="0" applyFont="1" applyFill="1" applyBorder="1"/>
    <xf numFmtId="0" fontId="56" fillId="0" borderId="0" xfId="96" applyFont="1"/>
    <xf numFmtId="0" fontId="18" fillId="0" borderId="0" xfId="0" applyFont="1" applyBorder="1" applyAlignment="1">
      <alignment horizontal="left"/>
    </xf>
    <xf numFmtId="0" fontId="0" fillId="0" borderId="0" xfId="0"/>
    <xf numFmtId="0" fontId="0" fillId="0" borderId="0" xfId="0"/>
    <xf numFmtId="0" fontId="0" fillId="0" borderId="0" xfId="96" applyFont="1"/>
    <xf numFmtId="0" fontId="57" fillId="0" borderId="1" xfId="0" applyFont="1" applyBorder="1"/>
    <xf numFmtId="0" fontId="4" fillId="0" borderId="1" xfId="0" applyFont="1" applyBorder="1"/>
    <xf numFmtId="0" fontId="57" fillId="0" borderId="0" xfId="0" applyFont="1"/>
    <xf numFmtId="0" fontId="4" fillId="0" borderId="0" xfId="0" applyFont="1"/>
    <xf numFmtId="0" fontId="58" fillId="0" borderId="0" xfId="0" applyFont="1" applyFill="1" applyBorder="1" applyAlignment="1">
      <alignment vertical="top"/>
    </xf>
    <xf numFmtId="0" fontId="59" fillId="0" borderId="0" xfId="0" applyFont="1" applyFill="1" applyBorder="1" applyAlignment="1">
      <alignment vertical="top" wrapText="1"/>
    </xf>
    <xf numFmtId="0" fontId="57" fillId="0" borderId="0" xfId="0" applyFont="1" applyAlignment="1">
      <alignment vertical="top"/>
    </xf>
    <xf numFmtId="0" fontId="58" fillId="0" borderId="0" xfId="0" applyFont="1" applyFill="1" applyBorder="1" applyAlignment="1">
      <alignment horizontal="left" vertical="top" wrapText="1"/>
    </xf>
    <xf numFmtId="0" fontId="59" fillId="0" borderId="0" xfId="0" applyFont="1" applyFill="1" applyBorder="1" applyAlignment="1">
      <alignment vertical="top"/>
    </xf>
    <xf numFmtId="0" fontId="57" fillId="0" borderId="0" xfId="0" applyFont="1" applyAlignment="1">
      <alignment vertical="center"/>
    </xf>
    <xf numFmtId="0" fontId="58" fillId="0" borderId="0" xfId="0" applyFont="1" applyFill="1" applyBorder="1" applyAlignment="1">
      <alignment vertical="top" wrapText="1"/>
    </xf>
    <xf numFmtId="164" fontId="6" fillId="0" borderId="0" xfId="0" applyNumberFormat="1" applyFont="1" applyFill="1" applyBorder="1" applyAlignment="1">
      <alignment horizontal="left"/>
    </xf>
    <xf numFmtId="2" fontId="6" fillId="0" borderId="0" xfId="0" applyNumberFormat="1" applyFont="1" applyFill="1" applyBorder="1" applyAlignment="1"/>
    <xf numFmtId="169" fontId="6" fillId="0" borderId="0" xfId="0" applyNumberFormat="1" applyFont="1" applyFill="1" applyBorder="1" applyAlignment="1"/>
    <xf numFmtId="10" fontId="6" fillId="0" borderId="0" xfId="0" applyNumberFormat="1" applyFont="1" applyFill="1" applyBorder="1" applyAlignment="1"/>
    <xf numFmtId="0" fontId="6" fillId="0" borderId="0" xfId="0" applyFont="1" applyFill="1" applyBorder="1" applyAlignment="1"/>
    <xf numFmtId="0" fontId="10" fillId="0" borderId="0" xfId="0" applyFont="1" applyAlignment="1">
      <alignment horizontal="left" vertical="top" wrapText="1"/>
    </xf>
    <xf numFmtId="0" fontId="6" fillId="0" borderId="0" xfId="0" applyFont="1" applyAlignment="1">
      <alignment horizontal="left"/>
    </xf>
    <xf numFmtId="0" fontId="0" fillId="0" borderId="0" xfId="0" applyAlignment="1"/>
    <xf numFmtId="0" fontId="61" fillId="0" borderId="20" xfId="0" applyFont="1" applyFill="1" applyBorder="1" applyAlignment="1"/>
    <xf numFmtId="0" fontId="59" fillId="0" borderId="1" xfId="0" applyFont="1" applyFill="1" applyBorder="1" applyAlignment="1">
      <alignment vertical="top"/>
    </xf>
    <xf numFmtId="0" fontId="60" fillId="0" borderId="0" xfId="0" applyFont="1" applyFill="1" applyBorder="1" applyAlignment="1">
      <alignment wrapText="1"/>
    </xf>
    <xf numFmtId="0" fontId="61" fillId="0" borderId="0" xfId="0" applyFont="1" applyFill="1" applyBorder="1" applyAlignment="1"/>
    <xf numFmtId="0" fontId="57" fillId="0" borderId="0" xfId="0" applyFont="1" applyFill="1" applyAlignment="1">
      <alignment vertical="top"/>
    </xf>
    <xf numFmtId="0" fontId="57" fillId="0" borderId="0" xfId="0" applyFont="1" applyFill="1"/>
    <xf numFmtId="164" fontId="0" fillId="0" borderId="0" xfId="96" applyNumberFormat="1" applyFont="1" applyFill="1" applyBorder="1"/>
    <xf numFmtId="0" fontId="62" fillId="0" borderId="0" xfId="430" applyFont="1" applyAlignment="1" applyProtection="1">
      <alignment vertical="top" wrapText="1"/>
    </xf>
    <xf numFmtId="164" fontId="0" fillId="0" borderId="0" xfId="0" applyNumberFormat="1"/>
    <xf numFmtId="0" fontId="10" fillId="8" borderId="0" xfId="0" applyFont="1" applyFill="1"/>
    <xf numFmtId="0" fontId="17" fillId="8" borderId="0" xfId="0" applyFont="1" applyFill="1"/>
    <xf numFmtId="0" fontId="63" fillId="8" borderId="0" xfId="0" applyFont="1" applyFill="1" applyBorder="1"/>
    <xf numFmtId="0" fontId="63" fillId="8" borderId="0" xfId="0" applyFont="1" applyFill="1"/>
    <xf numFmtId="0" fontId="10" fillId="0" borderId="0" xfId="175" applyFont="1"/>
    <xf numFmtId="0" fontId="17" fillId="8" borderId="0" xfId="0" applyFont="1" applyFill="1" applyBorder="1"/>
    <xf numFmtId="0" fontId="9" fillId="32" borderId="0" xfId="0" applyFont="1" applyFill="1"/>
    <xf numFmtId="0" fontId="4" fillId="36" borderId="0" xfId="0" applyFont="1" applyFill="1"/>
    <xf numFmtId="0" fontId="9" fillId="36" borderId="0" xfId="0" applyFont="1" applyFill="1"/>
    <xf numFmtId="0" fontId="4" fillId="32" borderId="0" xfId="0" applyFont="1" applyFill="1"/>
    <xf numFmtId="0" fontId="10" fillId="37" borderId="21" xfId="0" applyFont="1" applyFill="1" applyBorder="1"/>
    <xf numFmtId="0" fontId="17" fillId="37" borderId="22" xfId="0" applyFont="1" applyFill="1" applyBorder="1"/>
    <xf numFmtId="0" fontId="17" fillId="37" borderId="23" xfId="0" applyFont="1" applyFill="1" applyBorder="1"/>
    <xf numFmtId="0" fontId="17" fillId="37" borderId="24" xfId="0" applyFont="1" applyFill="1" applyBorder="1"/>
    <xf numFmtId="0" fontId="17" fillId="8" borderId="0" xfId="0" applyFont="1" applyFill="1" applyAlignment="1"/>
    <xf numFmtId="0" fontId="17" fillId="8" borderId="0" xfId="0" applyFont="1" applyFill="1" applyAlignment="1">
      <alignment vertical="top"/>
    </xf>
    <xf numFmtId="0" fontId="17" fillId="8" borderId="0" xfId="0" applyFont="1" applyFill="1" applyAlignment="1">
      <alignment vertical="top" wrapText="1"/>
    </xf>
    <xf numFmtId="0" fontId="10" fillId="37" borderId="23" xfId="0" applyFont="1" applyFill="1" applyBorder="1"/>
    <xf numFmtId="0" fontId="17" fillId="8" borderId="0" xfId="0" applyFont="1" applyFill="1" applyAlignment="1">
      <alignment horizontal="center"/>
    </xf>
    <xf numFmtId="0" fontId="10" fillId="8" borderId="0" xfId="0" applyFont="1" applyFill="1" applyBorder="1" applyAlignment="1">
      <alignment wrapText="1"/>
    </xf>
    <xf numFmtId="0" fontId="10" fillId="8" borderId="0" xfId="0" applyFont="1" applyFill="1" applyAlignment="1">
      <alignment wrapText="1"/>
    </xf>
    <xf numFmtId="0" fontId="17" fillId="8" borderId="0" xfId="0" applyFont="1" applyFill="1" applyAlignment="1">
      <alignment wrapText="1"/>
    </xf>
    <xf numFmtId="164" fontId="17" fillId="8" borderId="0" xfId="0" applyNumberFormat="1" applyFont="1" applyFill="1" applyBorder="1"/>
    <xf numFmtId="0" fontId="17" fillId="8" borderId="0" xfId="0" applyFont="1" applyFill="1" applyBorder="1" applyAlignment="1">
      <alignment vertical="top" wrapText="1"/>
    </xf>
    <xf numFmtId="0" fontId="10" fillId="37" borderId="25" xfId="0" applyFont="1" applyFill="1" applyBorder="1"/>
    <xf numFmtId="0" fontId="10" fillId="37" borderId="26" xfId="0" applyFont="1" applyFill="1" applyBorder="1" applyAlignment="1">
      <alignment vertical="top"/>
    </xf>
    <xf numFmtId="0" fontId="10" fillId="37" borderId="26" xfId="0" applyFont="1" applyFill="1" applyBorder="1"/>
    <xf numFmtId="0" fontId="17" fillId="37" borderId="26" xfId="0" applyFont="1" applyFill="1" applyBorder="1"/>
    <xf numFmtId="0" fontId="17" fillId="37" borderId="27" xfId="0" applyFont="1" applyFill="1" applyBorder="1"/>
    <xf numFmtId="0" fontId="17" fillId="8" borderId="3" xfId="4" applyFont="1" applyFill="1" applyBorder="1"/>
    <xf numFmtId="0" fontId="17" fillId="8" borderId="28" xfId="0" applyFont="1" applyFill="1" applyBorder="1"/>
    <xf numFmtId="0" fontId="10" fillId="8" borderId="0" xfId="0" applyFont="1" applyFill="1" applyBorder="1"/>
    <xf numFmtId="0" fontId="64" fillId="8" borderId="0" xfId="0" applyFont="1" applyFill="1" applyBorder="1"/>
    <xf numFmtId="0" fontId="17" fillId="8" borderId="29" xfId="0" applyFont="1" applyFill="1" applyBorder="1" applyAlignment="1">
      <alignment vertical="top" wrapText="1"/>
    </xf>
    <xf numFmtId="0" fontId="17" fillId="8" borderId="30" xfId="0" applyFont="1" applyFill="1" applyBorder="1" applyAlignment="1">
      <alignment vertical="top"/>
    </xf>
    <xf numFmtId="0" fontId="17" fillId="8" borderId="30" xfId="0" applyFont="1" applyFill="1" applyBorder="1"/>
    <xf numFmtId="0" fontId="17" fillId="8" borderId="31" xfId="0" applyFont="1" applyFill="1" applyBorder="1"/>
    <xf numFmtId="0" fontId="9" fillId="0" borderId="0" xfId="0" applyFont="1" applyAlignment="1"/>
    <xf numFmtId="0" fontId="9" fillId="0" borderId="0" xfId="0" applyFont="1" applyAlignment="1">
      <alignment wrapText="1"/>
    </xf>
    <xf numFmtId="0" fontId="13" fillId="0" borderId="0" xfId="0" applyFont="1" applyAlignment="1">
      <alignment wrapText="1"/>
    </xf>
    <xf numFmtId="0" fontId="13" fillId="0" borderId="0" xfId="0" applyFont="1" applyAlignment="1">
      <alignment horizontal="center" wrapText="1"/>
    </xf>
    <xf numFmtId="0" fontId="9" fillId="0" borderId="0" xfId="0" applyFont="1"/>
    <xf numFmtId="0" fontId="66" fillId="0" borderId="0" xfId="0" applyFont="1"/>
    <xf numFmtId="0" fontId="60" fillId="0" borderId="0" xfId="55" applyFont="1" applyAlignment="1" applyProtection="1">
      <alignment vertical="top" wrapText="1"/>
    </xf>
    <xf numFmtId="0" fontId="68" fillId="0" borderId="0" xfId="96" applyFont="1"/>
    <xf numFmtId="0" fontId="17" fillId="0" borderId="0" xfId="96" applyFont="1"/>
    <xf numFmtId="0" fontId="10" fillId="0" borderId="0" xfId="96" applyFont="1"/>
    <xf numFmtId="0" fontId="17" fillId="0" borderId="0" xfId="96" quotePrefix="1" applyFont="1" applyAlignment="1">
      <alignment horizontal="center"/>
    </xf>
    <xf numFmtId="0" fontId="17" fillId="0" borderId="0" xfId="96" applyFont="1" applyAlignment="1">
      <alignment horizontal="center"/>
    </xf>
    <xf numFmtId="0" fontId="0" fillId="0" borderId="0" xfId="0"/>
    <xf numFmtId="0" fontId="0" fillId="0" borderId="0" xfId="0" applyNumberFormat="1"/>
    <xf numFmtId="0" fontId="69" fillId="0" borderId="0" xfId="0" applyFont="1" applyAlignment="1"/>
    <xf numFmtId="0" fontId="4" fillId="0" borderId="0" xfId="0" applyFont="1" applyAlignment="1"/>
    <xf numFmtId="0" fontId="70" fillId="0" borderId="0" xfId="0" applyFont="1" applyAlignment="1"/>
    <xf numFmtId="0" fontId="60" fillId="0" borderId="0" xfId="55" applyFont="1" applyAlignment="1" applyProtection="1">
      <alignment vertical="center" wrapText="1"/>
    </xf>
    <xf numFmtId="0" fontId="0" fillId="0" borderId="0" xfId="0"/>
    <xf numFmtId="0" fontId="62" fillId="0" borderId="0" xfId="430" applyFont="1" applyFill="1" applyBorder="1" applyAlignment="1" applyProtection="1">
      <alignment vertical="top" wrapText="1"/>
    </xf>
    <xf numFmtId="3" fontId="17" fillId="8" borderId="0" xfId="0" applyNumberFormat="1" applyFont="1" applyFill="1" applyBorder="1"/>
    <xf numFmtId="3" fontId="65" fillId="8" borderId="0" xfId="0" applyNumberFormat="1" applyFont="1" applyFill="1" applyBorder="1"/>
    <xf numFmtId="0" fontId="71" fillId="0" borderId="0" xfId="0" applyFont="1" applyAlignment="1">
      <alignment horizontal="center"/>
    </xf>
    <xf numFmtId="0" fontId="0" fillId="0" borderId="0" xfId="0"/>
    <xf numFmtId="0" fontId="66" fillId="0" borderId="0" xfId="0" applyFont="1" applyAlignment="1">
      <alignment vertical="top"/>
    </xf>
    <xf numFmtId="0" fontId="69" fillId="0" borderId="0" xfId="0" applyFont="1" applyAlignment="1">
      <alignment wrapText="1"/>
    </xf>
    <xf numFmtId="0" fontId="60" fillId="0" borderId="0" xfId="0" applyFont="1" applyAlignment="1">
      <alignment vertical="center" wrapText="1"/>
    </xf>
    <xf numFmtId="164" fontId="60" fillId="0" borderId="0" xfId="0" applyNumberFormat="1" applyFont="1" applyFill="1" applyBorder="1" applyAlignment="1">
      <alignment horizontal="left" vertical="center" wrapText="1"/>
    </xf>
    <xf numFmtId="0" fontId="60" fillId="0" borderId="0" xfId="0" applyFont="1" applyAlignment="1">
      <alignment horizontal="left" vertical="center" wrapText="1"/>
    </xf>
    <xf numFmtId="0" fontId="60" fillId="0" borderId="0" xfId="0" applyFont="1" applyBorder="1" applyAlignment="1">
      <alignment vertical="center" wrapText="1"/>
    </xf>
    <xf numFmtId="0" fontId="58" fillId="0" borderId="0" xfId="0" applyFont="1" applyFill="1" applyBorder="1" applyAlignment="1">
      <alignment vertical="center" wrapText="1"/>
    </xf>
    <xf numFmtId="0" fontId="1" fillId="0" borderId="0" xfId="0" applyFont="1"/>
    <xf numFmtId="0" fontId="67" fillId="0" borderId="0" xfId="0" applyFont="1" applyBorder="1" applyAlignment="1">
      <alignment horizontal="left" vertical="center" wrapText="1"/>
    </xf>
    <xf numFmtId="0" fontId="62" fillId="0" borderId="0" xfId="430" applyFont="1" applyAlignment="1" applyProtection="1">
      <alignment vertical="center"/>
    </xf>
    <xf numFmtId="0" fontId="60" fillId="0" borderId="0" xfId="55" applyFont="1" applyAlignment="1" applyProtection="1">
      <alignment vertical="center"/>
    </xf>
    <xf numFmtId="0" fontId="62" fillId="0" borderId="0" xfId="430" applyFont="1" applyAlignment="1" applyProtection="1">
      <alignment vertical="center" wrapText="1"/>
    </xf>
    <xf numFmtId="0" fontId="60" fillId="0" borderId="0" xfId="430" applyFont="1" applyAlignment="1" applyProtection="1">
      <alignment vertical="center" wrapText="1"/>
    </xf>
    <xf numFmtId="0" fontId="58" fillId="0" borderId="0" xfId="0" applyFont="1" applyFill="1" applyBorder="1" applyAlignment="1">
      <alignment vertical="center"/>
    </xf>
    <xf numFmtId="0" fontId="0" fillId="0" borderId="0" xfId="0"/>
    <xf numFmtId="0" fontId="17" fillId="0" borderId="0" xfId="96" applyFont="1" applyBorder="1"/>
    <xf numFmtId="0" fontId="4" fillId="0" borderId="32" xfId="0" applyFont="1" applyBorder="1"/>
    <xf numFmtId="0" fontId="14" fillId="0" borderId="0" xfId="96" applyFont="1" applyBorder="1" applyAlignment="1" applyProtection="1">
      <alignment wrapText="1"/>
      <protection hidden="1"/>
    </xf>
    <xf numFmtId="3" fontId="15" fillId="0" borderId="0" xfId="96" applyNumberFormat="1" applyFont="1" applyBorder="1" applyAlignment="1" applyProtection="1">
      <alignment horizontal="right" wrapText="1" indent="2"/>
      <protection hidden="1"/>
    </xf>
    <xf numFmtId="3" fontId="15" fillId="0" borderId="0" xfId="96" applyNumberFormat="1" applyFont="1" applyBorder="1" applyAlignment="1" applyProtection="1">
      <alignment horizontal="right" wrapText="1" indent="3"/>
      <protection hidden="1"/>
    </xf>
    <xf numFmtId="3" fontId="15" fillId="0" borderId="0" xfId="96" applyNumberFormat="1" applyFont="1" applyBorder="1" applyAlignment="1" applyProtection="1">
      <alignment horizontal="right" wrapText="1" indent="4"/>
      <protection hidden="1"/>
    </xf>
    <xf numFmtId="164" fontId="15" fillId="0" borderId="0" xfId="96" applyNumberFormat="1" applyFont="1" applyBorder="1" applyAlignment="1" applyProtection="1">
      <alignment horizontal="center" wrapText="1"/>
      <protection hidden="1"/>
    </xf>
    <xf numFmtId="164" fontId="15" fillId="0" borderId="0" xfId="96" applyNumberFormat="1" applyFont="1" applyBorder="1" applyAlignment="1" applyProtection="1">
      <alignment horizontal="right" wrapText="1" indent="3"/>
      <protection hidden="1"/>
    </xf>
    <xf numFmtId="0" fontId="14" fillId="0" borderId="0" xfId="96" applyFont="1" applyBorder="1" applyAlignment="1" applyProtection="1">
      <alignment vertical="center" wrapText="1"/>
      <protection hidden="1"/>
    </xf>
    <xf numFmtId="164" fontId="15" fillId="0" borderId="0" xfId="96" applyNumberFormat="1" applyFont="1" applyBorder="1" applyAlignment="1" applyProtection="1">
      <alignment horizontal="right" vertical="center" wrapText="1" indent="3"/>
      <protection hidden="1"/>
    </xf>
    <xf numFmtId="0" fontId="15" fillId="0" borderId="0" xfId="96" applyFont="1" applyBorder="1" applyAlignment="1" applyProtection="1">
      <alignment horizontal="right" wrapText="1" indent="2"/>
      <protection hidden="1"/>
    </xf>
    <xf numFmtId="1" fontId="15" fillId="0" borderId="0" xfId="96" applyNumberFormat="1" applyFont="1" applyBorder="1" applyAlignment="1" applyProtection="1">
      <alignment horizontal="right" wrapText="1" indent="3"/>
      <protection hidden="1"/>
    </xf>
    <xf numFmtId="0" fontId="15" fillId="0" borderId="0" xfId="96" applyFont="1" applyBorder="1" applyAlignment="1" applyProtection="1">
      <alignment horizontal="right" wrapText="1" indent="4"/>
      <protection hidden="1"/>
    </xf>
    <xf numFmtId="0" fontId="15" fillId="0" borderId="0" xfId="96" applyFont="1" applyBorder="1" applyAlignment="1" applyProtection="1">
      <alignment horizontal="right" wrapText="1" indent="3"/>
      <protection hidden="1"/>
    </xf>
    <xf numFmtId="0" fontId="14" fillId="0" borderId="0" xfId="0" applyFont="1" applyProtection="1">
      <protection hidden="1"/>
    </xf>
    <xf numFmtId="3" fontId="12" fillId="0" borderId="0" xfId="0" applyNumberFormat="1" applyFont="1" applyAlignment="1" applyProtection="1">
      <alignment horizontal="right" indent="3"/>
      <protection hidden="1"/>
    </xf>
    <xf numFmtId="164" fontId="12" fillId="0" borderId="0" xfId="0" applyNumberFormat="1" applyFont="1" applyAlignment="1" applyProtection="1">
      <alignment horizontal="center"/>
      <protection hidden="1"/>
    </xf>
    <xf numFmtId="164" fontId="12" fillId="0" borderId="0" xfId="0" applyNumberFormat="1" applyFont="1" applyAlignment="1" applyProtection="1">
      <alignment horizontal="right" indent="3"/>
      <protection hidden="1"/>
    </xf>
    <xf numFmtId="0" fontId="14" fillId="0" borderId="0" xfId="0" applyFont="1" applyAlignment="1">
      <alignment horizontal="center" wrapText="1"/>
    </xf>
    <xf numFmtId="0" fontId="69" fillId="0" borderId="0" xfId="0" applyFont="1" applyAlignment="1">
      <alignment horizontal="center" wrapText="1"/>
    </xf>
    <xf numFmtId="0" fontId="69" fillId="0" borderId="0" xfId="0" applyFont="1" applyAlignment="1">
      <alignment horizontal="center" vertical="center" wrapText="1"/>
    </xf>
    <xf numFmtId="0" fontId="71" fillId="0" borderId="0" xfId="0" applyFont="1" applyAlignment="1">
      <alignment horizontal="center"/>
    </xf>
    <xf numFmtId="2" fontId="9" fillId="0" borderId="0" xfId="96" applyNumberFormat="1" applyFont="1" applyAlignment="1">
      <alignment wrapText="1"/>
    </xf>
    <xf numFmtId="0" fontId="60" fillId="0" borderId="0" xfId="96" applyFont="1" applyAlignment="1">
      <alignment horizontal="left" vertical="center" wrapText="1"/>
    </xf>
    <xf numFmtId="0" fontId="56" fillId="0" borderId="32" xfId="96" applyFont="1" applyBorder="1" applyAlignment="1">
      <alignment horizontal="left" wrapText="1"/>
    </xf>
    <xf numFmtId="0" fontId="69" fillId="0" borderId="0" xfId="96" applyFont="1" applyAlignment="1">
      <alignment horizontal="center"/>
    </xf>
    <xf numFmtId="0" fontId="9" fillId="0" borderId="32" xfId="0" applyFont="1" applyBorder="1" applyAlignment="1">
      <alignment wrapText="1"/>
    </xf>
    <xf numFmtId="0" fontId="69" fillId="0" borderId="0" xfId="0" applyFont="1" applyAlignment="1">
      <alignment horizontal="center"/>
    </xf>
    <xf numFmtId="0" fontId="66" fillId="0" borderId="0" xfId="0" applyFont="1" applyAlignment="1">
      <alignment horizontal="left" vertical="center" wrapText="1"/>
    </xf>
    <xf numFmtId="0" fontId="3" fillId="31" borderId="13" xfId="96" applyFont="1" applyFill="1" applyBorder="1" applyAlignment="1">
      <alignment horizontal="center"/>
    </xf>
    <xf numFmtId="0" fontId="3" fillId="31" borderId="2" xfId="96" applyFont="1" applyFill="1" applyBorder="1" applyAlignment="1">
      <alignment horizontal="center"/>
    </xf>
    <xf numFmtId="0" fontId="3" fillId="31" borderId="13" xfId="96" applyFont="1" applyFill="1" applyBorder="1" applyAlignment="1">
      <alignment horizontal="center" vertical="top" wrapText="1"/>
    </xf>
    <xf numFmtId="0" fontId="0" fillId="0" borderId="2" xfId="0" applyBorder="1"/>
    <xf numFmtId="0" fontId="0" fillId="0" borderId="14" xfId="0" applyBorder="1"/>
    <xf numFmtId="0" fontId="0" fillId="0" borderId="0" xfId="0"/>
    <xf numFmtId="0" fontId="3" fillId="0" borderId="0" xfId="96" applyFont="1" applyAlignment="1">
      <alignment horizontal="center"/>
    </xf>
    <xf numFmtId="0" fontId="3" fillId="31" borderId="13" xfId="96" applyFont="1" applyFill="1" applyBorder="1" applyAlignment="1">
      <alignment horizontal="left"/>
    </xf>
    <xf numFmtId="0" fontId="3" fillId="31" borderId="2" xfId="96" applyFont="1" applyFill="1" applyBorder="1" applyAlignment="1">
      <alignment horizontal="left"/>
    </xf>
    <xf numFmtId="0" fontId="17" fillId="8" borderId="0" xfId="0" applyFont="1" applyFill="1" applyAlignment="1">
      <alignment horizontal="center"/>
    </xf>
    <xf numFmtId="0" fontId="9" fillId="0" borderId="0" xfId="0" applyFont="1" applyBorder="1" applyAlignment="1">
      <alignment horizontal="center"/>
    </xf>
    <xf numFmtId="0" fontId="60" fillId="0" borderId="0" xfId="0" applyFont="1" applyBorder="1" applyAlignment="1">
      <alignment horizontal="center" vertical="center"/>
    </xf>
    <xf numFmtId="0" fontId="60" fillId="0" borderId="1" xfId="0" applyFont="1" applyBorder="1" applyAlignment="1">
      <alignment horizontal="center"/>
    </xf>
    <xf numFmtId="0" fontId="60" fillId="0" borderId="0" xfId="0" applyFont="1" applyBorder="1" applyAlignment="1">
      <alignment horizontal="center"/>
    </xf>
    <xf numFmtId="0" fontId="3" fillId="0" borderId="0" xfId="0" applyFont="1" applyAlignment="1">
      <alignment horizontal="center"/>
    </xf>
  </cellXfs>
  <cellStyles count="431">
    <cellStyle name="20% - Accent1 2" xfId="6"/>
    <cellStyle name="20% - Accent2 2" xfId="7"/>
    <cellStyle name="20% - Accent3 2" xfId="8"/>
    <cellStyle name="20% - Accent4 2" xfId="9"/>
    <cellStyle name="20% - Accent5 2" xfId="10"/>
    <cellStyle name="20% - Accent6 2" xfId="11"/>
    <cellStyle name="40% - Accent1 2" xfId="12"/>
    <cellStyle name="40% - Accent2 2" xfId="13"/>
    <cellStyle name="40% - Accent3 2" xfId="14"/>
    <cellStyle name="40% - Accent4 2" xfId="15"/>
    <cellStyle name="40% - Accent5 2" xfId="16"/>
    <cellStyle name="40% - Accent6 2" xfId="17"/>
    <cellStyle name="60% - Accent1 2" xfId="18"/>
    <cellStyle name="60% - Accent2 2" xfId="19"/>
    <cellStyle name="60% - Accent3 2" xfId="20"/>
    <cellStyle name="60% - Accent4 2" xfId="21"/>
    <cellStyle name="60% - Accent5 2" xfId="22"/>
    <cellStyle name="60% - Accent6 2" xfId="23"/>
    <cellStyle name="Accent1 2" xfId="24"/>
    <cellStyle name="Accent2 2" xfId="25"/>
    <cellStyle name="Accent3 2" xfId="26"/>
    <cellStyle name="Accent4 2" xfId="27"/>
    <cellStyle name="Accent5 2" xfId="28"/>
    <cellStyle name="Accent6 2" xfId="29"/>
    <cellStyle name="ANCLAS,REZONES Y SUS PARTES,DE FUNDICION,DE HIERRO O DE ACERO" xfId="30"/>
    <cellStyle name="Bad 2" xfId="31"/>
    <cellStyle name="Calculation 2" xfId="32"/>
    <cellStyle name="Check Cell 2" xfId="33"/>
    <cellStyle name="Comma 2" xfId="1"/>
    <cellStyle name="Comma 2 2" xfId="34"/>
    <cellStyle name="Comma 3" xfId="35"/>
    <cellStyle name="Comma 4" xfId="36"/>
    <cellStyle name="Currency 2" xfId="37"/>
    <cellStyle name="Data_Total" xfId="38"/>
    <cellStyle name="dave1" xfId="39"/>
    <cellStyle name="Explanatory Text 2" xfId="40"/>
    <cellStyle name="Good 2" xfId="41"/>
    <cellStyle name="Heading" xfId="42"/>
    <cellStyle name="Heading 1 2" xfId="43"/>
    <cellStyle name="Heading 2 2" xfId="44"/>
    <cellStyle name="Heading 3 2" xfId="45"/>
    <cellStyle name="Heading 4 2" xfId="46"/>
    <cellStyle name="Heading 5" xfId="47"/>
    <cellStyle name="Headings" xfId="48"/>
    <cellStyle name="Headings 2" xfId="49"/>
    <cellStyle name="Headings 3" xfId="50"/>
    <cellStyle name="Headings_total and female claimant count sept 08" xfId="51"/>
    <cellStyle name="Hyperlink" xfId="430" builtinId="8"/>
    <cellStyle name="Hyperlink 2" xfId="52"/>
    <cellStyle name="Hyperlink 2 10" xfId="222"/>
    <cellStyle name="Hyperlink 2 100" xfId="223"/>
    <cellStyle name="Hyperlink 2 101" xfId="224"/>
    <cellStyle name="Hyperlink 2 102" xfId="225"/>
    <cellStyle name="Hyperlink 2 103" xfId="226"/>
    <cellStyle name="Hyperlink 2 104" xfId="227"/>
    <cellStyle name="Hyperlink 2 105" xfId="228"/>
    <cellStyle name="Hyperlink 2 106" xfId="229"/>
    <cellStyle name="Hyperlink 2 107" xfId="230"/>
    <cellStyle name="Hyperlink 2 108" xfId="231"/>
    <cellStyle name="Hyperlink 2 109" xfId="232"/>
    <cellStyle name="Hyperlink 2 11" xfId="233"/>
    <cellStyle name="Hyperlink 2 110" xfId="234"/>
    <cellStyle name="Hyperlink 2 111" xfId="235"/>
    <cellStyle name="Hyperlink 2 112" xfId="236"/>
    <cellStyle name="Hyperlink 2 113" xfId="237"/>
    <cellStyle name="Hyperlink 2 114" xfId="238"/>
    <cellStyle name="Hyperlink 2 115" xfId="239"/>
    <cellStyle name="Hyperlink 2 116" xfId="240"/>
    <cellStyle name="Hyperlink 2 117" xfId="241"/>
    <cellStyle name="Hyperlink 2 118" xfId="242"/>
    <cellStyle name="Hyperlink 2 119" xfId="243"/>
    <cellStyle name="Hyperlink 2 12" xfId="244"/>
    <cellStyle name="Hyperlink 2 120" xfId="245"/>
    <cellStyle name="Hyperlink 2 121" xfId="246"/>
    <cellStyle name="Hyperlink 2 122" xfId="247"/>
    <cellStyle name="Hyperlink 2 123" xfId="248"/>
    <cellStyle name="Hyperlink 2 124" xfId="249"/>
    <cellStyle name="Hyperlink 2 125" xfId="250"/>
    <cellStyle name="Hyperlink 2 126" xfId="251"/>
    <cellStyle name="Hyperlink 2 127" xfId="252"/>
    <cellStyle name="Hyperlink 2 128" xfId="253"/>
    <cellStyle name="Hyperlink 2 129" xfId="254"/>
    <cellStyle name="Hyperlink 2 13" xfId="255"/>
    <cellStyle name="Hyperlink 2 130" xfId="256"/>
    <cellStyle name="Hyperlink 2 131" xfId="257"/>
    <cellStyle name="Hyperlink 2 132" xfId="258"/>
    <cellStyle name="Hyperlink 2 133" xfId="259"/>
    <cellStyle name="Hyperlink 2 134" xfId="260"/>
    <cellStyle name="Hyperlink 2 135" xfId="261"/>
    <cellStyle name="Hyperlink 2 136" xfId="262"/>
    <cellStyle name="Hyperlink 2 137" xfId="263"/>
    <cellStyle name="Hyperlink 2 138" xfId="264"/>
    <cellStyle name="Hyperlink 2 139" xfId="265"/>
    <cellStyle name="Hyperlink 2 14" xfId="266"/>
    <cellStyle name="Hyperlink 2 140" xfId="267"/>
    <cellStyle name="Hyperlink 2 141" xfId="268"/>
    <cellStyle name="Hyperlink 2 142" xfId="269"/>
    <cellStyle name="Hyperlink 2 143" xfId="270"/>
    <cellStyle name="Hyperlink 2 144" xfId="271"/>
    <cellStyle name="Hyperlink 2 145" xfId="272"/>
    <cellStyle name="Hyperlink 2 146" xfId="273"/>
    <cellStyle name="Hyperlink 2 147" xfId="274"/>
    <cellStyle name="Hyperlink 2 148" xfId="275"/>
    <cellStyle name="Hyperlink 2 15" xfId="276"/>
    <cellStyle name="Hyperlink 2 16" xfId="277"/>
    <cellStyle name="Hyperlink 2 17" xfId="278"/>
    <cellStyle name="Hyperlink 2 18" xfId="279"/>
    <cellStyle name="Hyperlink 2 19" xfId="280"/>
    <cellStyle name="Hyperlink 2 2" xfId="53"/>
    <cellStyle name="Hyperlink 2 20" xfId="281"/>
    <cellStyle name="Hyperlink 2 21" xfId="282"/>
    <cellStyle name="Hyperlink 2 22" xfId="283"/>
    <cellStyle name="Hyperlink 2 23" xfId="284"/>
    <cellStyle name="Hyperlink 2 24" xfId="285"/>
    <cellStyle name="Hyperlink 2 25" xfId="286"/>
    <cellStyle name="Hyperlink 2 26" xfId="287"/>
    <cellStyle name="Hyperlink 2 27" xfId="288"/>
    <cellStyle name="Hyperlink 2 28" xfId="289"/>
    <cellStyle name="Hyperlink 2 29" xfId="290"/>
    <cellStyle name="Hyperlink 2 3" xfId="54"/>
    <cellStyle name="Hyperlink 2 30" xfId="291"/>
    <cellStyle name="Hyperlink 2 31" xfId="292"/>
    <cellStyle name="Hyperlink 2 32" xfId="293"/>
    <cellStyle name="Hyperlink 2 33" xfId="294"/>
    <cellStyle name="Hyperlink 2 34" xfId="295"/>
    <cellStyle name="Hyperlink 2 35" xfId="296"/>
    <cellStyle name="Hyperlink 2 36" xfId="297"/>
    <cellStyle name="Hyperlink 2 37" xfId="298"/>
    <cellStyle name="Hyperlink 2 38" xfId="299"/>
    <cellStyle name="Hyperlink 2 39" xfId="300"/>
    <cellStyle name="Hyperlink 2 4" xfId="55"/>
    <cellStyle name="Hyperlink 2 40" xfId="301"/>
    <cellStyle name="Hyperlink 2 41" xfId="302"/>
    <cellStyle name="Hyperlink 2 42" xfId="303"/>
    <cellStyle name="Hyperlink 2 43" xfId="304"/>
    <cellStyle name="Hyperlink 2 44" xfId="305"/>
    <cellStyle name="Hyperlink 2 45" xfId="306"/>
    <cellStyle name="Hyperlink 2 46" xfId="307"/>
    <cellStyle name="Hyperlink 2 47" xfId="308"/>
    <cellStyle name="Hyperlink 2 48" xfId="309"/>
    <cellStyle name="Hyperlink 2 49" xfId="310"/>
    <cellStyle name="Hyperlink 2 5" xfId="311"/>
    <cellStyle name="Hyperlink 2 50" xfId="312"/>
    <cellStyle name="Hyperlink 2 51" xfId="313"/>
    <cellStyle name="Hyperlink 2 52" xfId="314"/>
    <cellStyle name="Hyperlink 2 53" xfId="315"/>
    <cellStyle name="Hyperlink 2 54" xfId="316"/>
    <cellStyle name="Hyperlink 2 55" xfId="317"/>
    <cellStyle name="Hyperlink 2 56" xfId="318"/>
    <cellStyle name="Hyperlink 2 57" xfId="319"/>
    <cellStyle name="Hyperlink 2 58" xfId="320"/>
    <cellStyle name="Hyperlink 2 59" xfId="321"/>
    <cellStyle name="Hyperlink 2 6" xfId="322"/>
    <cellStyle name="Hyperlink 2 60" xfId="323"/>
    <cellStyle name="Hyperlink 2 61" xfId="324"/>
    <cellStyle name="Hyperlink 2 62" xfId="325"/>
    <cellStyle name="Hyperlink 2 63" xfId="326"/>
    <cellStyle name="Hyperlink 2 64" xfId="327"/>
    <cellStyle name="Hyperlink 2 65" xfId="328"/>
    <cellStyle name="Hyperlink 2 66" xfId="329"/>
    <cellStyle name="Hyperlink 2 67" xfId="330"/>
    <cellStyle name="Hyperlink 2 68" xfId="331"/>
    <cellStyle name="Hyperlink 2 69" xfId="332"/>
    <cellStyle name="Hyperlink 2 7" xfId="333"/>
    <cellStyle name="Hyperlink 2 70" xfId="334"/>
    <cellStyle name="Hyperlink 2 71" xfId="335"/>
    <cellStyle name="Hyperlink 2 72" xfId="336"/>
    <cellStyle name="Hyperlink 2 73" xfId="337"/>
    <cellStyle name="Hyperlink 2 74" xfId="338"/>
    <cellStyle name="Hyperlink 2 75" xfId="339"/>
    <cellStyle name="Hyperlink 2 76" xfId="340"/>
    <cellStyle name="Hyperlink 2 77" xfId="341"/>
    <cellStyle name="Hyperlink 2 78" xfId="342"/>
    <cellStyle name="Hyperlink 2 79" xfId="343"/>
    <cellStyle name="Hyperlink 2 8" xfId="344"/>
    <cellStyle name="Hyperlink 2 80" xfId="345"/>
    <cellStyle name="Hyperlink 2 81" xfId="346"/>
    <cellStyle name="Hyperlink 2 82" xfId="347"/>
    <cellStyle name="Hyperlink 2 83" xfId="348"/>
    <cellStyle name="Hyperlink 2 84" xfId="349"/>
    <cellStyle name="Hyperlink 2 85" xfId="350"/>
    <cellStyle name="Hyperlink 2 86" xfId="351"/>
    <cellStyle name="Hyperlink 2 87" xfId="352"/>
    <cellStyle name="Hyperlink 2 88" xfId="353"/>
    <cellStyle name="Hyperlink 2 89" xfId="354"/>
    <cellStyle name="Hyperlink 2 9" xfId="355"/>
    <cellStyle name="Hyperlink 2 90" xfId="356"/>
    <cellStyle name="Hyperlink 2 91" xfId="357"/>
    <cellStyle name="Hyperlink 2 92" xfId="358"/>
    <cellStyle name="Hyperlink 2 93" xfId="359"/>
    <cellStyle name="Hyperlink 2 94" xfId="360"/>
    <cellStyle name="Hyperlink 2 95" xfId="361"/>
    <cellStyle name="Hyperlink 2 96" xfId="362"/>
    <cellStyle name="Hyperlink 2 97" xfId="363"/>
    <cellStyle name="Hyperlink 2 98" xfId="364"/>
    <cellStyle name="Hyperlink 2 99" xfId="365"/>
    <cellStyle name="Hyperlink 3" xfId="56"/>
    <cellStyle name="Hyperlink 3 10" xfId="366"/>
    <cellStyle name="Hyperlink 3 11" xfId="367"/>
    <cellStyle name="Hyperlink 3 12" xfId="368"/>
    <cellStyle name="Hyperlink 3 13" xfId="369"/>
    <cellStyle name="Hyperlink 3 14" xfId="370"/>
    <cellStyle name="Hyperlink 3 15" xfId="371"/>
    <cellStyle name="Hyperlink 3 16" xfId="372"/>
    <cellStyle name="Hyperlink 3 17" xfId="373"/>
    <cellStyle name="Hyperlink 3 18" xfId="374"/>
    <cellStyle name="Hyperlink 3 19" xfId="375"/>
    <cellStyle name="Hyperlink 3 2" xfId="57"/>
    <cellStyle name="Hyperlink 3 2 2" xfId="58"/>
    <cellStyle name="Hyperlink 3 20" xfId="376"/>
    <cellStyle name="Hyperlink 3 21" xfId="377"/>
    <cellStyle name="Hyperlink 3 22" xfId="378"/>
    <cellStyle name="Hyperlink 3 23" xfId="379"/>
    <cellStyle name="Hyperlink 3 24" xfId="380"/>
    <cellStyle name="Hyperlink 3 25" xfId="381"/>
    <cellStyle name="Hyperlink 3 26" xfId="382"/>
    <cellStyle name="Hyperlink 3 27" xfId="383"/>
    <cellStyle name="Hyperlink 3 28" xfId="384"/>
    <cellStyle name="Hyperlink 3 29" xfId="385"/>
    <cellStyle name="Hyperlink 3 3" xfId="59"/>
    <cellStyle name="Hyperlink 3 3 2" xfId="60"/>
    <cellStyle name="Hyperlink 3 30" xfId="386"/>
    <cellStyle name="Hyperlink 3 31" xfId="387"/>
    <cellStyle name="Hyperlink 3 32" xfId="388"/>
    <cellStyle name="Hyperlink 3 33" xfId="389"/>
    <cellStyle name="Hyperlink 3 34" xfId="390"/>
    <cellStyle name="Hyperlink 3 35" xfId="391"/>
    <cellStyle name="Hyperlink 3 36" xfId="392"/>
    <cellStyle name="Hyperlink 3 37" xfId="393"/>
    <cellStyle name="Hyperlink 3 38" xfId="394"/>
    <cellStyle name="Hyperlink 3 39" xfId="395"/>
    <cellStyle name="Hyperlink 3 4" xfId="61"/>
    <cellStyle name="Hyperlink 3 40" xfId="396"/>
    <cellStyle name="Hyperlink 3 41" xfId="397"/>
    <cellStyle name="Hyperlink 3 42" xfId="398"/>
    <cellStyle name="Hyperlink 3 43" xfId="399"/>
    <cellStyle name="Hyperlink 3 44" xfId="400"/>
    <cellStyle name="Hyperlink 3 45" xfId="401"/>
    <cellStyle name="Hyperlink 3 46" xfId="402"/>
    <cellStyle name="Hyperlink 3 47" xfId="403"/>
    <cellStyle name="Hyperlink 3 48" xfId="404"/>
    <cellStyle name="Hyperlink 3 49" xfId="405"/>
    <cellStyle name="Hyperlink 3 5" xfId="62"/>
    <cellStyle name="Hyperlink 3 50" xfId="406"/>
    <cellStyle name="Hyperlink 3 51" xfId="407"/>
    <cellStyle name="Hyperlink 3 52" xfId="408"/>
    <cellStyle name="Hyperlink 3 53" xfId="409"/>
    <cellStyle name="Hyperlink 3 54" xfId="410"/>
    <cellStyle name="Hyperlink 3 55" xfId="411"/>
    <cellStyle name="Hyperlink 3 56" xfId="412"/>
    <cellStyle name="Hyperlink 3 57" xfId="413"/>
    <cellStyle name="Hyperlink 3 58" xfId="414"/>
    <cellStyle name="Hyperlink 3 59" xfId="415"/>
    <cellStyle name="Hyperlink 3 6" xfId="63"/>
    <cellStyle name="Hyperlink 3 60" xfId="416"/>
    <cellStyle name="Hyperlink 3 61" xfId="417"/>
    <cellStyle name="Hyperlink 3 62" xfId="418"/>
    <cellStyle name="Hyperlink 3 7" xfId="419"/>
    <cellStyle name="Hyperlink 3 8" xfId="420"/>
    <cellStyle name="Hyperlink 3 9" xfId="421"/>
    <cellStyle name="Hyperlink 4" xfId="64"/>
    <cellStyle name="Hyperlink 4 2" xfId="65"/>
    <cellStyle name="Hyperlink 4 3" xfId="66"/>
    <cellStyle name="Hyperlink 5" xfId="67"/>
    <cellStyle name="Hyperlink 5 2" xfId="68"/>
    <cellStyle name="Hyperlink 6" xfId="69"/>
    <cellStyle name="Hyperlink 6 2" xfId="70"/>
    <cellStyle name="Hyperlink 7" xfId="71"/>
    <cellStyle name="Input 2" xfId="72"/>
    <cellStyle name="Inscode" xfId="73"/>
    <cellStyle name="Inscode 2" xfId="74"/>
    <cellStyle name="Linked Cell 2" xfId="75"/>
    <cellStyle name="Neutral 2" xfId="76"/>
    <cellStyle name="Normal" xfId="0" builtinId="0"/>
    <cellStyle name="Normal 10" xfId="77"/>
    <cellStyle name="Normal 10 2" xfId="78"/>
    <cellStyle name="Normal 11" xfId="79"/>
    <cellStyle name="Normal 11 2" xfId="80"/>
    <cellStyle name="Normal 11 3" xfId="81"/>
    <cellStyle name="Normal 12" xfId="82"/>
    <cellStyle name="Normal 13" xfId="83"/>
    <cellStyle name="Normal 14" xfId="84"/>
    <cellStyle name="Normal 15" xfId="85"/>
    <cellStyle name="Normal 16" xfId="86"/>
    <cellStyle name="Normal 16 2" xfId="87"/>
    <cellStyle name="Normal 17" xfId="88"/>
    <cellStyle name="Normal 18" xfId="89"/>
    <cellStyle name="Normal 19" xfId="221"/>
    <cellStyle name="Normal 2" xfId="2"/>
    <cellStyle name="Normal 2 2" xfId="90"/>
    <cellStyle name="Normal 2 2 2" xfId="5"/>
    <cellStyle name="Normal 2 2 3" xfId="91"/>
    <cellStyle name="Normal 2 2 4" xfId="92"/>
    <cellStyle name="Normal 2 2 5" xfId="93"/>
    <cellStyle name="Normal 2 3" xfId="94"/>
    <cellStyle name="Normal 2 3 2" xfId="95"/>
    <cellStyle name="Normal 2 3 2 2" xfId="96"/>
    <cellStyle name="Normal 2 3 3" xfId="97"/>
    <cellStyle name="Normal 2 3 4" xfId="98"/>
    <cellStyle name="Normal 2 3 5" xfId="99"/>
    <cellStyle name="Normal 2 3 6" xfId="100"/>
    <cellStyle name="Normal 2 4" xfId="101"/>
    <cellStyle name="Normal 2 4 2" xfId="102"/>
    <cellStyle name="Normal 2 5" xfId="103"/>
    <cellStyle name="Normal 2 5 2" xfId="104"/>
    <cellStyle name="Normal 2 6" xfId="105"/>
    <cellStyle name="Normal 2 7" xfId="106"/>
    <cellStyle name="Normal 3" xfId="107"/>
    <cellStyle name="Normal 3 10" xfId="422"/>
    <cellStyle name="Normal 3 11" xfId="423"/>
    <cellStyle name="Normal 3 12" xfId="424"/>
    <cellStyle name="Normal 3 13" xfId="425"/>
    <cellStyle name="Normal 3 14" xfId="426"/>
    <cellStyle name="Normal 3 15" xfId="427"/>
    <cellStyle name="Normal 3 2" xfId="4"/>
    <cellStyle name="Normal 3 2 2" xfId="108"/>
    <cellStyle name="Normal 3 2 2 2" xfId="109"/>
    <cellStyle name="Normal 3 3" xfId="110"/>
    <cellStyle name="Normal 3 3 2" xfId="111"/>
    <cellStyle name="Normal 3 4" xfId="112"/>
    <cellStyle name="Normal 3 5" xfId="113"/>
    <cellStyle name="Normal 3 6" xfId="114"/>
    <cellStyle name="Normal 3 7" xfId="115"/>
    <cellStyle name="Normal 3 8" xfId="116"/>
    <cellStyle name="Normal 3 9" xfId="117"/>
    <cellStyle name="Normal 3 9 2" xfId="118"/>
    <cellStyle name="Normal 4" xfId="119"/>
    <cellStyle name="Normal 4 10" xfId="120"/>
    <cellStyle name="Normal 4 11" xfId="121"/>
    <cellStyle name="Normal 4 12" xfId="122"/>
    <cellStyle name="Normal 4 13" xfId="123"/>
    <cellStyle name="Normal 4 14" xfId="124"/>
    <cellStyle name="Normal 4 15" xfId="125"/>
    <cellStyle name="Normal 4 16" xfId="126"/>
    <cellStyle name="Normal 4 17" xfId="127"/>
    <cellStyle name="Normal 4 18" xfId="128"/>
    <cellStyle name="Normal 4 19" xfId="129"/>
    <cellStyle name="Normal 4 2" xfId="130"/>
    <cellStyle name="Normal 4 2 10" xfId="131"/>
    <cellStyle name="Normal 4 2 11" xfId="132"/>
    <cellStyle name="Normal 4 2 12" xfId="133"/>
    <cellStyle name="Normal 4 2 13" xfId="134"/>
    <cellStyle name="Normal 4 2 14" xfId="135"/>
    <cellStyle name="Normal 4 2 15" xfId="136"/>
    <cellStyle name="Normal 4 2 16" xfId="137"/>
    <cellStyle name="Normal 4 2 17" xfId="138"/>
    <cellStyle name="Normal 4 2 18" xfId="139"/>
    <cellStyle name="Normal 4 2 19" xfId="140"/>
    <cellStyle name="Normal 4 2 2" xfId="141"/>
    <cellStyle name="Normal 4 2 2 2" xfId="142"/>
    <cellStyle name="Normal 4 2 20" xfId="143"/>
    <cellStyle name="Normal 4 2 3" xfId="144"/>
    <cellStyle name="Normal 4 2 3 2" xfId="145"/>
    <cellStyle name="Normal 4 2 4" xfId="146"/>
    <cellStyle name="Normal 4 2 4 2" xfId="147"/>
    <cellStyle name="Normal 4 2 5" xfId="148"/>
    <cellStyle name="Normal 4 2 6" xfId="149"/>
    <cellStyle name="Normal 4 2 7" xfId="150"/>
    <cellStyle name="Normal 4 2 8" xfId="151"/>
    <cellStyle name="Normal 4 2 9" xfId="152"/>
    <cellStyle name="Normal 4 20" xfId="153"/>
    <cellStyle name="Normal 4 21" xfId="154"/>
    <cellStyle name="Normal 4 22" xfId="155"/>
    <cellStyle name="Normal 4 23" xfId="156"/>
    <cellStyle name="Normal 4 24" xfId="157"/>
    <cellStyle name="Normal 4 25" xfId="158"/>
    <cellStyle name="Normal 4 26" xfId="159"/>
    <cellStyle name="Normal 4 3" xfId="160"/>
    <cellStyle name="Normal 4 3 2" xfId="161"/>
    <cellStyle name="Normal 4 4" xfId="162"/>
    <cellStyle name="Normal 4 4 2" xfId="163"/>
    <cellStyle name="Normal 4 5" xfId="164"/>
    <cellStyle name="Normal 4 5 2" xfId="165"/>
    <cellStyle name="Normal 4 6" xfId="166"/>
    <cellStyle name="Normal 4 7" xfId="167"/>
    <cellStyle name="Normal 4 8" xfId="168"/>
    <cellStyle name="Normal 4 9" xfId="169"/>
    <cellStyle name="Normal 5" xfId="170"/>
    <cellStyle name="Normal 5 2" xfId="171"/>
    <cellStyle name="Normal 5 2 2" xfId="172"/>
    <cellStyle name="Normal 5 3" xfId="173"/>
    <cellStyle name="Normal 5 4" xfId="174"/>
    <cellStyle name="Normal 5 5" xfId="175"/>
    <cellStyle name="Normal 6" xfId="176"/>
    <cellStyle name="Normal 6 2" xfId="177"/>
    <cellStyle name="Normal 6 2 2" xfId="178"/>
    <cellStyle name="Normal 6 3" xfId="179"/>
    <cellStyle name="Normal 6 4" xfId="180"/>
    <cellStyle name="Normal 6 5" xfId="181"/>
    <cellStyle name="Normal 6 6" xfId="428"/>
    <cellStyle name="Normal 7" xfId="182"/>
    <cellStyle name="Normal 7 2" xfId="183"/>
    <cellStyle name="Normal 7 2 2" xfId="184"/>
    <cellStyle name="Normal 7 2 3" xfId="185"/>
    <cellStyle name="Normal 7 3" xfId="186"/>
    <cellStyle name="Normal 7 4" xfId="187"/>
    <cellStyle name="Normal 7 5" xfId="188"/>
    <cellStyle name="Normal 7 6" xfId="189"/>
    <cellStyle name="Normal 7 7" xfId="429"/>
    <cellStyle name="Normal 8" xfId="190"/>
    <cellStyle name="Normal 8 2" xfId="191"/>
    <cellStyle name="Normal 8 3" xfId="192"/>
    <cellStyle name="Normal 9" xfId="193"/>
    <cellStyle name="Note 2" xfId="194"/>
    <cellStyle name="Output 2" xfId="195"/>
    <cellStyle name="Percent 2" xfId="3"/>
    <cellStyle name="Percent 2 2" xfId="196"/>
    <cellStyle name="Publication_style" xfId="197"/>
    <cellStyle name="Refdb standard" xfId="198"/>
    <cellStyle name="Refdb standard 2" xfId="199"/>
    <cellStyle name="Row_CategoryHeadings" xfId="200"/>
    <cellStyle name="Source" xfId="201"/>
    <cellStyle name="Source 2" xfId="202"/>
    <cellStyle name="Table Cells" xfId="203"/>
    <cellStyle name="Table Column Headings" xfId="204"/>
    <cellStyle name="Table Number" xfId="205"/>
    <cellStyle name="Table Row Headings" xfId="206"/>
    <cellStyle name="Table Title" xfId="207"/>
    <cellStyle name="Table_Name" xfId="208"/>
    <cellStyle name="þ_x001d_ð'&amp;Oý—&amp;Hý_x000b__x0008_—_x000f_h_x0010__x0007__x0001__x0001_" xfId="209"/>
    <cellStyle name="Title 2" xfId="210"/>
    <cellStyle name="Total 2" xfId="211"/>
    <cellStyle name="ts97" xfId="212"/>
    <cellStyle name="u" xfId="213"/>
    <cellStyle name="Undefined" xfId="214"/>
    <cellStyle name="Warning Text 2" xfId="215"/>
    <cellStyle name="Warnings" xfId="216"/>
    <cellStyle name="Warnings 2" xfId="217"/>
    <cellStyle name="Warnings 3" xfId="218"/>
    <cellStyle name="Warnings 3 2" xfId="219"/>
    <cellStyle name="Warnings 4" xfId="220"/>
  </cellStyles>
  <dxfs count="7">
    <dxf>
      <border>
        <bottom style="thin">
          <color rgb="FF000080"/>
        </bottom>
        <vertical/>
        <horizontal/>
      </border>
    </dxf>
    <dxf>
      <border>
        <bottom style="thin">
          <color rgb="FF000080"/>
        </bottom>
        <vertical/>
        <horizontal/>
      </border>
    </dxf>
    <dxf>
      <border>
        <bottom style="thin">
          <color rgb="FF000080"/>
        </bottom>
        <vertical/>
        <horizontal/>
      </border>
    </dxf>
    <dxf>
      <border>
        <bottom style="thin">
          <color rgb="FF000080"/>
        </bottom>
        <vertical/>
        <horizontal/>
      </border>
    </dxf>
    <dxf>
      <border>
        <bottom style="thin">
          <color auto="1"/>
        </bottom>
        <vertical/>
        <horizontal/>
      </border>
    </dxf>
    <dxf>
      <border>
        <bottom style="thin">
          <color rgb="FF000080"/>
        </bottom>
        <vertical/>
        <horizontal/>
      </border>
    </dxf>
    <dxf>
      <border>
        <bottom style="thin">
          <color rgb="FF000080"/>
        </bottom>
        <vertical/>
        <horizontal/>
      </border>
    </dxf>
  </dxfs>
  <tableStyles count="0" defaultTableStyle="TableStyleMedium9" defaultPivotStyle="PivotStyleLight16"/>
  <colors>
    <mruColors>
      <color rgb="FF0000FF"/>
      <color rgb="FF0002BE"/>
      <color rgb="FF1D02BE"/>
      <color rgb="FF0000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423761030635457"/>
          <c:y val="0.16490400000000024"/>
          <c:w val="0.59380470079275971"/>
          <c:h val="0.82203688888888893"/>
        </c:manualLayout>
      </c:layout>
      <c:barChart>
        <c:barDir val="bar"/>
        <c:grouping val="percentStacked"/>
        <c:varyColors val="0"/>
        <c:ser>
          <c:idx val="0"/>
          <c:order val="0"/>
          <c:tx>
            <c:v>Indicator recorded as achieved</c:v>
          </c:tx>
          <c:spPr>
            <a:solidFill>
              <a:schemeClr val="tx2"/>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[0]!Cluster</c:f>
              <c:strCache>
                <c:ptCount val="7"/>
                <c:pt idx="0">
                  <c:v>Amman/Gwendraeth</c:v>
                </c:pt>
                <c:pt idx="1">
                  <c:v>Llanelli</c:v>
                </c:pt>
                <c:pt idx="2">
                  <c:v>North Ceredigion</c:v>
                </c:pt>
                <c:pt idx="3">
                  <c:v>North Pembrokeshire</c:v>
                </c:pt>
                <c:pt idx="4">
                  <c:v>South Ceredigion</c:v>
                </c:pt>
                <c:pt idx="5">
                  <c:v>South Pembrokeshire</c:v>
                </c:pt>
                <c:pt idx="6">
                  <c:v>Taf / Teifi / Tywi</c:v>
                </c:pt>
              </c:strCache>
            </c:strRef>
          </c:cat>
          <c:val>
            <c:numRef>
              <c:f>[0]!Clinical_Indicator_Recorded</c:f>
              <c:numCache>
                <c:formatCode>0.0</c:formatCode>
                <c:ptCount val="7"/>
                <c:pt idx="0">
                  <c:v>97.435897435897431</c:v>
                </c:pt>
                <c:pt idx="1">
                  <c:v>97.543859649122808</c:v>
                </c:pt>
                <c:pt idx="2">
                  <c:v>98.32167832167832</c:v>
                </c:pt>
                <c:pt idx="3">
                  <c:v>96.530789245446655</c:v>
                </c:pt>
                <c:pt idx="4">
                  <c:v>97.142857142857139</c:v>
                </c:pt>
                <c:pt idx="5">
                  <c:v>95.872742906276869</c:v>
                </c:pt>
                <c:pt idx="6">
                  <c:v>99.50787401574803</c:v>
                </c:pt>
              </c:numCache>
            </c:numRef>
          </c:val>
          <c:extLst>
            <c:ext xmlns:c16="http://schemas.microsoft.com/office/drawing/2014/chart" uri="{C3380CC4-5D6E-409C-BE32-E72D297353CC}">
              <c16:uniqueId val="{00000000-08BB-4A22-88DC-9089185DCF4C}"/>
            </c:ext>
          </c:extLst>
        </c:ser>
        <c:ser>
          <c:idx val="1"/>
          <c:order val="1"/>
          <c:tx>
            <c:v>Indicator recorded as not achieved</c:v>
          </c:tx>
          <c:spPr>
            <a:solidFill>
              <a:schemeClr val="accent1">
                <a:lumMod val="40000"/>
                <a:lumOff val="60000"/>
              </a:schemeClr>
            </a:solidFill>
          </c:spPr>
          <c:invertIfNegative val="0"/>
          <c:val>
            <c:numRef>
              <c:f>[0]!Clinical_Indicator_Not_Recorded</c:f>
              <c:numCache>
                <c:formatCode>0.0</c:formatCode>
                <c:ptCount val="7"/>
                <c:pt idx="0">
                  <c:v>2.5641025641025639</c:v>
                </c:pt>
                <c:pt idx="1">
                  <c:v>2.4561403508771931</c:v>
                </c:pt>
                <c:pt idx="2">
                  <c:v>1.6783216783216783</c:v>
                </c:pt>
                <c:pt idx="3">
                  <c:v>3.4692107545533388</c:v>
                </c:pt>
                <c:pt idx="4">
                  <c:v>2.8571428571428572</c:v>
                </c:pt>
                <c:pt idx="5">
                  <c:v>4.1272570937231299</c:v>
                </c:pt>
                <c:pt idx="6">
                  <c:v>0.49212598425196852</c:v>
                </c:pt>
              </c:numCache>
            </c:numRef>
          </c:val>
          <c:extLst>
            <c:ext xmlns:c16="http://schemas.microsoft.com/office/drawing/2014/chart" uri="{C3380CC4-5D6E-409C-BE32-E72D297353CC}">
              <c16:uniqueId val="{00000001-08BB-4A22-88DC-9089185DCF4C}"/>
            </c:ext>
          </c:extLst>
        </c:ser>
        <c:dLbls>
          <c:showLegendKey val="0"/>
          <c:showVal val="0"/>
          <c:showCatName val="0"/>
          <c:showSerName val="0"/>
          <c:showPercent val="0"/>
          <c:showBubbleSize val="0"/>
        </c:dLbls>
        <c:gapWidth val="30"/>
        <c:overlap val="100"/>
        <c:axId val="115860608"/>
        <c:axId val="115862528"/>
      </c:barChart>
      <c:catAx>
        <c:axId val="115860608"/>
        <c:scaling>
          <c:orientation val="maxMin"/>
        </c:scaling>
        <c:delete val="0"/>
        <c:axPos val="l"/>
        <c:numFmt formatCode="General" sourceLinked="0"/>
        <c:majorTickMark val="none"/>
        <c:minorTickMark val="none"/>
        <c:tickLblPos val="nextTo"/>
        <c:spPr>
          <a:ln>
            <a:noFill/>
          </a:ln>
        </c:spPr>
        <c:txPr>
          <a:bodyPr/>
          <a:lstStyle/>
          <a:p>
            <a:pPr>
              <a:defRPr sz="900">
                <a:latin typeface="Verdana" pitchFamily="34" charset="0"/>
                <a:ea typeface="Verdana" pitchFamily="34" charset="0"/>
                <a:cs typeface="Verdana" pitchFamily="34" charset="0"/>
              </a:defRPr>
            </a:pPr>
            <a:endParaRPr lang="en-US"/>
          </a:p>
        </c:txPr>
        <c:crossAx val="115862528"/>
        <c:crosses val="autoZero"/>
        <c:auto val="1"/>
        <c:lblAlgn val="ctr"/>
        <c:lblOffset val="100"/>
        <c:noMultiLvlLbl val="0"/>
      </c:catAx>
      <c:valAx>
        <c:axId val="115862528"/>
        <c:scaling>
          <c:orientation val="minMax"/>
          <c:max val="1"/>
          <c:min val="0"/>
        </c:scaling>
        <c:delete val="1"/>
        <c:axPos val="t"/>
        <c:numFmt formatCode="0%" sourceLinked="1"/>
        <c:majorTickMark val="out"/>
        <c:minorTickMark val="none"/>
        <c:tickLblPos val="none"/>
        <c:crossAx val="115860608"/>
        <c:crosses val="autoZero"/>
        <c:crossBetween val="between"/>
      </c:valAx>
    </c:plotArea>
    <c:legend>
      <c:legendPos val="t"/>
      <c:layout>
        <c:manualLayout>
          <c:xMode val="edge"/>
          <c:yMode val="edge"/>
          <c:x val="1.8676806083650202E-2"/>
          <c:y val="0.11070400000000002"/>
          <c:w val="0.96356506125897767"/>
          <c:h val="4.9212137956441075E-2"/>
        </c:manualLayout>
      </c:layout>
      <c:overlay val="0"/>
      <c:txPr>
        <a:bodyPr/>
        <a:lstStyle/>
        <a:p>
          <a:pPr>
            <a:defRPr sz="900">
              <a:latin typeface="Verdana" pitchFamily="34" charset="0"/>
              <a:ea typeface="Verdana" pitchFamily="34" charset="0"/>
              <a:cs typeface="Verdana" pitchFamily="34" charset="0"/>
            </a:defRPr>
          </a:pPr>
          <a:endParaRPr lang="en-US"/>
        </a:p>
      </c:txPr>
    </c:legend>
    <c:plotVisOnly val="1"/>
    <c:dispBlanksAs val="gap"/>
    <c:showDLblsOverMax val="0"/>
  </c:chart>
  <c:spPr>
    <a:ln>
      <a:noFill/>
    </a:ln>
  </c:spPr>
  <c:printSettings>
    <c:headerFooter/>
    <c:pageMargins b="0.75000000000000655" l="0.70000000000000062" r="0.70000000000000062" t="0.7500000000000065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423748939779696"/>
          <c:y val="0.16531577777777778"/>
          <c:w val="0.59380470079276015"/>
          <c:h val="0.82183111111111162"/>
        </c:manualLayout>
      </c:layout>
      <c:barChart>
        <c:barDir val="bar"/>
        <c:grouping val="clustered"/>
        <c:varyColors val="0"/>
        <c:ser>
          <c:idx val="0"/>
          <c:order val="0"/>
          <c:tx>
            <c:v>Clinical indicator recorded</c:v>
          </c:tx>
          <c:spPr>
            <a:solidFill>
              <a:schemeClr val="accent1"/>
            </a:solidFill>
          </c:spPr>
          <c:invertIfNegative val="0"/>
          <c:dLbls>
            <c:spPr>
              <a:noFill/>
              <a:ln>
                <a:noFill/>
              </a:ln>
              <a:effectLst/>
            </c:spPr>
            <c:txPr>
              <a:bodyPr/>
              <a:lstStyle/>
              <a:p>
                <a:pPr>
                  <a:defRPr sz="800" b="1">
                    <a:latin typeface="Verdana" pitchFamily="34" charset="0"/>
                    <a:ea typeface="Verdana" pitchFamily="34" charset="0"/>
                    <a:cs typeface="Verdana"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[0]!Cluster</c:f>
              <c:strCache>
                <c:ptCount val="7"/>
                <c:pt idx="0">
                  <c:v>Amman/Gwendraeth</c:v>
                </c:pt>
                <c:pt idx="1">
                  <c:v>Llanelli</c:v>
                </c:pt>
                <c:pt idx="2">
                  <c:v>North Ceredigion</c:v>
                </c:pt>
                <c:pt idx="3">
                  <c:v>North Pembrokeshire</c:v>
                </c:pt>
                <c:pt idx="4">
                  <c:v>South Ceredigion</c:v>
                </c:pt>
                <c:pt idx="5">
                  <c:v>South Pembrokeshire</c:v>
                </c:pt>
                <c:pt idx="6">
                  <c:v>Taf / Teifi / Tywi</c:v>
                </c:pt>
              </c:strCache>
            </c:strRef>
          </c:cat>
          <c:val>
            <c:numRef>
              <c:f>[0]!Exception</c:f>
              <c:numCache>
                <c:formatCode>0.0</c:formatCode>
                <c:ptCount val="7"/>
                <c:pt idx="0">
                  <c:v>0.48602673147023084</c:v>
                </c:pt>
                <c:pt idx="1">
                  <c:v>0.46565774155995343</c:v>
                </c:pt>
                <c:pt idx="2">
                  <c:v>0.4178272980501393</c:v>
                </c:pt>
                <c:pt idx="3">
                  <c:v>1.1149228130360207</c:v>
                </c:pt>
                <c:pt idx="4">
                  <c:v>0.82644628099173556</c:v>
                </c:pt>
                <c:pt idx="5">
                  <c:v>1.6906170752324601</c:v>
                </c:pt>
                <c:pt idx="6">
                  <c:v>0.68426197458455518</c:v>
                </c:pt>
              </c:numCache>
            </c:numRef>
          </c:val>
          <c:extLst>
            <c:ext xmlns:c16="http://schemas.microsoft.com/office/drawing/2014/chart" uri="{C3380CC4-5D6E-409C-BE32-E72D297353CC}">
              <c16:uniqueId val="{00000000-1099-4015-9641-FC5D72350E39}"/>
            </c:ext>
          </c:extLst>
        </c:ser>
        <c:dLbls>
          <c:showLegendKey val="0"/>
          <c:showVal val="0"/>
          <c:showCatName val="0"/>
          <c:showSerName val="0"/>
          <c:showPercent val="0"/>
          <c:showBubbleSize val="0"/>
        </c:dLbls>
        <c:gapWidth val="30"/>
        <c:axId val="116014080"/>
        <c:axId val="116066560"/>
      </c:barChart>
      <c:catAx>
        <c:axId val="116014080"/>
        <c:scaling>
          <c:orientation val="maxMin"/>
        </c:scaling>
        <c:delete val="0"/>
        <c:axPos val="l"/>
        <c:numFmt formatCode="General" sourceLinked="0"/>
        <c:majorTickMark val="none"/>
        <c:minorTickMark val="none"/>
        <c:tickLblPos val="nextTo"/>
        <c:spPr>
          <a:ln>
            <a:noFill/>
          </a:ln>
        </c:spPr>
        <c:txPr>
          <a:bodyPr/>
          <a:lstStyle/>
          <a:p>
            <a:pPr>
              <a:defRPr sz="900">
                <a:latin typeface="Verdana" pitchFamily="34" charset="0"/>
                <a:ea typeface="Verdana" pitchFamily="34" charset="0"/>
                <a:cs typeface="Verdana" pitchFamily="34" charset="0"/>
              </a:defRPr>
            </a:pPr>
            <a:endParaRPr lang="en-US"/>
          </a:p>
        </c:txPr>
        <c:crossAx val="116066560"/>
        <c:crosses val="autoZero"/>
        <c:auto val="1"/>
        <c:lblAlgn val="ctr"/>
        <c:lblOffset val="100"/>
        <c:noMultiLvlLbl val="0"/>
      </c:catAx>
      <c:valAx>
        <c:axId val="116066560"/>
        <c:scaling>
          <c:orientation val="minMax"/>
          <c:max val="30"/>
          <c:min val="0"/>
        </c:scaling>
        <c:delete val="1"/>
        <c:axPos val="t"/>
        <c:numFmt formatCode="0.0" sourceLinked="1"/>
        <c:majorTickMark val="out"/>
        <c:minorTickMark val="none"/>
        <c:tickLblPos val="none"/>
        <c:crossAx val="116014080"/>
        <c:crosses val="autoZero"/>
        <c:crossBetween val="between"/>
      </c:valAx>
    </c:plotArea>
    <c:plotVisOnly val="1"/>
    <c:dispBlanksAs val="gap"/>
    <c:showDLblsOverMax val="0"/>
  </c:chart>
  <c:spPr>
    <a:ln>
      <a:noFill/>
    </a:ln>
  </c:spPr>
  <c:printSettings>
    <c:headerFooter/>
    <c:pageMargins b="0.75000000000000633" l="0.70000000000000062" r="0.70000000000000062" t="0.75000000000000633"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0196303587052"/>
          <c:y val="0.24683936235884371"/>
          <c:w val="0.82978592519685035"/>
          <c:h val="0.75316063764116314"/>
        </c:manualLayout>
      </c:layout>
      <c:barChart>
        <c:barDir val="bar"/>
        <c:grouping val="percentStacked"/>
        <c:varyColors val="0"/>
        <c:ser>
          <c:idx val="0"/>
          <c:order val="0"/>
          <c:tx>
            <c:v>Indicator recorded as achieved</c:v>
          </c:tx>
          <c:spPr>
            <a:solidFill>
              <a:schemeClr val="tx2"/>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'Cluster controls'!$B$57:$B$61</c:f>
              <c:strCache>
                <c:ptCount val="5"/>
                <c:pt idx="0">
                  <c:v>AF 05</c:v>
                </c:pt>
                <c:pt idx="1">
                  <c:v>AF 06</c:v>
                </c:pt>
                <c:pt idx="2">
                  <c:v>AF 07</c:v>
                </c:pt>
                <c:pt idx="3">
                  <c:v>BP 04</c:v>
                </c:pt>
                <c:pt idx="4">
                  <c:v>BP 05</c:v>
                </c:pt>
              </c:strCache>
            </c:strRef>
          </c:cat>
          <c:val>
            <c:numRef>
              <c:f>'Cluster controls'!$K$57:$K$61</c:f>
              <c:numCache>
                <c:formatCode>0.0</c:formatCode>
                <c:ptCount val="5"/>
                <c:pt idx="0">
                  <c:v>94.388931591083775</c:v>
                </c:pt>
                <c:pt idx="1">
                  <c:v>95.751633986928113</c:v>
                </c:pt>
                <c:pt idx="2">
                  <c:v>86.131386861313857</c:v>
                </c:pt>
                <c:pt idx="3">
                  <c:v>92.322491983508939</c:v>
                </c:pt>
                <c:pt idx="4">
                  <c:v>83.598726114649679</c:v>
                </c:pt>
              </c:numCache>
            </c:numRef>
          </c:val>
          <c:extLst>
            <c:ext xmlns:c16="http://schemas.microsoft.com/office/drawing/2014/chart" uri="{C3380CC4-5D6E-409C-BE32-E72D297353CC}">
              <c16:uniqueId val="{00000000-476F-4ABA-BFBA-CFB42B71D309}"/>
            </c:ext>
          </c:extLst>
        </c:ser>
        <c:ser>
          <c:idx val="1"/>
          <c:order val="1"/>
          <c:tx>
            <c:v>Indicator recorded as not achieved</c:v>
          </c:tx>
          <c:spPr>
            <a:solidFill>
              <a:schemeClr val="accent1">
                <a:lumMod val="40000"/>
                <a:lumOff val="60000"/>
              </a:schemeClr>
            </a:solidFill>
          </c:spPr>
          <c:invertIfNegative val="0"/>
          <c:cat>
            <c:strRef>
              <c:f>'Cluster controls'!$B$57:$B$61</c:f>
              <c:strCache>
                <c:ptCount val="5"/>
                <c:pt idx="0">
                  <c:v>AF 05</c:v>
                </c:pt>
                <c:pt idx="1">
                  <c:v>AF 06</c:v>
                </c:pt>
                <c:pt idx="2">
                  <c:v>AF 07</c:v>
                </c:pt>
                <c:pt idx="3">
                  <c:v>BP 04</c:v>
                </c:pt>
                <c:pt idx="4">
                  <c:v>BP 05</c:v>
                </c:pt>
              </c:strCache>
            </c:strRef>
          </c:cat>
          <c:val>
            <c:numRef>
              <c:f>'Cluster controls'!$L$57:$L$61</c:f>
              <c:numCache>
                <c:formatCode>0.0</c:formatCode>
                <c:ptCount val="5"/>
                <c:pt idx="0">
                  <c:v>5.6110684089162186</c:v>
                </c:pt>
                <c:pt idx="1">
                  <c:v>4.2483660130718954</c:v>
                </c:pt>
                <c:pt idx="2">
                  <c:v>13.868613138686131</c:v>
                </c:pt>
                <c:pt idx="3">
                  <c:v>7.6775080164910676</c:v>
                </c:pt>
                <c:pt idx="4">
                  <c:v>16.401273885350317</c:v>
                </c:pt>
              </c:numCache>
            </c:numRef>
          </c:val>
          <c:extLst>
            <c:ext xmlns:c16="http://schemas.microsoft.com/office/drawing/2014/chart" uri="{C3380CC4-5D6E-409C-BE32-E72D297353CC}">
              <c16:uniqueId val="{00000001-476F-4ABA-BFBA-CFB42B71D309}"/>
            </c:ext>
          </c:extLst>
        </c:ser>
        <c:dLbls>
          <c:showLegendKey val="0"/>
          <c:showVal val="0"/>
          <c:showCatName val="0"/>
          <c:showSerName val="0"/>
          <c:showPercent val="0"/>
          <c:showBubbleSize val="0"/>
        </c:dLbls>
        <c:gapWidth val="30"/>
        <c:overlap val="100"/>
        <c:axId val="116475392"/>
        <c:axId val="116477312"/>
      </c:barChart>
      <c:catAx>
        <c:axId val="116475392"/>
        <c:scaling>
          <c:orientation val="maxMin"/>
        </c:scaling>
        <c:delete val="0"/>
        <c:axPos val="l"/>
        <c:numFmt formatCode="General" sourceLinked="0"/>
        <c:majorTickMark val="none"/>
        <c:minorTickMark val="none"/>
        <c:tickLblPos val="nextTo"/>
        <c:spPr>
          <a:ln>
            <a:noFill/>
          </a:ln>
        </c:spPr>
        <c:txPr>
          <a:bodyPr/>
          <a:lstStyle/>
          <a:p>
            <a:pPr>
              <a:defRPr sz="900">
                <a:latin typeface="Verdana" pitchFamily="34" charset="0"/>
                <a:ea typeface="Verdana" pitchFamily="34" charset="0"/>
                <a:cs typeface="Verdana" pitchFamily="34" charset="0"/>
              </a:defRPr>
            </a:pPr>
            <a:endParaRPr lang="en-US"/>
          </a:p>
        </c:txPr>
        <c:crossAx val="116477312"/>
        <c:crosses val="autoZero"/>
        <c:auto val="1"/>
        <c:lblAlgn val="ctr"/>
        <c:lblOffset val="100"/>
        <c:noMultiLvlLbl val="0"/>
      </c:catAx>
      <c:valAx>
        <c:axId val="116477312"/>
        <c:scaling>
          <c:orientation val="minMax"/>
          <c:min val="0"/>
        </c:scaling>
        <c:delete val="1"/>
        <c:axPos val="t"/>
        <c:numFmt formatCode="0%" sourceLinked="1"/>
        <c:majorTickMark val="out"/>
        <c:minorTickMark val="none"/>
        <c:tickLblPos val="none"/>
        <c:crossAx val="116475392"/>
        <c:crosses val="autoZero"/>
        <c:crossBetween val="between"/>
      </c:valAx>
    </c:plotArea>
    <c:legend>
      <c:legendPos val="t"/>
      <c:layout>
        <c:manualLayout>
          <c:xMode val="edge"/>
          <c:yMode val="edge"/>
          <c:x val="0.13099100592696991"/>
          <c:y val="0.15994074074074194"/>
          <c:w val="0.76067282850472207"/>
          <c:h val="8.9333333333333348E-2"/>
        </c:manualLayout>
      </c:layout>
      <c:overlay val="0"/>
      <c:txPr>
        <a:bodyPr/>
        <a:lstStyle/>
        <a:p>
          <a:pPr>
            <a:defRPr sz="900">
              <a:latin typeface="Verdana" pitchFamily="34" charset="0"/>
              <a:ea typeface="Verdana" pitchFamily="34" charset="0"/>
              <a:cs typeface="Verdana" pitchFamily="34" charset="0"/>
            </a:defRPr>
          </a:pPr>
          <a:endParaRPr lang="en-US"/>
        </a:p>
      </c:txPr>
    </c:legend>
    <c:plotVisOnly val="1"/>
    <c:dispBlanksAs val="gap"/>
    <c:showDLblsOverMax val="0"/>
  </c:chart>
  <c:spPr>
    <a:ln>
      <a:noFill/>
    </a:ln>
  </c:spPr>
  <c:printSettings>
    <c:headerFooter/>
    <c:pageMargins b="0.75000000000000688" l="0.70000000000000062" r="0.70000000000000062" t="0.7500000000000068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0196303587052"/>
          <c:y val="0.24683936235884371"/>
          <c:w val="0.82978592519685035"/>
          <c:h val="0.75316063764116314"/>
        </c:manualLayout>
      </c:layout>
      <c:barChart>
        <c:barDir val="bar"/>
        <c:grouping val="clustered"/>
        <c:varyColors val="0"/>
        <c:ser>
          <c:idx val="0"/>
          <c:order val="0"/>
          <c:tx>
            <c:v>Exception rate</c:v>
          </c:tx>
          <c:spPr>
            <a:solidFill>
              <a:schemeClr val="accent1"/>
            </a:solidFill>
          </c:spPr>
          <c:invertIfNegative val="0"/>
          <c:dLbls>
            <c:spPr>
              <a:noFill/>
              <a:ln>
                <a:noFill/>
              </a:ln>
              <a:effectLst/>
            </c:spPr>
            <c:txPr>
              <a:bodyPr/>
              <a:lstStyle/>
              <a:p>
                <a:pPr>
                  <a:defRPr sz="800" b="1">
                    <a:solidFill>
                      <a:sysClr val="windowText" lastClr="000000"/>
                    </a:solidFill>
                    <a:latin typeface="Verdana" pitchFamily="34" charset="0"/>
                    <a:ea typeface="Verdana" pitchFamily="34" charset="0"/>
                    <a:cs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'Cluster controls'!$B$57:$B$61</c:f>
              <c:strCache>
                <c:ptCount val="5"/>
                <c:pt idx="0">
                  <c:v>AF 05</c:v>
                </c:pt>
                <c:pt idx="1">
                  <c:v>AF 06</c:v>
                </c:pt>
                <c:pt idx="2">
                  <c:v>AF 07</c:v>
                </c:pt>
                <c:pt idx="3">
                  <c:v>BP 04</c:v>
                </c:pt>
                <c:pt idx="4">
                  <c:v>BP 05</c:v>
                </c:pt>
              </c:strCache>
            </c:strRef>
          </c:cat>
          <c:val>
            <c:numRef>
              <c:f>'Cluster controls'!$M$57:$M$61</c:f>
              <c:numCache>
                <c:formatCode>0.0</c:formatCode>
                <c:ptCount val="5"/>
                <c:pt idx="0">
                  <c:v>3.5581912527798369</c:v>
                </c:pt>
                <c:pt idx="1">
                  <c:v>2.2364217252396164</c:v>
                </c:pt>
                <c:pt idx="2">
                  <c:v>8.544726301735647</c:v>
                </c:pt>
                <c:pt idx="3">
                  <c:v>1.1591053155845332</c:v>
                </c:pt>
                <c:pt idx="4">
                  <c:v>3.3233722720275285</c:v>
                </c:pt>
              </c:numCache>
            </c:numRef>
          </c:val>
          <c:extLst>
            <c:ext xmlns:c16="http://schemas.microsoft.com/office/drawing/2014/chart" uri="{C3380CC4-5D6E-409C-BE32-E72D297353CC}">
              <c16:uniqueId val="{00000000-8AC7-46E8-8801-061591B86D6B}"/>
            </c:ext>
          </c:extLst>
        </c:ser>
        <c:dLbls>
          <c:showLegendKey val="0"/>
          <c:showVal val="0"/>
          <c:showCatName val="0"/>
          <c:showSerName val="0"/>
          <c:showPercent val="0"/>
          <c:showBubbleSize val="0"/>
        </c:dLbls>
        <c:gapWidth val="30"/>
        <c:axId val="98794496"/>
        <c:axId val="98800384"/>
      </c:barChart>
      <c:catAx>
        <c:axId val="98794496"/>
        <c:scaling>
          <c:orientation val="maxMin"/>
        </c:scaling>
        <c:delete val="0"/>
        <c:axPos val="l"/>
        <c:numFmt formatCode="General" sourceLinked="0"/>
        <c:majorTickMark val="none"/>
        <c:minorTickMark val="none"/>
        <c:tickLblPos val="nextTo"/>
        <c:spPr>
          <a:ln>
            <a:noFill/>
          </a:ln>
        </c:spPr>
        <c:txPr>
          <a:bodyPr/>
          <a:lstStyle/>
          <a:p>
            <a:pPr>
              <a:defRPr sz="900">
                <a:latin typeface="Verdana" pitchFamily="34" charset="0"/>
                <a:ea typeface="Verdana" pitchFamily="34" charset="0"/>
                <a:cs typeface="Verdana" pitchFamily="34" charset="0"/>
              </a:defRPr>
            </a:pPr>
            <a:endParaRPr lang="en-US"/>
          </a:p>
        </c:txPr>
        <c:crossAx val="98800384"/>
        <c:crosses val="autoZero"/>
        <c:auto val="1"/>
        <c:lblAlgn val="ctr"/>
        <c:lblOffset val="100"/>
        <c:noMultiLvlLbl val="0"/>
      </c:catAx>
      <c:valAx>
        <c:axId val="98800384"/>
        <c:scaling>
          <c:orientation val="minMax"/>
          <c:max val="30"/>
        </c:scaling>
        <c:delete val="1"/>
        <c:axPos val="t"/>
        <c:numFmt formatCode="0.0" sourceLinked="1"/>
        <c:majorTickMark val="out"/>
        <c:minorTickMark val="none"/>
        <c:tickLblPos val="none"/>
        <c:crossAx val="98794496"/>
        <c:crosses val="autoZero"/>
        <c:crossBetween val="between"/>
      </c:valAx>
    </c:plotArea>
    <c:plotVisOnly val="1"/>
    <c:dispBlanksAs val="gap"/>
    <c:showDLblsOverMax val="0"/>
  </c:chart>
  <c:spPr>
    <a:ln>
      <a:noFill/>
    </a:ln>
  </c:spPr>
  <c:printSettings>
    <c:headerFooter/>
    <c:pageMargins b="0.75000000000000711" l="0.70000000000000062" r="0.70000000000000062" t="0.75000000000000711" header="0.30000000000000032" footer="0.30000000000000032"/>
    <c:pageSetup/>
  </c:printSettings>
  <c:userShapes r:id="rId1"/>
</c:chartSpace>
</file>

<file path=xl/ctrlProps/ctrlProp1.xml><?xml version="1.0" encoding="utf-8"?>
<formControlPr xmlns="http://schemas.microsoft.com/office/spreadsheetml/2009/9/main" objectType="List" dx="16" fmlaLink="'Indicator Controls'!$A$5" fmlaRange="'Indicator Controls'!$A$8:$A$14" noThreeD="1" sel="3" val="0"/>
</file>

<file path=xl/ctrlProps/ctrlProp2.xml><?xml version="1.0" encoding="utf-8"?>
<formControlPr xmlns="http://schemas.microsoft.com/office/spreadsheetml/2009/9/main" objectType="List" dx="16" fmlaLink="'Indicator Controls'!$A$17" fmlaRange="'Indicator Controls'!$A$20:$A$24" noThreeD="1" sel="1" val="0"/>
</file>

<file path=xl/ctrlProps/ctrlProp3.xml><?xml version="1.0" encoding="utf-8"?>
<formControlPr xmlns="http://schemas.microsoft.com/office/spreadsheetml/2009/9/main" objectType="List" dx="16" fmlaLink="'Cluster controls'!$E$4" fmlaRange="'Cluster controls'!$D$9:$D$22" noThreeD="1" sel="1" val="0"/>
</file>

<file path=xl/ctrlProps/ctrlProp4.xml><?xml version="1.0" encoding="utf-8"?>
<formControlPr xmlns="http://schemas.microsoft.com/office/spreadsheetml/2009/9/main" objectType="List" dx="16" fmlaLink="'Cluster controls'!$C$4" fmlaRange="'Cluster controls'!$B$9:$B$15" noThreeD="1" sel="1" val="0"/>
</file>

<file path=xl/drawings/_rels/drawing1.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hyperlink" Target="#'Copy tables and charts'!A1"/><Relationship Id="rId7" Type="http://schemas.openxmlformats.org/officeDocument/2006/relationships/hyperlink" Target="#'Indicator Output'!A1"/><Relationship Id="rId2" Type="http://schemas.openxmlformats.org/officeDocument/2006/relationships/hyperlink" Target="#'Data Guide'!A1"/><Relationship Id="rId1" Type="http://schemas.openxmlformats.org/officeDocument/2006/relationships/image" Target="../media/image1.jpeg"/><Relationship Id="rId6" Type="http://schemas.openxmlformats.org/officeDocument/2006/relationships/hyperlink" Target="#'Cluster Output'!A1"/><Relationship Id="rId5" Type="http://schemas.openxmlformats.org/officeDocument/2006/relationships/hyperlink" Target="#'How to Indicator'!A1"/><Relationship Id="rId4" Type="http://schemas.openxmlformats.org/officeDocument/2006/relationships/hyperlink" Target="#'How to cluster'!A1"/></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jpeg"/><Relationship Id="rId4" Type="http://schemas.openxmlformats.org/officeDocument/2006/relationships/hyperlink" Target="#'Contents Sheet'!A1"/></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Contents Sheet'!A1"/><Relationship Id="rId1" Type="http://schemas.openxmlformats.org/officeDocument/2006/relationships/image" Target="../media/image1.jpeg"/><Relationship Id="rId5" Type="http://schemas.openxmlformats.org/officeDocument/2006/relationships/hyperlink" Target="http://www.wales.nhs.uk/sitesplus/922/page/67714" TargetMode="External"/><Relationship Id="rId4"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hyperlink" Target="#'Data Guide'!A1"/><Relationship Id="rId2" Type="http://schemas.openxmlformats.org/officeDocument/2006/relationships/hyperlink" Target="#'Contents Sheet'!A1"/><Relationship Id="rId1" Type="http://schemas.openxmlformats.org/officeDocument/2006/relationships/image" Target="../media/image8.png"/><Relationship Id="rId6" Type="http://schemas.openxmlformats.org/officeDocument/2006/relationships/image" Target="../media/image9.png"/><Relationship Id="rId5" Type="http://schemas.openxmlformats.org/officeDocument/2006/relationships/hyperlink" Target="#'Cluster Output'!A1"/><Relationship Id="rId4" Type="http://schemas.openxmlformats.org/officeDocument/2006/relationships/hyperlink" Target="#'Summary Output'!A1"/></Relationships>
</file>

<file path=xl/drawings/_rels/drawing5.xml.rels><?xml version="1.0" encoding="UTF-8" standalone="yes"?>
<Relationships xmlns="http://schemas.openxmlformats.org/package/2006/relationships"><Relationship Id="rId3" Type="http://schemas.openxmlformats.org/officeDocument/2006/relationships/hyperlink" Target="#'Cluster Output'!A1"/><Relationship Id="rId2" Type="http://schemas.openxmlformats.org/officeDocument/2006/relationships/hyperlink" Target="#'Contents Sheet'!A1"/><Relationship Id="rId1" Type="http://schemas.openxmlformats.org/officeDocument/2006/relationships/image" Target="../media/image10.png"/><Relationship Id="rId5" Type="http://schemas.openxmlformats.org/officeDocument/2006/relationships/hyperlink" Target="#'Data Guide'!A1"/><Relationship Id="rId4" Type="http://schemas.openxmlformats.org/officeDocument/2006/relationships/hyperlink" Target="#'Indicator Output'!A1"/></Relationships>
</file>

<file path=xl/drawings/_rels/drawing6.xml.rels><?xml version="1.0" encoding="UTF-8" standalone="yes"?>
<Relationships xmlns="http://schemas.openxmlformats.org/package/2006/relationships"><Relationship Id="rId3" Type="http://schemas.openxmlformats.org/officeDocument/2006/relationships/hyperlink" Target="#'Contents Shee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Indicator Output'!A52"/><Relationship Id="rId5" Type="http://schemas.openxmlformats.org/officeDocument/2006/relationships/hyperlink" Target="#'Cluster Output'!A1"/><Relationship Id="rId4" Type="http://schemas.openxmlformats.org/officeDocument/2006/relationships/hyperlink" Target="#'Data Guide'!A1"/></Relationships>
</file>

<file path=xl/drawings/_rels/drawing9.xml.rels><?xml version="1.0" encoding="UTF-8" standalone="yes"?>
<Relationships xmlns="http://schemas.openxmlformats.org/package/2006/relationships"><Relationship Id="rId3" Type="http://schemas.openxmlformats.org/officeDocument/2006/relationships/hyperlink" Target="#'Contents Sheet'!A1"/><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hyperlink" Target="#'Cluster Output'!A49"/><Relationship Id="rId5" Type="http://schemas.openxmlformats.org/officeDocument/2006/relationships/hyperlink" Target="#'Indicator Output'!A1"/><Relationship Id="rId4" Type="http://schemas.openxmlformats.org/officeDocument/2006/relationships/hyperlink" Target="#'Data Guide'!A1"/></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9</xdr:col>
      <xdr:colOff>587907</xdr:colOff>
      <xdr:row>7</xdr:row>
      <xdr:rowOff>47625</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l="-1575" t="-4930"/>
        <a:stretch>
          <a:fillRect/>
        </a:stretch>
      </xdr:blipFill>
      <xdr:spPr bwMode="auto">
        <a:xfrm>
          <a:off x="-66675" y="-38100"/>
          <a:ext cx="6140982" cy="1419225"/>
        </a:xfrm>
        <a:prstGeom prst="rect">
          <a:avLst/>
        </a:prstGeom>
        <a:noFill/>
        <a:ln w="9525">
          <a:noFill/>
          <a:miter lim="800000"/>
          <a:headEnd/>
          <a:tailEnd/>
        </a:ln>
      </xdr:spPr>
    </xdr:pic>
    <xdr:clientData/>
  </xdr:twoCellAnchor>
  <xdr:twoCellAnchor>
    <xdr:from>
      <xdr:col>1</xdr:col>
      <xdr:colOff>0</xdr:colOff>
      <xdr:row>21</xdr:row>
      <xdr:rowOff>44448</xdr:rowOff>
    </xdr:from>
    <xdr:to>
      <xdr:col>4</xdr:col>
      <xdr:colOff>259200</xdr:colOff>
      <xdr:row>24</xdr:row>
      <xdr:rowOff>102948</xdr:rowOff>
    </xdr:to>
    <xdr:grpSp>
      <xdr:nvGrpSpPr>
        <xdr:cNvPr id="9" name="Group 8">
          <a:hlinkClick xmlns:r="http://schemas.openxmlformats.org/officeDocument/2006/relationships" r:id="rId2"/>
        </xdr:cNvPr>
        <xdr:cNvGrpSpPr/>
      </xdr:nvGrpSpPr>
      <xdr:grpSpPr>
        <a:xfrm>
          <a:off x="609600" y="4250688"/>
          <a:ext cx="2088000" cy="607140"/>
          <a:chOff x="1800225" y="400050"/>
          <a:chExt cx="1428750" cy="252412"/>
        </a:xfrm>
        <a:solidFill>
          <a:srgbClr val="7290BC"/>
        </a:solidFill>
      </xdr:grpSpPr>
      <xdr:sp macro="" textlink="">
        <xdr:nvSpPr>
          <xdr:cNvPr id="10" name="Rounded Rectangle 9"/>
          <xdr:cNvSpPr/>
        </xdr:nvSpPr>
        <xdr:spPr>
          <a:xfrm>
            <a:off x="1800225" y="400050"/>
            <a:ext cx="1428750" cy="252412"/>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Data guide</a:t>
            </a:r>
          </a:p>
        </xdr:txBody>
      </xdr:sp>
      <xdr:sp macro="" textlink="">
        <xdr:nvSpPr>
          <xdr:cNvPr id="11" name="Right Arrow 10"/>
          <xdr:cNvSpPr/>
        </xdr:nvSpPr>
        <xdr:spPr>
          <a:xfrm>
            <a:off x="3000375" y="457200"/>
            <a:ext cx="190500" cy="142875"/>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xdr:col>
      <xdr:colOff>0</xdr:colOff>
      <xdr:row>26</xdr:row>
      <xdr:rowOff>66672</xdr:rowOff>
    </xdr:from>
    <xdr:to>
      <xdr:col>4</xdr:col>
      <xdr:colOff>259200</xdr:colOff>
      <xdr:row>29</xdr:row>
      <xdr:rowOff>125172</xdr:rowOff>
    </xdr:to>
    <xdr:sp macro="" textlink="">
      <xdr:nvSpPr>
        <xdr:cNvPr id="13" name="Rounded Rectangle 12">
          <a:hlinkClick xmlns:r="http://schemas.openxmlformats.org/officeDocument/2006/relationships" r:id="rId3"/>
        </xdr:cNvPr>
        <xdr:cNvSpPr/>
      </xdr:nvSpPr>
      <xdr:spPr>
        <a:xfrm>
          <a:off x="609600" y="5457822"/>
          <a:ext cx="2088000" cy="630000"/>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How to copy </a:t>
          </a:r>
        </a:p>
        <a:p>
          <a:pPr algn="l"/>
          <a:r>
            <a:rPr lang="en-GB" sz="1400" b="0">
              <a:latin typeface="Verdana" pitchFamily="34" charset="0"/>
              <a:ea typeface="Verdana" pitchFamily="34" charset="0"/>
              <a:cs typeface="Verdana" pitchFamily="34" charset="0"/>
            </a:rPr>
            <a:t>tables and charts</a:t>
          </a:r>
        </a:p>
      </xdr:txBody>
    </xdr:sp>
    <xdr:clientData/>
  </xdr:twoCellAnchor>
  <xdr:twoCellAnchor>
    <xdr:from>
      <xdr:col>8</xdr:col>
      <xdr:colOff>561975</xdr:colOff>
      <xdr:row>11</xdr:row>
      <xdr:rowOff>0</xdr:rowOff>
    </xdr:from>
    <xdr:to>
      <xdr:col>12</xdr:col>
      <xdr:colOff>211575</xdr:colOff>
      <xdr:row>14</xdr:row>
      <xdr:rowOff>58500</xdr:rowOff>
    </xdr:to>
    <xdr:grpSp>
      <xdr:nvGrpSpPr>
        <xdr:cNvPr id="15" name="Group 14">
          <a:hlinkClick xmlns:r="http://schemas.openxmlformats.org/officeDocument/2006/relationships" r:id="rId4"/>
        </xdr:cNvPr>
        <xdr:cNvGrpSpPr/>
      </xdr:nvGrpSpPr>
      <xdr:grpSpPr>
        <a:xfrm>
          <a:off x="5438775" y="2377440"/>
          <a:ext cx="2088000" cy="607140"/>
          <a:chOff x="1800225" y="400050"/>
          <a:chExt cx="1428750" cy="252412"/>
        </a:xfrm>
        <a:solidFill>
          <a:srgbClr val="7290BC"/>
        </a:solidFill>
      </xdr:grpSpPr>
      <xdr:sp macro="" textlink="">
        <xdr:nvSpPr>
          <xdr:cNvPr id="16" name="Rounded Rectangle 15"/>
          <xdr:cNvSpPr/>
        </xdr:nvSpPr>
        <xdr:spPr>
          <a:xfrm>
            <a:off x="1800225" y="400050"/>
            <a:ext cx="1428750" cy="252412"/>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Cluster view</a:t>
            </a:r>
            <a:r>
              <a:rPr lang="en-GB" sz="1400" b="0" baseline="0">
                <a:latin typeface="Verdana" pitchFamily="34" charset="0"/>
                <a:ea typeface="Verdana" pitchFamily="34" charset="0"/>
                <a:cs typeface="Verdana" pitchFamily="34" charset="0"/>
              </a:rPr>
              <a:t> </a:t>
            </a:r>
          </a:p>
          <a:p>
            <a:pPr algn="l"/>
            <a:r>
              <a:rPr lang="en-GB" sz="1400" b="0" baseline="0">
                <a:latin typeface="Verdana" pitchFamily="34" charset="0"/>
                <a:ea typeface="Verdana" pitchFamily="34" charset="0"/>
                <a:cs typeface="Verdana" pitchFamily="34" charset="0"/>
              </a:rPr>
              <a:t>how to guide</a:t>
            </a:r>
            <a:endParaRPr lang="en-GB" sz="1400" b="0">
              <a:latin typeface="Verdana" pitchFamily="34" charset="0"/>
              <a:ea typeface="Verdana" pitchFamily="34" charset="0"/>
              <a:cs typeface="Verdana" pitchFamily="34" charset="0"/>
            </a:endParaRPr>
          </a:p>
        </xdr:txBody>
      </xdr:sp>
      <xdr:sp macro="" textlink="">
        <xdr:nvSpPr>
          <xdr:cNvPr id="17" name="Right Arrow 16"/>
          <xdr:cNvSpPr/>
        </xdr:nvSpPr>
        <xdr:spPr>
          <a:xfrm>
            <a:off x="3000375" y="457200"/>
            <a:ext cx="190500" cy="142875"/>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4</xdr:col>
      <xdr:colOff>585787</xdr:colOff>
      <xdr:row>11</xdr:row>
      <xdr:rowOff>0</xdr:rowOff>
    </xdr:from>
    <xdr:to>
      <xdr:col>8</xdr:col>
      <xdr:colOff>235387</xdr:colOff>
      <xdr:row>14</xdr:row>
      <xdr:rowOff>58500</xdr:rowOff>
    </xdr:to>
    <xdr:grpSp>
      <xdr:nvGrpSpPr>
        <xdr:cNvPr id="18" name="Group 17">
          <a:hlinkClick xmlns:r="http://schemas.openxmlformats.org/officeDocument/2006/relationships" r:id="rId5"/>
        </xdr:cNvPr>
        <xdr:cNvGrpSpPr/>
      </xdr:nvGrpSpPr>
      <xdr:grpSpPr>
        <a:xfrm>
          <a:off x="3024187" y="2377440"/>
          <a:ext cx="2088000" cy="607140"/>
          <a:chOff x="1865402" y="392418"/>
          <a:chExt cx="1428750" cy="252412"/>
        </a:xfrm>
        <a:solidFill>
          <a:srgbClr val="7290BC"/>
        </a:solidFill>
      </xdr:grpSpPr>
      <xdr:sp macro="" textlink="">
        <xdr:nvSpPr>
          <xdr:cNvPr id="19" name="Rounded Rectangle 18"/>
          <xdr:cNvSpPr/>
        </xdr:nvSpPr>
        <xdr:spPr>
          <a:xfrm>
            <a:off x="1865402" y="392418"/>
            <a:ext cx="1428750" cy="252412"/>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Indicator view</a:t>
            </a:r>
            <a:r>
              <a:rPr lang="en-GB" sz="1400" b="0" baseline="0">
                <a:latin typeface="Verdana" pitchFamily="34" charset="0"/>
                <a:ea typeface="Verdana" pitchFamily="34" charset="0"/>
                <a:cs typeface="Verdana" pitchFamily="34" charset="0"/>
              </a:rPr>
              <a:t> </a:t>
            </a:r>
          </a:p>
          <a:p>
            <a:pPr algn="l"/>
            <a:r>
              <a:rPr lang="en-GB" sz="1400" b="0" baseline="0">
                <a:latin typeface="Verdana" pitchFamily="34" charset="0"/>
                <a:ea typeface="Verdana" pitchFamily="34" charset="0"/>
                <a:cs typeface="Verdana" pitchFamily="34" charset="0"/>
              </a:rPr>
              <a:t>how to guide</a:t>
            </a:r>
            <a:endParaRPr lang="en-GB" sz="1400" b="0">
              <a:latin typeface="Verdana" pitchFamily="34" charset="0"/>
              <a:ea typeface="Verdana" pitchFamily="34" charset="0"/>
              <a:cs typeface="Verdana" pitchFamily="34" charset="0"/>
            </a:endParaRPr>
          </a:p>
        </xdr:txBody>
      </xdr:sp>
      <xdr:sp macro="" textlink="">
        <xdr:nvSpPr>
          <xdr:cNvPr id="20" name="Right Arrow 19"/>
          <xdr:cNvSpPr/>
        </xdr:nvSpPr>
        <xdr:spPr>
          <a:xfrm>
            <a:off x="3065551" y="447187"/>
            <a:ext cx="190500" cy="142875"/>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xdr:col>
      <xdr:colOff>0</xdr:colOff>
      <xdr:row>16</xdr:row>
      <xdr:rowOff>22224</xdr:rowOff>
    </xdr:from>
    <xdr:to>
      <xdr:col>4</xdr:col>
      <xdr:colOff>259200</xdr:colOff>
      <xdr:row>19</xdr:row>
      <xdr:rowOff>80724</xdr:rowOff>
    </xdr:to>
    <xdr:grpSp>
      <xdr:nvGrpSpPr>
        <xdr:cNvPr id="29" name="Group 28">
          <a:hlinkClick xmlns:r="http://schemas.openxmlformats.org/officeDocument/2006/relationships" r:id="rId6"/>
        </xdr:cNvPr>
        <xdr:cNvGrpSpPr/>
      </xdr:nvGrpSpPr>
      <xdr:grpSpPr>
        <a:xfrm>
          <a:off x="609600" y="3314064"/>
          <a:ext cx="2088000" cy="607140"/>
          <a:chOff x="1800225" y="400050"/>
          <a:chExt cx="1428750" cy="252412"/>
        </a:xfrm>
        <a:solidFill>
          <a:srgbClr val="7290BC"/>
        </a:solidFill>
      </xdr:grpSpPr>
      <xdr:sp macro="" textlink="">
        <xdr:nvSpPr>
          <xdr:cNvPr id="30" name="Rounded Rectangle 29"/>
          <xdr:cNvSpPr/>
        </xdr:nvSpPr>
        <xdr:spPr>
          <a:xfrm>
            <a:off x="1800225" y="400050"/>
            <a:ext cx="1428750" cy="252412"/>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Cluster </a:t>
            </a:r>
            <a:r>
              <a:rPr lang="en-GB" sz="1400" b="0" baseline="0">
                <a:latin typeface="Verdana" pitchFamily="34" charset="0"/>
                <a:ea typeface="Verdana" pitchFamily="34" charset="0"/>
                <a:cs typeface="Verdana" pitchFamily="34" charset="0"/>
              </a:rPr>
              <a:t>view</a:t>
            </a:r>
            <a:endParaRPr lang="en-GB" sz="1400" b="0">
              <a:latin typeface="Verdana" pitchFamily="34" charset="0"/>
              <a:ea typeface="Verdana" pitchFamily="34" charset="0"/>
              <a:cs typeface="Verdana" pitchFamily="34" charset="0"/>
            </a:endParaRPr>
          </a:p>
        </xdr:txBody>
      </xdr:sp>
      <xdr:sp macro="" textlink="">
        <xdr:nvSpPr>
          <xdr:cNvPr id="31" name="Right Arrow 30"/>
          <xdr:cNvSpPr/>
        </xdr:nvSpPr>
        <xdr:spPr>
          <a:xfrm>
            <a:off x="3000375" y="457200"/>
            <a:ext cx="190500" cy="142875"/>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xdr:col>
      <xdr:colOff>0</xdr:colOff>
      <xdr:row>11</xdr:row>
      <xdr:rowOff>0</xdr:rowOff>
    </xdr:from>
    <xdr:to>
      <xdr:col>4</xdr:col>
      <xdr:colOff>259200</xdr:colOff>
      <xdr:row>14</xdr:row>
      <xdr:rowOff>58500</xdr:rowOff>
    </xdr:to>
    <xdr:grpSp>
      <xdr:nvGrpSpPr>
        <xdr:cNvPr id="32" name="Group 31">
          <a:hlinkClick xmlns:r="http://schemas.openxmlformats.org/officeDocument/2006/relationships" r:id="rId7"/>
        </xdr:cNvPr>
        <xdr:cNvGrpSpPr/>
      </xdr:nvGrpSpPr>
      <xdr:grpSpPr>
        <a:xfrm>
          <a:off x="609600" y="2377440"/>
          <a:ext cx="2088000" cy="607140"/>
          <a:chOff x="1800225" y="400050"/>
          <a:chExt cx="1428750" cy="252412"/>
        </a:xfrm>
        <a:solidFill>
          <a:srgbClr val="7290BC"/>
        </a:solidFill>
      </xdr:grpSpPr>
      <xdr:sp macro="" textlink="">
        <xdr:nvSpPr>
          <xdr:cNvPr id="33" name="Rounded Rectangle 32"/>
          <xdr:cNvSpPr/>
        </xdr:nvSpPr>
        <xdr:spPr>
          <a:xfrm>
            <a:off x="1800225" y="400050"/>
            <a:ext cx="1428750" cy="252412"/>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Indicator</a:t>
            </a:r>
            <a:r>
              <a:rPr lang="en-GB" sz="1400" b="0" baseline="0">
                <a:latin typeface="Verdana" pitchFamily="34" charset="0"/>
                <a:ea typeface="Verdana" pitchFamily="34" charset="0"/>
                <a:cs typeface="Verdana" pitchFamily="34" charset="0"/>
              </a:rPr>
              <a:t> view</a:t>
            </a:r>
            <a:endParaRPr lang="en-GB" sz="1100" b="0">
              <a:latin typeface="Verdana" pitchFamily="34" charset="0"/>
              <a:ea typeface="Verdana" pitchFamily="34" charset="0"/>
              <a:cs typeface="Verdana" pitchFamily="34" charset="0"/>
            </a:endParaRPr>
          </a:p>
        </xdr:txBody>
      </xdr:sp>
      <xdr:sp macro="" textlink="">
        <xdr:nvSpPr>
          <xdr:cNvPr id="34" name="Right Arrow 33"/>
          <xdr:cNvSpPr/>
        </xdr:nvSpPr>
        <xdr:spPr>
          <a:xfrm>
            <a:off x="3000375" y="454819"/>
            <a:ext cx="190500" cy="142875"/>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3</xdr:col>
      <xdr:colOff>542925</xdr:colOff>
      <xdr:row>27</xdr:row>
      <xdr:rowOff>12196</xdr:rowOff>
    </xdr:from>
    <xdr:to>
      <xdr:col>4</xdr:col>
      <xdr:colOff>211725</xdr:colOff>
      <xdr:row>28</xdr:row>
      <xdr:rowOff>178300</xdr:rowOff>
    </xdr:to>
    <xdr:sp macro="" textlink="">
      <xdr:nvSpPr>
        <xdr:cNvPr id="23" name="Right Arrow 22"/>
        <xdr:cNvSpPr/>
      </xdr:nvSpPr>
      <xdr:spPr>
        <a:xfrm>
          <a:off x="2371725" y="5593846"/>
          <a:ext cx="278400" cy="356604"/>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5</xdr:col>
      <xdr:colOff>123826</xdr:colOff>
      <xdr:row>14</xdr:row>
      <xdr:rowOff>171451</xdr:rowOff>
    </xdr:from>
    <xdr:to>
      <xdr:col>11</xdr:col>
      <xdr:colOff>523875</xdr:colOff>
      <xdr:row>30</xdr:row>
      <xdr:rowOff>114244</xdr:rowOff>
    </xdr:to>
    <xdr:pic>
      <xdr:nvPicPr>
        <xdr:cNvPr id="22" name="Picture 21" descr="Doctor_Taking_Blood_Pressure_LowRes.jpg"/>
        <xdr:cNvPicPr>
          <a:picLocks noChangeAspect="1"/>
        </xdr:cNvPicPr>
      </xdr:nvPicPr>
      <xdr:blipFill>
        <a:blip xmlns:r="http://schemas.openxmlformats.org/officeDocument/2006/relationships" r:embed="rId8" cstate="print"/>
        <a:stretch>
          <a:fillRect/>
        </a:stretch>
      </xdr:blipFill>
      <xdr:spPr>
        <a:xfrm>
          <a:off x="3171826" y="3190876"/>
          <a:ext cx="4057649" cy="2990793"/>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1</cdr:x>
      <cdr:y>0.13857</cdr:y>
    </cdr:to>
    <cdr:sp macro="" textlink="'Cluster controls'!$C$69">
      <cdr:nvSpPr>
        <cdr:cNvPr id="2" name="TextBox 1"/>
        <cdr:cNvSpPr txBox="1"/>
      </cdr:nvSpPr>
      <cdr:spPr>
        <a:xfrm xmlns:a="http://schemas.openxmlformats.org/drawingml/2006/main">
          <a:off x="0" y="0"/>
          <a:ext cx="3657600"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931B6B5-16D8-41CF-B255-F020BF392158}" type="TxLink">
            <a:rPr lang="en-US" sz="900" b="1" i="0" u="none" strike="noStrike">
              <a:solidFill>
                <a:srgbClr val="000000"/>
              </a:solidFill>
              <a:latin typeface="Verdana"/>
              <a:ea typeface="Verdana"/>
              <a:cs typeface="Verdana"/>
            </a:rPr>
            <a:pPr/>
            <a:t>QOF indicator achievement, percentages of QOF indicator target population, Anglesey GP cluster, 2012/13</a:t>
          </a:fld>
          <a:endParaRPr lang="en-GB" sz="900" b="1"/>
        </a:p>
      </cdr:txBody>
    </cdr:sp>
  </cdr:relSizeAnchor>
  <cdr:relSizeAnchor xmlns:cdr="http://schemas.openxmlformats.org/drawingml/2006/chartDrawing">
    <cdr:from>
      <cdr:x>0</cdr:x>
      <cdr:y>0.09241</cdr:y>
    </cdr:from>
    <cdr:to>
      <cdr:x>1</cdr:x>
      <cdr:y>0.17418</cdr:y>
    </cdr:to>
    <cdr:sp macro="" textlink="'Cluster controls'!$C$71">
      <cdr:nvSpPr>
        <cdr:cNvPr id="3" name="TextBox 2"/>
        <cdr:cNvSpPr txBox="1"/>
      </cdr:nvSpPr>
      <cdr:spPr>
        <a:xfrm xmlns:a="http://schemas.openxmlformats.org/drawingml/2006/main">
          <a:off x="0" y="399193"/>
          <a:ext cx="3600000" cy="3532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F1EAAF0D-695A-4599-811B-7055E2C030B0}" type="TxLink">
            <a:rPr lang="en-US" sz="800" b="0" i="0" u="none" strike="noStrike">
              <a:solidFill>
                <a:srgbClr val="000000"/>
              </a:solidFill>
              <a:latin typeface="Verdana"/>
              <a:ea typeface="Verdana"/>
              <a:cs typeface="Verdana"/>
            </a:rPr>
            <a:pPr/>
            <a:t>Produced by Public Health Wales Observatory, using QOF data (WG) </a:t>
          </a:fld>
          <a:endParaRPr lang="en-GB" sz="1100"/>
        </a:p>
      </cdr:txBody>
    </cdr:sp>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1</cdr:x>
      <cdr:y>0.13857</cdr:y>
    </cdr:to>
    <cdr:sp macro="" textlink="'Cluster controls'!$C$70">
      <cdr:nvSpPr>
        <cdr:cNvPr id="2" name="TextBox 1"/>
        <cdr:cNvSpPr txBox="1"/>
      </cdr:nvSpPr>
      <cdr:spPr>
        <a:xfrm xmlns:a="http://schemas.openxmlformats.org/drawingml/2006/main">
          <a:off x="0" y="0"/>
          <a:ext cx="3657600" cy="571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85893D8-74F2-4C07-ABA0-92A5FFCB6390}" type="TxLink">
            <a:rPr lang="en-US" sz="900" b="1" i="0" u="none" strike="noStrike">
              <a:solidFill>
                <a:srgbClr val="000000"/>
              </a:solidFill>
              <a:latin typeface="Verdana"/>
              <a:ea typeface="Verdana"/>
              <a:cs typeface="Verdana"/>
            </a:rPr>
            <a:pPr/>
            <a:t>QOF indicator exceptions, percentages of QOF indicator target population*, Anglesey GP cluster, 2012/13</a:t>
          </a:fld>
          <a:endParaRPr lang="en-GB" sz="900" b="1"/>
        </a:p>
      </cdr:txBody>
    </cdr:sp>
  </cdr:relSizeAnchor>
  <cdr:relSizeAnchor xmlns:cdr="http://schemas.openxmlformats.org/drawingml/2006/chartDrawing">
    <cdr:from>
      <cdr:x>0</cdr:x>
      <cdr:y>0.09201</cdr:y>
    </cdr:from>
    <cdr:to>
      <cdr:x>1</cdr:x>
      <cdr:y>0.18341</cdr:y>
    </cdr:to>
    <cdr:sp macro="" textlink="'Cluster controls'!$C$71">
      <cdr:nvSpPr>
        <cdr:cNvPr id="3" name="TextBox 2"/>
        <cdr:cNvSpPr txBox="1"/>
      </cdr:nvSpPr>
      <cdr:spPr>
        <a:xfrm xmlns:a="http://schemas.openxmlformats.org/drawingml/2006/main">
          <a:off x="0" y="397463"/>
          <a:ext cx="3600000" cy="3948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F1EAAF0D-695A-4599-811B-7055E2C030B0}" type="TxLink">
            <a:rPr lang="en-US" sz="800" b="0" i="0" u="none" strike="noStrike">
              <a:solidFill>
                <a:srgbClr val="000000"/>
              </a:solidFill>
              <a:latin typeface="Verdana"/>
              <a:ea typeface="Verdana"/>
              <a:cs typeface="Verdana"/>
            </a:rPr>
            <a:pPr/>
            <a:t>Produced by Public Health Wales Observatory, using QOF data (WG) </a:t>
          </a:fld>
          <a:endParaRPr lang="en-GB" sz="1100"/>
        </a:p>
      </cdr:txBody>
    </cdr:sp>
  </cdr:relSizeAnchor>
  <cdr:relSizeAnchor xmlns:cdr="http://schemas.openxmlformats.org/drawingml/2006/chartDrawing">
    <cdr:from>
      <cdr:x>0</cdr:x>
      <cdr:y>0.16837</cdr:y>
    </cdr:from>
    <cdr:to>
      <cdr:x>0.97896</cdr:x>
      <cdr:y>0.26218</cdr:y>
    </cdr:to>
    <cdr:sp macro="" textlink="'Cluster controls'!$C$72">
      <cdr:nvSpPr>
        <cdr:cNvPr id="4" name="TextBox 3"/>
        <cdr:cNvSpPr txBox="1"/>
      </cdr:nvSpPr>
      <cdr:spPr>
        <a:xfrm xmlns:a="http://schemas.openxmlformats.org/drawingml/2006/main">
          <a:off x="0" y="666752"/>
          <a:ext cx="3524250"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BE683182-CEE6-4343-8D4C-AFD6E1AC32BB}" type="TxLink">
            <a:rPr lang="en-US" sz="800" b="0" i="0" u="none" strike="noStrike">
              <a:solidFill>
                <a:srgbClr val="000000"/>
              </a:solidFill>
              <a:latin typeface="Verdana"/>
              <a:ea typeface="Verdana"/>
              <a:cs typeface="Verdana"/>
            </a:rPr>
            <a:pPr/>
            <a:t>*Exceptions denominator includes indicator denominator and exceptions coded</a:t>
          </a:fld>
          <a:endParaRPr lang="en-GB" sz="1100"/>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448372</xdr:colOff>
      <xdr:row>9</xdr:row>
      <xdr:rowOff>142875</xdr:rowOff>
    </xdr:to>
    <xdr:pic>
      <xdr:nvPicPr>
        <xdr:cNvPr id="2" name="Picture 2" descr="PHW Observatory RGB"/>
        <xdr:cNvPicPr>
          <a:picLocks noChangeAspect="1" noChangeArrowheads="1"/>
        </xdr:cNvPicPr>
      </xdr:nvPicPr>
      <xdr:blipFill>
        <a:blip xmlns:r="http://schemas.openxmlformats.org/officeDocument/2006/relationships" r:embed="rId1" cstate="print"/>
        <a:srcRect r="16850"/>
        <a:stretch>
          <a:fillRect/>
        </a:stretch>
      </xdr:blipFill>
      <xdr:spPr bwMode="auto">
        <a:xfrm>
          <a:off x="0" y="647700"/>
          <a:ext cx="3496372" cy="952500"/>
        </a:xfrm>
        <a:prstGeom prst="rect">
          <a:avLst/>
        </a:prstGeom>
        <a:noFill/>
        <a:ln w="9525">
          <a:noFill/>
          <a:miter lim="800000"/>
          <a:headEnd/>
          <a:tailEnd/>
        </a:ln>
      </xdr:spPr>
    </xdr:pic>
    <xdr:clientData/>
  </xdr:twoCellAnchor>
  <xdr:twoCellAnchor editAs="oneCell">
    <xdr:from>
      <xdr:col>13</xdr:col>
      <xdr:colOff>0</xdr:colOff>
      <xdr:row>6</xdr:row>
      <xdr:rowOff>0</xdr:rowOff>
    </xdr:from>
    <xdr:to>
      <xdr:col>19</xdr:col>
      <xdr:colOff>66675</xdr:colOff>
      <xdr:row>25</xdr:row>
      <xdr:rowOff>142875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315200" y="323850"/>
          <a:ext cx="3724275" cy="3219450"/>
        </a:xfrm>
        <a:prstGeom prst="rect">
          <a:avLst/>
        </a:prstGeom>
        <a:noFill/>
        <a:ln w="9525">
          <a:noFill/>
          <a:miter lim="800000"/>
          <a:headEnd/>
          <a:tailEnd/>
        </a:ln>
      </xdr:spPr>
    </xdr:pic>
    <xdr:clientData/>
  </xdr:twoCellAnchor>
  <xdr:twoCellAnchor editAs="oneCell">
    <xdr:from>
      <xdr:col>13</xdr:col>
      <xdr:colOff>0</xdr:colOff>
      <xdr:row>29</xdr:row>
      <xdr:rowOff>0</xdr:rowOff>
    </xdr:from>
    <xdr:to>
      <xdr:col>19</xdr:col>
      <xdr:colOff>47625</xdr:colOff>
      <xdr:row>44</xdr:row>
      <xdr:rowOff>133350</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315200" y="4048125"/>
          <a:ext cx="3705225" cy="2562225"/>
        </a:xfrm>
        <a:prstGeom prst="rect">
          <a:avLst/>
        </a:prstGeom>
        <a:noFill/>
        <a:ln w="9525">
          <a:noFill/>
          <a:miter lim="800000"/>
          <a:headEnd/>
          <a:tailEnd/>
        </a:ln>
      </xdr:spPr>
    </xdr:pic>
    <xdr:clientData/>
  </xdr:twoCellAnchor>
  <xdr:twoCellAnchor>
    <xdr:from>
      <xdr:col>1</xdr:col>
      <xdr:colOff>66675</xdr:colOff>
      <xdr:row>0</xdr:row>
      <xdr:rowOff>76200</xdr:rowOff>
    </xdr:from>
    <xdr:to>
      <xdr:col>4</xdr:col>
      <xdr:colOff>253876</xdr:colOff>
      <xdr:row>3</xdr:row>
      <xdr:rowOff>80025</xdr:rowOff>
    </xdr:to>
    <xdr:grpSp>
      <xdr:nvGrpSpPr>
        <xdr:cNvPr id="5" name="Group 4">
          <a:hlinkClick xmlns:r="http://schemas.openxmlformats.org/officeDocument/2006/relationships" r:id="rId4"/>
        </xdr:cNvPr>
        <xdr:cNvGrpSpPr/>
      </xdr:nvGrpSpPr>
      <xdr:grpSpPr>
        <a:xfrm>
          <a:off x="190500" y="76200"/>
          <a:ext cx="2016001" cy="489600"/>
          <a:chOff x="7934326" y="997858"/>
          <a:chExt cx="1483374" cy="342900"/>
        </a:xfrm>
        <a:solidFill>
          <a:srgbClr val="7290BC"/>
        </a:solidFill>
      </xdr:grpSpPr>
      <xdr:sp macro="" textlink="">
        <xdr:nvSpPr>
          <xdr:cNvPr id="6" name="Rounded Rectangle 5"/>
          <xdr:cNvSpPr/>
        </xdr:nvSpPr>
        <xdr:spPr>
          <a:xfrm>
            <a:off x="7934326" y="997858"/>
            <a:ext cx="1483374" cy="342900"/>
          </a:xfrm>
          <a:prstGeom prst="round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Left Arrow 6"/>
          <xdr:cNvSpPr/>
        </xdr:nvSpPr>
        <xdr:spPr>
          <a:xfrm>
            <a:off x="7978189" y="1063136"/>
            <a:ext cx="203964" cy="184638"/>
          </a:xfrm>
          <a:prstGeom prst="lef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TextBox 7"/>
          <xdr:cNvSpPr txBox="1"/>
        </xdr:nvSpPr>
        <xdr:spPr>
          <a:xfrm>
            <a:off x="8172612" y="1030165"/>
            <a:ext cx="1240504" cy="250579"/>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400" b="0">
                <a:solidFill>
                  <a:schemeClr val="bg1"/>
                </a:solidFill>
                <a:latin typeface="Verdana" pitchFamily="34" charset="0"/>
                <a:ea typeface="Verdana" pitchFamily="34" charset="0"/>
                <a:cs typeface="Verdana" pitchFamily="34" charset="0"/>
              </a:rPr>
              <a:t>Back to contents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47626</xdr:colOff>
      <xdr:row>3</xdr:row>
      <xdr:rowOff>47625</xdr:rowOff>
    </xdr:from>
    <xdr:to>
      <xdr:col>2</xdr:col>
      <xdr:colOff>4712233</xdr:colOff>
      <xdr:row>10</xdr:row>
      <xdr:rowOff>133350</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47626" y="228600"/>
          <a:ext cx="6045732" cy="1352550"/>
        </a:xfrm>
        <a:prstGeom prst="rect">
          <a:avLst/>
        </a:prstGeom>
        <a:noFill/>
        <a:ln w="9525">
          <a:noFill/>
          <a:miter lim="800000"/>
          <a:headEnd/>
          <a:tailEnd/>
        </a:ln>
      </xdr:spPr>
    </xdr:pic>
    <xdr:clientData/>
  </xdr:twoCellAnchor>
  <xdr:twoCellAnchor>
    <xdr:from>
      <xdr:col>1</xdr:col>
      <xdr:colOff>38100</xdr:colOff>
      <xdr:row>0</xdr:row>
      <xdr:rowOff>28575</xdr:rowOff>
    </xdr:from>
    <xdr:to>
      <xdr:col>2</xdr:col>
      <xdr:colOff>672976</xdr:colOff>
      <xdr:row>2</xdr:row>
      <xdr:rowOff>156225</xdr:rowOff>
    </xdr:to>
    <xdr:grpSp>
      <xdr:nvGrpSpPr>
        <xdr:cNvPr id="6" name="Group 5">
          <a:hlinkClick xmlns:r="http://schemas.openxmlformats.org/officeDocument/2006/relationships" r:id="rId2"/>
        </xdr:cNvPr>
        <xdr:cNvGrpSpPr/>
      </xdr:nvGrpSpPr>
      <xdr:grpSpPr>
        <a:xfrm>
          <a:off x="200025" y="28575"/>
          <a:ext cx="2016001" cy="489600"/>
          <a:chOff x="7934326" y="990600"/>
          <a:chExt cx="1483374" cy="342900"/>
        </a:xfrm>
        <a:solidFill>
          <a:srgbClr val="7290BC"/>
        </a:solidFill>
      </xdr:grpSpPr>
      <xdr:sp macro="" textlink="">
        <xdr:nvSpPr>
          <xdr:cNvPr id="7" name="Rounded Rectangle 6"/>
          <xdr:cNvSpPr/>
        </xdr:nvSpPr>
        <xdr:spPr>
          <a:xfrm>
            <a:off x="7934326" y="990600"/>
            <a:ext cx="1483374" cy="342900"/>
          </a:xfrm>
          <a:prstGeom prst="round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Left Arrow 7"/>
          <xdr:cNvSpPr/>
        </xdr:nvSpPr>
        <xdr:spPr>
          <a:xfrm>
            <a:off x="7978189" y="1063136"/>
            <a:ext cx="203964" cy="184638"/>
          </a:xfrm>
          <a:prstGeom prst="lef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TextBox 8"/>
          <xdr:cNvSpPr txBox="1"/>
        </xdr:nvSpPr>
        <xdr:spPr>
          <a:xfrm>
            <a:off x="8172612" y="1030165"/>
            <a:ext cx="1240504" cy="250579"/>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400" b="0">
                <a:solidFill>
                  <a:schemeClr val="bg1"/>
                </a:solidFill>
                <a:latin typeface="Verdana" pitchFamily="34" charset="0"/>
                <a:ea typeface="Verdana" pitchFamily="34" charset="0"/>
                <a:cs typeface="Verdana" pitchFamily="34" charset="0"/>
              </a:rPr>
              <a:t>Back to contents</a:t>
            </a:r>
          </a:p>
        </xdr:txBody>
      </xdr:sp>
    </xdr:grpSp>
    <xdr:clientData/>
  </xdr:twoCellAnchor>
  <xdr:twoCellAnchor editAs="oneCell">
    <xdr:from>
      <xdr:col>1</xdr:col>
      <xdr:colOff>1323975</xdr:colOff>
      <xdr:row>31</xdr:row>
      <xdr:rowOff>38100</xdr:rowOff>
    </xdr:from>
    <xdr:to>
      <xdr:col>2</xdr:col>
      <xdr:colOff>5295900</xdr:colOff>
      <xdr:row>32</xdr:row>
      <xdr:rowOff>171450</xdr:rowOff>
    </xdr:to>
    <xdr:pic>
      <xdr:nvPicPr>
        <xdr:cNvPr id="14337"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323975" y="9086850"/>
          <a:ext cx="5353050" cy="390525"/>
        </a:xfrm>
        <a:prstGeom prst="rect">
          <a:avLst/>
        </a:prstGeom>
        <a:noFill/>
      </xdr:spPr>
    </xdr:pic>
    <xdr:clientData/>
  </xdr:twoCellAnchor>
  <xdr:twoCellAnchor editAs="oneCell">
    <xdr:from>
      <xdr:col>1</xdr:col>
      <xdr:colOff>1323975</xdr:colOff>
      <xdr:row>34</xdr:row>
      <xdr:rowOff>9525</xdr:rowOff>
    </xdr:from>
    <xdr:to>
      <xdr:col>2</xdr:col>
      <xdr:colOff>4686300</xdr:colOff>
      <xdr:row>35</xdr:row>
      <xdr:rowOff>161925</xdr:rowOff>
    </xdr:to>
    <xdr:pic>
      <xdr:nvPicPr>
        <xdr:cNvPr id="14338"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1323975" y="10382250"/>
          <a:ext cx="4743450" cy="390525"/>
        </a:xfrm>
        <a:prstGeom prst="rect">
          <a:avLst/>
        </a:prstGeom>
        <a:noFill/>
      </xdr:spPr>
    </xdr:pic>
    <xdr:clientData/>
  </xdr:twoCellAnchor>
  <xdr:twoCellAnchor>
    <xdr:from>
      <xdr:col>2</xdr:col>
      <xdr:colOff>2247900</xdr:colOff>
      <xdr:row>19</xdr:row>
      <xdr:rowOff>1</xdr:rowOff>
    </xdr:from>
    <xdr:to>
      <xdr:col>2</xdr:col>
      <xdr:colOff>4210050</xdr:colOff>
      <xdr:row>20</xdr:row>
      <xdr:rowOff>47625</xdr:rowOff>
    </xdr:to>
    <xdr:sp macro="" textlink="">
      <xdr:nvSpPr>
        <xdr:cNvPr id="10" name="TextBox 9">
          <a:hlinkClick xmlns:r="http://schemas.openxmlformats.org/officeDocument/2006/relationships" r:id="rId5"/>
        </xdr:cNvPr>
        <xdr:cNvSpPr txBox="1"/>
      </xdr:nvSpPr>
      <xdr:spPr>
        <a:xfrm>
          <a:off x="3629025" y="3800476"/>
          <a:ext cx="1962150" cy="304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u="sng">
              <a:solidFill>
                <a:srgbClr val="0000FF"/>
              </a:solidFill>
              <a:latin typeface="Verdana" pitchFamily="34" charset="0"/>
              <a:ea typeface="Verdana" pitchFamily="34" charset="0"/>
              <a:cs typeface="Verdana" pitchFamily="34" charset="0"/>
            </a:rPr>
            <a:t>GP Cluster profiles 2013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106008</xdr:rowOff>
    </xdr:from>
    <xdr:to>
      <xdr:col>19</xdr:col>
      <xdr:colOff>381000</xdr:colOff>
      <xdr:row>46</xdr:row>
      <xdr:rowOff>19050</xdr:rowOff>
    </xdr:to>
    <xdr:grpSp>
      <xdr:nvGrpSpPr>
        <xdr:cNvPr id="80" name="Group 79"/>
        <xdr:cNvGrpSpPr/>
      </xdr:nvGrpSpPr>
      <xdr:grpSpPr>
        <a:xfrm>
          <a:off x="0" y="106008"/>
          <a:ext cx="11963400" cy="8580792"/>
          <a:chOff x="38100" y="106008"/>
          <a:chExt cx="11963400" cy="8580792"/>
        </a:xfrm>
      </xdr:grpSpPr>
      <xdr:grpSp>
        <xdr:nvGrpSpPr>
          <xdr:cNvPr id="38" name="Group 37"/>
          <xdr:cNvGrpSpPr/>
        </xdr:nvGrpSpPr>
        <xdr:grpSpPr>
          <a:xfrm>
            <a:off x="38100" y="106008"/>
            <a:ext cx="11963400" cy="8580792"/>
            <a:chOff x="-2988207" y="106008"/>
            <a:chExt cx="13925675" cy="8580792"/>
          </a:xfrm>
        </xdr:grpSpPr>
        <xdr:pic>
          <xdr:nvPicPr>
            <xdr:cNvPr id="34" name="Picture 12"/>
            <xdr:cNvPicPr>
              <a:picLocks noChangeAspect="1" noChangeArrowheads="1"/>
            </xdr:cNvPicPr>
          </xdr:nvPicPr>
          <xdr:blipFill>
            <a:blip xmlns:r="http://schemas.openxmlformats.org/officeDocument/2006/relationships" r:embed="rId1" cstate="print"/>
            <a:srcRect/>
            <a:stretch>
              <a:fillRect/>
            </a:stretch>
          </xdr:blipFill>
          <xdr:spPr bwMode="auto">
            <a:xfrm>
              <a:off x="-2988207" y="1543050"/>
              <a:ext cx="13925675" cy="7143750"/>
            </a:xfrm>
            <a:prstGeom prst="rect">
              <a:avLst/>
            </a:prstGeom>
            <a:noFill/>
            <a:ln w="1">
              <a:noFill/>
              <a:miter lim="800000"/>
              <a:headEnd/>
              <a:tailEnd type="none" w="med" len="med"/>
            </a:ln>
            <a:effectLst/>
          </xdr:spPr>
        </xdr:pic>
        <xdr:grpSp>
          <xdr:nvGrpSpPr>
            <xdr:cNvPr id="40" name="Group 39"/>
            <xdr:cNvGrpSpPr/>
          </xdr:nvGrpSpPr>
          <xdr:grpSpPr>
            <a:xfrm>
              <a:off x="-2657729" y="106008"/>
              <a:ext cx="13313167" cy="4989866"/>
              <a:chOff x="-2733929" y="192402"/>
              <a:chExt cx="13313168" cy="4989866"/>
            </a:xfrm>
          </xdr:grpSpPr>
          <xdr:sp macro="" textlink="">
            <xdr:nvSpPr>
              <xdr:cNvPr id="17" name="Rectangle 16"/>
              <xdr:cNvSpPr/>
            </xdr:nvSpPr>
            <xdr:spPr>
              <a:xfrm>
                <a:off x="8513855" y="3212700"/>
                <a:ext cx="1848485" cy="426519"/>
              </a:xfrm>
              <a:prstGeom prst="rect">
                <a:avLst/>
              </a:prstGeom>
              <a:ln w="19050">
                <a:solidFill>
                  <a:schemeClr val="accent1">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lang="en-GB" sz="1000">
                    <a:latin typeface="Verdana" pitchFamily="34" charset="0"/>
                    <a:ea typeface="Verdana" pitchFamily="34" charset="0"/>
                    <a:cs typeface="Verdana" pitchFamily="34" charset="0"/>
                  </a:rPr>
                  <a:t>Indicator exceptions percentage data label</a:t>
                </a:r>
              </a:p>
            </xdr:txBody>
          </xdr:sp>
          <xdr:cxnSp macro="">
            <xdr:nvCxnSpPr>
              <xdr:cNvPr id="20" name="Straight Arrow Connector 19"/>
              <xdr:cNvCxnSpPr/>
            </xdr:nvCxnSpPr>
            <xdr:spPr>
              <a:xfrm flipH="1" flipV="1">
                <a:off x="8024921" y="3141352"/>
                <a:ext cx="488934" cy="81541"/>
              </a:xfrm>
              <a:prstGeom prst="straightConnector1">
                <a:avLst/>
              </a:prstGeom>
              <a:ln w="15875">
                <a:solidFill>
                  <a:srgbClr val="00008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 name="Rectangle 26"/>
              <xdr:cNvSpPr/>
            </xdr:nvSpPr>
            <xdr:spPr>
              <a:xfrm>
                <a:off x="850189" y="4155073"/>
                <a:ext cx="2272128" cy="1027195"/>
              </a:xfrm>
              <a:prstGeom prst="rect">
                <a:avLst/>
              </a:prstGeom>
              <a:ln w="19050">
                <a:solidFill>
                  <a:schemeClr val="accent1">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lang="en-GB" sz="1000">
                    <a:latin typeface="Verdana" pitchFamily="34" charset="0"/>
                    <a:ea typeface="Verdana" pitchFamily="34" charset="0"/>
                    <a:cs typeface="Verdana" pitchFamily="34" charset="0"/>
                  </a:rPr>
                  <a:t>Selection</a:t>
                </a:r>
                <a:r>
                  <a:rPr lang="en-GB" sz="1000" baseline="0">
                    <a:latin typeface="Verdana" pitchFamily="34" charset="0"/>
                    <a:ea typeface="Verdana" pitchFamily="34" charset="0"/>
                    <a:cs typeface="Verdana" pitchFamily="34" charset="0"/>
                  </a:rPr>
                  <a:t> boxes for health board and GP cluster. </a:t>
                </a:r>
              </a:p>
              <a:p>
                <a:pPr algn="ctr"/>
                <a:endParaRPr lang="en-GB" sz="1000" baseline="0">
                  <a:latin typeface="Verdana" pitchFamily="34" charset="0"/>
                  <a:ea typeface="Verdana" pitchFamily="34" charset="0"/>
                  <a:cs typeface="Verdana" pitchFamily="34" charset="0"/>
                </a:endParaRPr>
              </a:p>
              <a:p>
                <a:pPr algn="ctr"/>
                <a:r>
                  <a:rPr lang="en-GB" sz="1000" baseline="0">
                    <a:latin typeface="Verdana" pitchFamily="34" charset="0"/>
                    <a:ea typeface="Verdana" pitchFamily="34" charset="0"/>
                    <a:cs typeface="Verdana" pitchFamily="34" charset="0"/>
                  </a:rPr>
                  <a:t>Please reselect a GP cluster if the charts and table are displaying as blank.</a:t>
                </a:r>
                <a:endParaRPr lang="en-GB" sz="1000">
                  <a:latin typeface="Verdana" pitchFamily="34" charset="0"/>
                  <a:ea typeface="Verdana" pitchFamily="34" charset="0"/>
                  <a:cs typeface="Verdana" pitchFamily="34" charset="0"/>
                </a:endParaRPr>
              </a:p>
            </xdr:txBody>
          </xdr:sp>
          <xdr:cxnSp macro="">
            <xdr:nvCxnSpPr>
              <xdr:cNvPr id="28" name="Straight Arrow Connector 27"/>
              <xdr:cNvCxnSpPr/>
            </xdr:nvCxnSpPr>
            <xdr:spPr>
              <a:xfrm flipH="1" flipV="1">
                <a:off x="483536" y="3810000"/>
                <a:ext cx="361986" cy="763508"/>
              </a:xfrm>
              <a:prstGeom prst="straightConnector1">
                <a:avLst/>
              </a:prstGeom>
              <a:ln w="15875">
                <a:solidFill>
                  <a:srgbClr val="00008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9" name="Straight Arrow Connector 28"/>
              <xdr:cNvCxnSpPr/>
            </xdr:nvCxnSpPr>
            <xdr:spPr>
              <a:xfrm flipH="1" flipV="1">
                <a:off x="-1545444" y="2915319"/>
                <a:ext cx="2390670" cy="1658190"/>
              </a:xfrm>
              <a:prstGeom prst="straightConnector1">
                <a:avLst/>
              </a:prstGeom>
              <a:ln w="15875">
                <a:solidFill>
                  <a:srgbClr val="000080"/>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22" name="Group 21">
                <a:hlinkClick xmlns:r="http://schemas.openxmlformats.org/officeDocument/2006/relationships" r:id="rId2"/>
              </xdr:cNvPr>
              <xdr:cNvGrpSpPr/>
            </xdr:nvGrpSpPr>
            <xdr:grpSpPr>
              <a:xfrm>
                <a:off x="-2733929" y="192402"/>
                <a:ext cx="2430481" cy="489600"/>
                <a:chOff x="5747966" y="987255"/>
                <a:chExt cx="1788349" cy="343148"/>
              </a:xfrm>
              <a:solidFill>
                <a:srgbClr val="7290BC"/>
              </a:solidFill>
            </xdr:grpSpPr>
            <xdr:sp macro="" textlink="">
              <xdr:nvSpPr>
                <xdr:cNvPr id="31" name="Rounded Rectangle 30"/>
                <xdr:cNvSpPr/>
              </xdr:nvSpPr>
              <xdr:spPr>
                <a:xfrm>
                  <a:off x="5747966" y="987255"/>
                  <a:ext cx="1788349" cy="343148"/>
                </a:xfrm>
                <a:prstGeom prst="round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Left Arrow 34"/>
                <xdr:cNvSpPr/>
              </xdr:nvSpPr>
              <xdr:spPr>
                <a:xfrm>
                  <a:off x="5791832" y="1066510"/>
                  <a:ext cx="203964" cy="184638"/>
                </a:xfrm>
                <a:prstGeom prst="lef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TextBox 35"/>
                <xdr:cNvSpPr txBox="1"/>
              </xdr:nvSpPr>
              <xdr:spPr>
                <a:xfrm>
                  <a:off x="5986254" y="1033539"/>
                  <a:ext cx="1500953" cy="250579"/>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400" b="0">
                      <a:solidFill>
                        <a:schemeClr val="bg1"/>
                      </a:solidFill>
                      <a:latin typeface="Verdana" pitchFamily="34" charset="0"/>
                      <a:ea typeface="Verdana" pitchFamily="34" charset="0"/>
                      <a:cs typeface="Verdana" pitchFamily="34" charset="0"/>
                    </a:rPr>
                    <a:t>Back to contents</a:t>
                  </a:r>
                </a:p>
              </xdr:txBody>
            </xdr:sp>
          </xdr:grpSp>
          <xdr:sp macro="" textlink="">
            <xdr:nvSpPr>
              <xdr:cNvPr id="37" name="TextBox 36"/>
              <xdr:cNvSpPr txBox="1"/>
            </xdr:nvSpPr>
            <xdr:spPr>
              <a:xfrm>
                <a:off x="-2643089" y="1194545"/>
                <a:ext cx="13083039" cy="5580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Verdana" pitchFamily="34" charset="0"/>
                    <a:ea typeface="Verdana" pitchFamily="34" charset="0"/>
                    <a:cs typeface="Verdana" pitchFamily="34" charset="0"/>
                  </a:rPr>
                  <a:t>The 'cluster view' sheet in the interactive data file allows the user to choose the health board and GP</a:t>
                </a:r>
                <a:r>
                  <a:rPr lang="en-GB" sz="1000" baseline="0">
                    <a:latin typeface="Verdana" pitchFamily="34" charset="0"/>
                    <a:ea typeface="Verdana" pitchFamily="34" charset="0"/>
                    <a:cs typeface="Verdana" pitchFamily="34" charset="0"/>
                  </a:rPr>
                  <a:t> cluster </a:t>
                </a:r>
                <a:r>
                  <a:rPr lang="en-GB" sz="1000">
                    <a:latin typeface="Verdana" pitchFamily="34" charset="0"/>
                    <a:ea typeface="Verdana" pitchFamily="34" charset="0"/>
                    <a:cs typeface="Verdana" pitchFamily="34" charset="0"/>
                  </a:rPr>
                  <a:t>by selecting the desired criteria from the selection</a:t>
                </a:r>
                <a:r>
                  <a:rPr lang="en-GB" sz="1000" baseline="0">
                    <a:latin typeface="Verdana" pitchFamily="34" charset="0"/>
                    <a:ea typeface="Verdana" pitchFamily="34" charset="0"/>
                    <a:cs typeface="Verdana" pitchFamily="34" charset="0"/>
                  </a:rPr>
                  <a:t> boxes. This automatically updates the charts and table. The cluster view shows how an individual cluster within a health board is performing across the indicators. </a:t>
                </a:r>
                <a:r>
                  <a:rPr lang="en-GB" sz="1000" baseline="0">
                    <a:solidFill>
                      <a:schemeClr val="dk1"/>
                    </a:solidFill>
                    <a:latin typeface="Verdana" pitchFamily="34" charset="0"/>
                    <a:ea typeface="Verdana" pitchFamily="34" charset="0"/>
                    <a:cs typeface="Verdana" pitchFamily="34" charset="0"/>
                  </a:rPr>
                  <a:t>Further information can be found in the data guide. Buttons are included in the sheets to aid navigation.</a:t>
                </a:r>
                <a:endParaRPr lang="en-GB" sz="1000">
                  <a:latin typeface="Verdana" pitchFamily="34" charset="0"/>
                  <a:ea typeface="Verdana" pitchFamily="34" charset="0"/>
                  <a:cs typeface="Verdana" pitchFamily="34" charset="0"/>
                </a:endParaRPr>
              </a:p>
            </xdr:txBody>
          </xdr:sp>
          <xdr:grpSp>
            <xdr:nvGrpSpPr>
              <xdr:cNvPr id="41" name="Group 40">
                <a:hlinkClick xmlns:r="http://schemas.openxmlformats.org/officeDocument/2006/relationships" r:id="rId3"/>
              </xdr:cNvPr>
              <xdr:cNvGrpSpPr/>
            </xdr:nvGrpSpPr>
            <xdr:grpSpPr>
              <a:xfrm>
                <a:off x="8148758" y="201752"/>
                <a:ext cx="2430481" cy="489601"/>
                <a:chOff x="2851528" y="402448"/>
                <a:chExt cx="1663098" cy="256636"/>
              </a:xfrm>
              <a:solidFill>
                <a:srgbClr val="7290BC"/>
              </a:solidFill>
            </xdr:grpSpPr>
            <xdr:sp macro="" textlink="">
              <xdr:nvSpPr>
                <xdr:cNvPr id="42" name="Rounded Rectangle 41"/>
                <xdr:cNvSpPr/>
              </xdr:nvSpPr>
              <xdr:spPr>
                <a:xfrm>
                  <a:off x="2851528" y="402448"/>
                  <a:ext cx="1663098" cy="256636"/>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Data guide</a:t>
                  </a:r>
                </a:p>
              </xdr:txBody>
            </xdr:sp>
            <xdr:sp macro="" textlink="">
              <xdr:nvSpPr>
                <xdr:cNvPr id="72" name="Right Arrow 71"/>
                <xdr:cNvSpPr/>
              </xdr:nvSpPr>
              <xdr:spPr>
                <a:xfrm>
                  <a:off x="4294456" y="459328"/>
                  <a:ext cx="190500" cy="142875"/>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44" name="Group 43">
                <a:hlinkClick xmlns:r="http://schemas.openxmlformats.org/officeDocument/2006/relationships" r:id="rId4"/>
              </xdr:cNvPr>
              <xdr:cNvGrpSpPr/>
            </xdr:nvGrpSpPr>
            <xdr:grpSpPr>
              <a:xfrm>
                <a:off x="2707415" y="192402"/>
                <a:ext cx="2430481" cy="489599"/>
                <a:chOff x="1333894" y="397546"/>
                <a:chExt cx="1663099" cy="256635"/>
              </a:xfrm>
              <a:solidFill>
                <a:srgbClr val="7290BC"/>
              </a:solidFill>
            </xdr:grpSpPr>
            <xdr:sp macro="" textlink="">
              <xdr:nvSpPr>
                <xdr:cNvPr id="45" name="Rounded Rectangle 44">
                  <a:hlinkClick xmlns:r="http://schemas.openxmlformats.org/officeDocument/2006/relationships" r:id="rId5"/>
                </xdr:cNvPr>
                <xdr:cNvSpPr/>
              </xdr:nvSpPr>
              <xdr:spPr>
                <a:xfrm>
                  <a:off x="1333894" y="397546"/>
                  <a:ext cx="1663099" cy="256635"/>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Cluster </a:t>
                  </a:r>
                  <a:r>
                    <a:rPr lang="en-GB" sz="1400" b="0" baseline="0">
                      <a:latin typeface="Verdana" pitchFamily="34" charset="0"/>
                      <a:ea typeface="Verdana" pitchFamily="34" charset="0"/>
                      <a:cs typeface="Verdana" pitchFamily="34" charset="0"/>
                    </a:rPr>
                    <a:t>view</a:t>
                  </a:r>
                  <a:endParaRPr lang="en-GB" sz="1400" b="0">
                    <a:latin typeface="Verdana" pitchFamily="34" charset="0"/>
                    <a:ea typeface="Verdana" pitchFamily="34" charset="0"/>
                    <a:cs typeface="Verdana" pitchFamily="34" charset="0"/>
                  </a:endParaRPr>
                </a:p>
              </xdr:txBody>
            </xdr:sp>
            <xdr:sp macro="" textlink="">
              <xdr:nvSpPr>
                <xdr:cNvPr id="46" name="Right Arrow 45"/>
                <xdr:cNvSpPr/>
              </xdr:nvSpPr>
              <xdr:spPr>
                <a:xfrm>
                  <a:off x="2764153" y="459326"/>
                  <a:ext cx="190500" cy="142875"/>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23" name="TextBox 22"/>
              <xdr:cNvSpPr txBox="1"/>
            </xdr:nvSpPr>
            <xdr:spPr>
              <a:xfrm>
                <a:off x="-1639685" y="895351"/>
                <a:ext cx="11076234" cy="2959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400" b="1" i="0" u="none" strike="noStrike">
                    <a:solidFill>
                      <a:srgbClr val="000080"/>
                    </a:solidFill>
                    <a:latin typeface="Verdana" pitchFamily="34" charset="0"/>
                    <a:ea typeface="Verdana" pitchFamily="34" charset="0"/>
                    <a:cs typeface="Verdana" pitchFamily="34" charset="0"/>
                  </a:rPr>
                  <a:t>QOF</a:t>
                </a:r>
                <a:r>
                  <a:rPr lang="en-GB" sz="1400" b="1" i="0" u="none" strike="noStrike" baseline="0">
                    <a:solidFill>
                      <a:srgbClr val="000080"/>
                    </a:solidFill>
                    <a:latin typeface="Verdana" pitchFamily="34" charset="0"/>
                    <a:ea typeface="Verdana" pitchFamily="34" charset="0"/>
                    <a:cs typeface="Verdana" pitchFamily="34" charset="0"/>
                  </a:rPr>
                  <a:t> clinical indicators - </a:t>
                </a:r>
                <a:r>
                  <a:rPr lang="en-GB" sz="1400" b="1" i="0" u="none" strike="noStrike">
                    <a:solidFill>
                      <a:srgbClr val="000080"/>
                    </a:solidFill>
                    <a:latin typeface="Verdana" pitchFamily="34" charset="0"/>
                    <a:ea typeface="Verdana" pitchFamily="34" charset="0"/>
                    <a:cs typeface="Verdana" pitchFamily="34" charset="0"/>
                  </a:rPr>
                  <a:t>How to use the cluster view</a:t>
                </a:r>
                <a:r>
                  <a:rPr lang="en-GB" sz="1400">
                    <a:solidFill>
                      <a:srgbClr val="000080"/>
                    </a:solidFill>
                    <a:latin typeface="Verdana" pitchFamily="34" charset="0"/>
                    <a:ea typeface="Verdana" pitchFamily="34" charset="0"/>
                    <a:cs typeface="Verdana" pitchFamily="34" charset="0"/>
                  </a:rPr>
                  <a:t> </a:t>
                </a:r>
              </a:p>
            </xdr:txBody>
          </xdr:sp>
        </xdr:grpSp>
      </xdr:grpSp>
      <xdr:pic>
        <xdr:nvPicPr>
          <xdr:cNvPr id="79" name="Picture 13"/>
          <xdr:cNvPicPr>
            <a:picLocks noChangeAspect="1" noChangeArrowheads="1"/>
          </xdr:cNvPicPr>
        </xdr:nvPicPr>
        <xdr:blipFill>
          <a:blip xmlns:r="http://schemas.openxmlformats.org/officeDocument/2006/relationships" r:embed="rId6" cstate="print"/>
          <a:srcRect t="16447" r="9794" b="74781"/>
          <a:stretch>
            <a:fillRect/>
          </a:stretch>
        </xdr:blipFill>
        <xdr:spPr bwMode="auto">
          <a:xfrm>
            <a:off x="4514850" y="2363607"/>
            <a:ext cx="3333750" cy="381000"/>
          </a:xfrm>
          <a:prstGeom prst="rect">
            <a:avLst/>
          </a:prstGeom>
          <a:noFill/>
          <a:ln w="1">
            <a:noFill/>
            <a:miter lim="800000"/>
            <a:headEnd/>
            <a:tailEnd type="none" w="med" len="med"/>
          </a:ln>
          <a:effec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118576</xdr:rowOff>
    </xdr:from>
    <xdr:to>
      <xdr:col>19</xdr:col>
      <xdr:colOff>104775</xdr:colOff>
      <xdr:row>55</xdr:row>
      <xdr:rowOff>76200</xdr:rowOff>
    </xdr:to>
    <xdr:grpSp>
      <xdr:nvGrpSpPr>
        <xdr:cNvPr id="28" name="Group 27"/>
        <xdr:cNvGrpSpPr/>
      </xdr:nvGrpSpPr>
      <xdr:grpSpPr>
        <a:xfrm>
          <a:off x="0" y="118576"/>
          <a:ext cx="11687175" cy="10292249"/>
          <a:chOff x="0" y="118576"/>
          <a:chExt cx="11687175" cy="10292249"/>
        </a:xfrm>
      </xdr:grpSpPr>
      <xdr:pic>
        <xdr:nvPicPr>
          <xdr:cNvPr id="2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0" y="1609725"/>
            <a:ext cx="11687175" cy="8801100"/>
          </a:xfrm>
          <a:prstGeom prst="rect">
            <a:avLst/>
          </a:prstGeom>
          <a:noFill/>
          <a:ln w="1">
            <a:noFill/>
            <a:miter lim="800000"/>
            <a:headEnd/>
            <a:tailEnd type="none" w="med" len="med"/>
          </a:ln>
          <a:effectLst/>
        </xdr:spPr>
      </xdr:pic>
      <xdr:grpSp>
        <xdr:nvGrpSpPr>
          <xdr:cNvPr id="57" name="Group 56"/>
          <xdr:cNvGrpSpPr/>
        </xdr:nvGrpSpPr>
        <xdr:grpSpPr>
          <a:xfrm>
            <a:off x="195262" y="118576"/>
            <a:ext cx="11310938" cy="6567973"/>
            <a:chOff x="109537" y="128101"/>
            <a:chExt cx="11310938" cy="6567973"/>
          </a:xfrm>
        </xdr:grpSpPr>
        <xdr:sp macro="" textlink="">
          <xdr:nvSpPr>
            <xdr:cNvPr id="52" name="Rectangle 2"/>
            <xdr:cNvSpPr/>
          </xdr:nvSpPr>
          <xdr:spPr>
            <a:xfrm>
              <a:off x="2201303" y="3248024"/>
              <a:ext cx="1686706" cy="581025"/>
            </a:xfrm>
            <a:prstGeom prst="rect">
              <a:avLst/>
            </a:prstGeom>
            <a:ln w="19050">
              <a:solidFill>
                <a:schemeClr val="accent1">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lang="en-GB" sz="1000">
                  <a:latin typeface="Verdana" pitchFamily="34" charset="0"/>
                  <a:ea typeface="Verdana" pitchFamily="34" charset="0"/>
                  <a:cs typeface="Verdana" pitchFamily="34" charset="0"/>
                </a:rPr>
                <a:t>Selection</a:t>
              </a:r>
              <a:r>
                <a:rPr lang="en-GB" sz="1000" baseline="0">
                  <a:latin typeface="Verdana" pitchFamily="34" charset="0"/>
                  <a:ea typeface="Verdana" pitchFamily="34" charset="0"/>
                  <a:cs typeface="Verdana" pitchFamily="34" charset="0"/>
                </a:rPr>
                <a:t> boxes for health board and QOF indicator</a:t>
              </a:r>
              <a:endParaRPr lang="en-GB" sz="1000">
                <a:latin typeface="Verdana" pitchFamily="34" charset="0"/>
                <a:ea typeface="Verdana" pitchFamily="34" charset="0"/>
                <a:cs typeface="Verdana" pitchFamily="34" charset="0"/>
              </a:endParaRPr>
            </a:p>
          </xdr:txBody>
        </xdr:sp>
        <xdr:cxnSp macro="">
          <xdr:nvCxnSpPr>
            <xdr:cNvPr id="53" name="Straight Arrow Connector 52"/>
            <xdr:cNvCxnSpPr/>
          </xdr:nvCxnSpPr>
          <xdr:spPr>
            <a:xfrm flipH="1">
              <a:off x="1866900" y="3257550"/>
              <a:ext cx="344268" cy="142875"/>
            </a:xfrm>
            <a:prstGeom prst="straightConnector1">
              <a:avLst/>
            </a:prstGeom>
            <a:ln w="15875">
              <a:solidFill>
                <a:srgbClr val="00008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4" name="Straight Arrow Connector 6"/>
            <xdr:cNvCxnSpPr/>
          </xdr:nvCxnSpPr>
          <xdr:spPr>
            <a:xfrm flipH="1" flipV="1">
              <a:off x="1866900" y="2543175"/>
              <a:ext cx="333376" cy="704850"/>
            </a:xfrm>
            <a:prstGeom prst="straightConnector1">
              <a:avLst/>
            </a:prstGeom>
            <a:ln w="15875">
              <a:solidFill>
                <a:srgbClr val="00008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5" name="Rectangle 54"/>
            <xdr:cNvSpPr/>
          </xdr:nvSpPr>
          <xdr:spPr>
            <a:xfrm>
              <a:off x="9461779" y="3876675"/>
              <a:ext cx="1958696" cy="1228725"/>
            </a:xfrm>
            <a:prstGeom prst="rect">
              <a:avLst/>
            </a:prstGeom>
            <a:ln w="19050">
              <a:solidFill>
                <a:schemeClr val="accent1">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lang="en-GB" sz="1000">
                  <a:latin typeface="Verdana" pitchFamily="34" charset="0"/>
                  <a:ea typeface="Verdana" pitchFamily="34" charset="0"/>
                  <a:cs typeface="Verdana" pitchFamily="34" charset="0"/>
                </a:rPr>
                <a:t>The chart shows the exceptions percentage for the chosen health board.</a:t>
              </a:r>
              <a:r>
                <a:rPr lang="en-GB" sz="1000" baseline="0">
                  <a:latin typeface="Verdana" pitchFamily="34" charset="0"/>
                  <a:ea typeface="Verdana" pitchFamily="34" charset="0"/>
                  <a:cs typeface="Verdana" pitchFamily="34" charset="0"/>
                </a:rPr>
                <a:t> e.g. Bridgend East Network codes 0.9 exceptions per 100 people registered as having hypertension.</a:t>
              </a:r>
              <a:endParaRPr lang="en-GB" sz="1000">
                <a:latin typeface="Verdana" pitchFamily="34" charset="0"/>
                <a:ea typeface="Verdana" pitchFamily="34" charset="0"/>
                <a:cs typeface="Verdana" pitchFamily="34" charset="0"/>
              </a:endParaRPr>
            </a:p>
          </xdr:txBody>
        </xdr:sp>
        <xdr:cxnSp macro="">
          <xdr:nvCxnSpPr>
            <xdr:cNvPr id="56" name="Straight Arrow Connector 55"/>
            <xdr:cNvCxnSpPr/>
          </xdr:nvCxnSpPr>
          <xdr:spPr>
            <a:xfrm flipH="1" flipV="1">
              <a:off x="8985309" y="3809999"/>
              <a:ext cx="476471" cy="76200"/>
            </a:xfrm>
            <a:prstGeom prst="straightConnector1">
              <a:avLst/>
            </a:prstGeom>
            <a:ln w="15875">
              <a:solidFill>
                <a:srgbClr val="00008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9" name="Rectangle 48"/>
            <xdr:cNvSpPr/>
          </xdr:nvSpPr>
          <xdr:spPr>
            <a:xfrm>
              <a:off x="1371602" y="4581523"/>
              <a:ext cx="1666873" cy="2114551"/>
            </a:xfrm>
            <a:prstGeom prst="rect">
              <a:avLst/>
            </a:prstGeom>
            <a:ln w="19050">
              <a:solidFill>
                <a:schemeClr val="accent1">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lang="en-GB" sz="1000">
                  <a:latin typeface="Verdana" pitchFamily="34" charset="0"/>
                  <a:ea typeface="Verdana" pitchFamily="34" charset="0"/>
                  <a:cs typeface="Verdana" pitchFamily="34" charset="0"/>
                </a:rPr>
                <a:t>The</a:t>
              </a:r>
              <a:r>
                <a:rPr lang="en-GB" sz="1000" baseline="0">
                  <a:latin typeface="Verdana" pitchFamily="34" charset="0"/>
                  <a:ea typeface="Verdana" pitchFamily="34" charset="0"/>
                  <a:cs typeface="Verdana" pitchFamily="34" charset="0"/>
                </a:rPr>
                <a:t> chart shows the </a:t>
              </a:r>
              <a:r>
                <a:rPr lang="en-GB" sz="1000">
                  <a:latin typeface="Verdana" pitchFamily="34" charset="0"/>
                  <a:ea typeface="Verdana" pitchFamily="34" charset="0"/>
                  <a:cs typeface="Verdana" pitchFamily="34" charset="0"/>
                </a:rPr>
                <a:t>QOF</a:t>
              </a:r>
              <a:r>
                <a:rPr lang="en-GB" sz="1000" baseline="0">
                  <a:latin typeface="Verdana" pitchFamily="34" charset="0"/>
                  <a:ea typeface="Verdana" pitchFamily="34" charset="0"/>
                  <a:cs typeface="Verdana" pitchFamily="34" charset="0"/>
                </a:rPr>
                <a:t> indicator achievement percentage for each of the GP clusters within the chosen health board. e.g. 93.5% of persons registered as having hypertension in Afan have had their blood pressure recorded in the preceding 9 months</a:t>
              </a:r>
              <a:endParaRPr lang="en-GB" sz="1000">
                <a:latin typeface="Verdana" pitchFamily="34" charset="0"/>
                <a:ea typeface="Verdana" pitchFamily="34" charset="0"/>
                <a:cs typeface="Verdana" pitchFamily="34" charset="0"/>
              </a:endParaRPr>
            </a:p>
          </xdr:txBody>
        </xdr:sp>
        <xdr:cxnSp macro="">
          <xdr:nvCxnSpPr>
            <xdr:cNvPr id="50" name="Straight Arrow Connector 49"/>
            <xdr:cNvCxnSpPr/>
          </xdr:nvCxnSpPr>
          <xdr:spPr>
            <a:xfrm flipV="1">
              <a:off x="3038475" y="3276600"/>
              <a:ext cx="3000375" cy="1304928"/>
            </a:xfrm>
            <a:prstGeom prst="straightConnector1">
              <a:avLst/>
            </a:prstGeom>
            <a:ln w="15875">
              <a:solidFill>
                <a:srgbClr val="00008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7" name="TextBox 36"/>
            <xdr:cNvSpPr txBox="1"/>
          </xdr:nvSpPr>
          <xdr:spPr>
            <a:xfrm>
              <a:off x="109537" y="1057275"/>
              <a:ext cx="11296650" cy="571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Verdana" pitchFamily="34" charset="0"/>
                  <a:ea typeface="Verdana" pitchFamily="34" charset="0"/>
                  <a:cs typeface="Verdana" pitchFamily="34" charset="0"/>
                </a:rPr>
                <a:t>The 'indicator view' sheet in the interactive data file allows the user to choose the health board and QOF indicator by selecting the desired criteria from the selection</a:t>
              </a:r>
              <a:r>
                <a:rPr lang="en-GB" sz="1000" baseline="0">
                  <a:latin typeface="Verdana" pitchFamily="34" charset="0"/>
                  <a:ea typeface="Verdana" pitchFamily="34" charset="0"/>
                  <a:cs typeface="Verdana" pitchFamily="34" charset="0"/>
                </a:rPr>
                <a:t> boxes. This automatically updates the charts, table and QOF definition. Further information can be found in the data guide. </a:t>
              </a:r>
              <a:r>
                <a:rPr lang="en-GB" sz="1000" baseline="0">
                  <a:solidFill>
                    <a:schemeClr val="dk1"/>
                  </a:solidFill>
                  <a:latin typeface="Verdana" pitchFamily="34" charset="0"/>
                  <a:ea typeface="Verdana" pitchFamily="34" charset="0"/>
                  <a:cs typeface="Verdana" pitchFamily="34" charset="0"/>
                </a:rPr>
                <a:t>Buttons are included in the sheets to aid navigation.</a:t>
              </a:r>
              <a:endParaRPr lang="en-GB" sz="1000">
                <a:latin typeface="Verdana" pitchFamily="34" charset="0"/>
                <a:ea typeface="Verdana" pitchFamily="34" charset="0"/>
                <a:cs typeface="Verdana" pitchFamily="34" charset="0"/>
              </a:endParaRPr>
            </a:p>
          </xdr:txBody>
        </xdr:sp>
        <xdr:grpSp>
          <xdr:nvGrpSpPr>
            <xdr:cNvPr id="38" name="Group 19">
              <a:hlinkClick xmlns:r="http://schemas.openxmlformats.org/officeDocument/2006/relationships" r:id="rId2"/>
            </xdr:cNvPr>
            <xdr:cNvGrpSpPr/>
          </xdr:nvGrpSpPr>
          <xdr:grpSpPr>
            <a:xfrm>
              <a:off x="176211" y="128102"/>
              <a:ext cx="2088000" cy="489600"/>
              <a:chOff x="7934325" y="993481"/>
              <a:chExt cx="1536351" cy="391680"/>
            </a:xfrm>
            <a:solidFill>
              <a:srgbClr val="7290BC"/>
            </a:solidFill>
          </xdr:grpSpPr>
          <xdr:sp macro="" textlink="">
            <xdr:nvSpPr>
              <xdr:cNvPr id="45" name="Rounded Rectangle 44"/>
              <xdr:cNvSpPr/>
            </xdr:nvSpPr>
            <xdr:spPr>
              <a:xfrm>
                <a:off x="7934325" y="993481"/>
                <a:ext cx="1536351" cy="391680"/>
              </a:xfrm>
              <a:prstGeom prst="round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6" name="Left Arrow 45"/>
              <xdr:cNvSpPr/>
            </xdr:nvSpPr>
            <xdr:spPr>
              <a:xfrm>
                <a:off x="7978189" y="1094120"/>
                <a:ext cx="203964" cy="184638"/>
              </a:xfrm>
              <a:prstGeom prst="lef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TextBox 46"/>
              <xdr:cNvSpPr txBox="1"/>
            </xdr:nvSpPr>
            <xdr:spPr>
              <a:xfrm>
                <a:off x="8172612" y="1061149"/>
                <a:ext cx="1240504" cy="250579"/>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400" b="0">
                    <a:solidFill>
                      <a:schemeClr val="bg1"/>
                    </a:solidFill>
                    <a:latin typeface="Verdana" pitchFamily="34" charset="0"/>
                    <a:ea typeface="Verdana" pitchFamily="34" charset="0"/>
                    <a:cs typeface="Verdana" pitchFamily="34" charset="0"/>
                  </a:rPr>
                  <a:t>Back to contents</a:t>
                </a:r>
              </a:p>
            </xdr:txBody>
          </xdr:sp>
        </xdr:grpSp>
        <xdr:grpSp>
          <xdr:nvGrpSpPr>
            <xdr:cNvPr id="39" name="Group 27">
              <a:hlinkClick xmlns:r="http://schemas.openxmlformats.org/officeDocument/2006/relationships" r:id="rId3"/>
            </xdr:cNvPr>
            <xdr:cNvGrpSpPr/>
          </xdr:nvGrpSpPr>
          <xdr:grpSpPr>
            <a:xfrm>
              <a:off x="4581523" y="128101"/>
              <a:ext cx="2088000" cy="489600"/>
              <a:chOff x="2773173" y="384524"/>
              <a:chExt cx="1428750" cy="307129"/>
            </a:xfrm>
            <a:solidFill>
              <a:srgbClr val="7290BC"/>
            </a:solidFill>
          </xdr:grpSpPr>
          <xdr:sp macro="" textlink="">
            <xdr:nvSpPr>
              <xdr:cNvPr id="43" name="Rounded Rectangle 42">
                <a:hlinkClick xmlns:r="http://schemas.openxmlformats.org/officeDocument/2006/relationships" r:id="rId4"/>
              </xdr:cNvPr>
              <xdr:cNvSpPr/>
            </xdr:nvSpPr>
            <xdr:spPr>
              <a:xfrm>
                <a:off x="2773173" y="384524"/>
                <a:ext cx="1428750" cy="307129"/>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Indicator</a:t>
                </a:r>
                <a:r>
                  <a:rPr lang="en-GB" sz="1400" b="0" baseline="0">
                    <a:latin typeface="Verdana" pitchFamily="34" charset="0"/>
                    <a:ea typeface="Verdana" pitchFamily="34" charset="0"/>
                    <a:cs typeface="Verdana" pitchFamily="34" charset="0"/>
                  </a:rPr>
                  <a:t> view</a:t>
                </a:r>
              </a:p>
            </xdr:txBody>
          </xdr:sp>
          <xdr:sp macro="" textlink="">
            <xdr:nvSpPr>
              <xdr:cNvPr id="44" name="Right Arrow 43"/>
              <xdr:cNvSpPr/>
            </xdr:nvSpPr>
            <xdr:spPr>
              <a:xfrm>
                <a:off x="3971504" y="466651"/>
                <a:ext cx="190500" cy="142875"/>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40" name="Group 30">
              <a:hlinkClick xmlns:r="http://schemas.openxmlformats.org/officeDocument/2006/relationships" r:id="rId5"/>
            </xdr:cNvPr>
            <xdr:cNvGrpSpPr/>
          </xdr:nvGrpSpPr>
          <xdr:grpSpPr>
            <a:xfrm>
              <a:off x="8986838" y="128101"/>
              <a:ext cx="2088000" cy="489600"/>
              <a:chOff x="3696859" y="402450"/>
              <a:chExt cx="1428750" cy="293246"/>
            </a:xfrm>
            <a:solidFill>
              <a:srgbClr val="7290BC"/>
            </a:solidFill>
          </xdr:grpSpPr>
          <xdr:sp macro="" textlink="">
            <xdr:nvSpPr>
              <xdr:cNvPr id="41" name="Rounded Rectangle 40"/>
              <xdr:cNvSpPr/>
            </xdr:nvSpPr>
            <xdr:spPr>
              <a:xfrm>
                <a:off x="3696859" y="402450"/>
                <a:ext cx="1428750" cy="293246"/>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Data guide</a:t>
                </a:r>
              </a:p>
            </xdr:txBody>
          </xdr:sp>
          <xdr:sp macro="" textlink="">
            <xdr:nvSpPr>
              <xdr:cNvPr id="42" name="Right Arrow 41"/>
              <xdr:cNvSpPr/>
            </xdr:nvSpPr>
            <xdr:spPr>
              <a:xfrm>
                <a:off x="4897009" y="477636"/>
                <a:ext cx="190500" cy="142875"/>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24" name="TextBox 23"/>
            <xdr:cNvSpPr txBox="1"/>
          </xdr:nvSpPr>
          <xdr:spPr>
            <a:xfrm>
              <a:off x="1081087" y="685799"/>
              <a:ext cx="935355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400" b="1">
                  <a:solidFill>
                    <a:srgbClr val="000080"/>
                  </a:solidFill>
                  <a:latin typeface="Verdana" pitchFamily="34" charset="0"/>
                  <a:ea typeface="Verdana" pitchFamily="34" charset="0"/>
                  <a:cs typeface="Verdana" pitchFamily="34" charset="0"/>
                </a:rPr>
                <a:t>QOF clinical</a:t>
              </a:r>
              <a:r>
                <a:rPr lang="en-GB" sz="1400" b="1" baseline="0">
                  <a:solidFill>
                    <a:srgbClr val="000080"/>
                  </a:solidFill>
                  <a:latin typeface="Verdana" pitchFamily="34" charset="0"/>
                  <a:ea typeface="Verdana" pitchFamily="34" charset="0"/>
                  <a:cs typeface="Verdana" pitchFamily="34" charset="0"/>
                </a:rPr>
                <a:t> indicators </a:t>
              </a:r>
              <a:r>
                <a:rPr lang="en-GB" sz="1400" b="1">
                  <a:solidFill>
                    <a:srgbClr val="000080"/>
                  </a:solidFill>
                  <a:latin typeface="Verdana" pitchFamily="34" charset="0"/>
                  <a:ea typeface="Verdana" pitchFamily="34" charset="0"/>
                  <a:cs typeface="Verdana" pitchFamily="34" charset="0"/>
                </a:rPr>
                <a:t>- How to use</a:t>
              </a:r>
              <a:r>
                <a:rPr lang="en-GB" sz="1400" b="1" baseline="0">
                  <a:solidFill>
                    <a:srgbClr val="000080"/>
                  </a:solidFill>
                  <a:latin typeface="Verdana" pitchFamily="34" charset="0"/>
                  <a:ea typeface="Verdana" pitchFamily="34" charset="0"/>
                  <a:cs typeface="Verdana" pitchFamily="34" charset="0"/>
                </a:rPr>
                <a:t> the i</a:t>
              </a:r>
              <a:r>
                <a:rPr lang="en-GB" sz="1400" b="1">
                  <a:solidFill>
                    <a:srgbClr val="000080"/>
                  </a:solidFill>
                  <a:latin typeface="Verdana" pitchFamily="34" charset="0"/>
                  <a:ea typeface="Verdana" pitchFamily="34" charset="0"/>
                  <a:cs typeface="Verdana" pitchFamily="34" charset="0"/>
                </a:rPr>
                <a:t>ndicator view</a:t>
              </a: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514349</xdr:colOff>
      <xdr:row>8</xdr:row>
      <xdr:rowOff>66675</xdr:rowOff>
    </xdr:from>
    <xdr:to>
      <xdr:col>9</xdr:col>
      <xdr:colOff>190574</xdr:colOff>
      <xdr:row>32</xdr:row>
      <xdr:rowOff>108975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304797</xdr:colOff>
      <xdr:row>8</xdr:row>
      <xdr:rowOff>66675</xdr:rowOff>
    </xdr:from>
    <xdr:to>
      <xdr:col>15</xdr:col>
      <xdr:colOff>458322</xdr:colOff>
      <xdr:row>32</xdr:row>
      <xdr:rowOff>108975</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228599</xdr:colOff>
      <xdr:row>0</xdr:row>
      <xdr:rowOff>153514</xdr:rowOff>
    </xdr:from>
    <xdr:to>
      <xdr:col>5</xdr:col>
      <xdr:colOff>182999</xdr:colOff>
      <xdr:row>3</xdr:row>
      <xdr:rowOff>147814</xdr:rowOff>
    </xdr:to>
    <xdr:grpSp>
      <xdr:nvGrpSpPr>
        <xdr:cNvPr id="13" name="Group 12">
          <a:hlinkClick xmlns:r="http://schemas.openxmlformats.org/officeDocument/2006/relationships" r:id="rId3"/>
        </xdr:cNvPr>
        <xdr:cNvGrpSpPr/>
      </xdr:nvGrpSpPr>
      <xdr:grpSpPr>
        <a:xfrm>
          <a:off x="228599" y="153514"/>
          <a:ext cx="2088000" cy="489600"/>
          <a:chOff x="7934326" y="990600"/>
          <a:chExt cx="1483374" cy="342900"/>
        </a:xfrm>
        <a:solidFill>
          <a:srgbClr val="7290BC"/>
        </a:solidFill>
      </xdr:grpSpPr>
      <xdr:sp macro="" textlink="">
        <xdr:nvSpPr>
          <xdr:cNvPr id="14" name="Rounded Rectangle 13"/>
          <xdr:cNvSpPr/>
        </xdr:nvSpPr>
        <xdr:spPr>
          <a:xfrm>
            <a:off x="7934326" y="990600"/>
            <a:ext cx="1483374" cy="342900"/>
          </a:xfrm>
          <a:prstGeom prst="round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Left Arrow 14"/>
          <xdr:cNvSpPr/>
        </xdr:nvSpPr>
        <xdr:spPr>
          <a:xfrm>
            <a:off x="7978189" y="1077651"/>
            <a:ext cx="203964" cy="184638"/>
          </a:xfrm>
          <a:prstGeom prst="lef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TextBox 15"/>
          <xdr:cNvSpPr txBox="1"/>
        </xdr:nvSpPr>
        <xdr:spPr>
          <a:xfrm>
            <a:off x="8165603" y="1044681"/>
            <a:ext cx="1240504" cy="250579"/>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400" b="0">
                <a:solidFill>
                  <a:schemeClr val="bg1"/>
                </a:solidFill>
                <a:latin typeface="Verdana" pitchFamily="34" charset="0"/>
                <a:ea typeface="Verdana" pitchFamily="34" charset="0"/>
                <a:cs typeface="Verdana" pitchFamily="34" charset="0"/>
              </a:rPr>
              <a:t>Back to contents</a:t>
            </a:r>
          </a:p>
        </xdr:txBody>
      </xdr:sp>
    </xdr:grpSp>
    <xdr:clientData/>
  </xdr:twoCellAnchor>
  <xdr:twoCellAnchor>
    <xdr:from>
      <xdr:col>12</xdr:col>
      <xdr:colOff>342900</xdr:colOff>
      <xdr:row>0</xdr:row>
      <xdr:rowOff>153514</xdr:rowOff>
    </xdr:from>
    <xdr:to>
      <xdr:col>15</xdr:col>
      <xdr:colOff>306825</xdr:colOff>
      <xdr:row>3</xdr:row>
      <xdr:rowOff>147814</xdr:rowOff>
    </xdr:to>
    <xdr:grpSp>
      <xdr:nvGrpSpPr>
        <xdr:cNvPr id="17" name="Group 16">
          <a:hlinkClick xmlns:r="http://schemas.openxmlformats.org/officeDocument/2006/relationships" r:id="rId4"/>
        </xdr:cNvPr>
        <xdr:cNvGrpSpPr/>
      </xdr:nvGrpSpPr>
      <xdr:grpSpPr>
        <a:xfrm>
          <a:off x="9286875" y="153514"/>
          <a:ext cx="2088000" cy="489600"/>
          <a:chOff x="1800225" y="400050"/>
          <a:chExt cx="1428750" cy="252412"/>
        </a:xfrm>
        <a:solidFill>
          <a:srgbClr val="7290BC"/>
        </a:solidFill>
      </xdr:grpSpPr>
      <xdr:sp macro="" textlink="">
        <xdr:nvSpPr>
          <xdr:cNvPr id="18" name="Rounded Rectangle 17"/>
          <xdr:cNvSpPr/>
        </xdr:nvSpPr>
        <xdr:spPr>
          <a:xfrm>
            <a:off x="1800225" y="400050"/>
            <a:ext cx="1428750" cy="252412"/>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Data guide</a:t>
            </a:r>
          </a:p>
        </xdr:txBody>
      </xdr:sp>
      <xdr:sp macro="" textlink="">
        <xdr:nvSpPr>
          <xdr:cNvPr id="19" name="Right Arrow 18"/>
          <xdr:cNvSpPr/>
        </xdr:nvSpPr>
        <xdr:spPr>
          <a:xfrm>
            <a:off x="3000375" y="457200"/>
            <a:ext cx="190500" cy="142875"/>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6</xdr:col>
      <xdr:colOff>681037</xdr:colOff>
      <xdr:row>0</xdr:row>
      <xdr:rowOff>153514</xdr:rowOff>
    </xdr:from>
    <xdr:to>
      <xdr:col>9</xdr:col>
      <xdr:colOff>254437</xdr:colOff>
      <xdr:row>3</xdr:row>
      <xdr:rowOff>147814</xdr:rowOff>
    </xdr:to>
    <xdr:sp macro="" textlink="">
      <xdr:nvSpPr>
        <xdr:cNvPr id="30" name="Rounded Rectangle 29">
          <a:hlinkClick xmlns:r="http://schemas.openxmlformats.org/officeDocument/2006/relationships" r:id="rId5"/>
        </xdr:cNvPr>
        <xdr:cNvSpPr/>
      </xdr:nvSpPr>
      <xdr:spPr>
        <a:xfrm>
          <a:off x="4672012" y="153514"/>
          <a:ext cx="2088000" cy="489600"/>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Cluster </a:t>
          </a:r>
          <a:r>
            <a:rPr lang="en-GB" sz="1400" b="0" baseline="0">
              <a:latin typeface="Verdana" pitchFamily="34" charset="0"/>
              <a:ea typeface="Verdana" pitchFamily="34" charset="0"/>
              <a:cs typeface="Verdana" pitchFamily="34" charset="0"/>
            </a:rPr>
            <a:t>view</a:t>
          </a:r>
          <a:endParaRPr lang="en-GB" sz="1400" b="0">
            <a:latin typeface="Verdana" pitchFamily="34" charset="0"/>
            <a:ea typeface="Verdana" pitchFamily="34" charset="0"/>
            <a:cs typeface="Verdana" pitchFamily="34" charset="0"/>
          </a:endParaRPr>
        </a:p>
      </xdr:txBody>
    </xdr:sp>
    <xdr:clientData/>
  </xdr:twoCellAnchor>
  <xdr:twoCellAnchor>
    <xdr:from>
      <xdr:col>8</xdr:col>
      <xdr:colOff>804862</xdr:colOff>
      <xdr:row>1</xdr:row>
      <xdr:rowOff>97823</xdr:rowOff>
    </xdr:from>
    <xdr:to>
      <xdr:col>9</xdr:col>
      <xdr:colOff>206962</xdr:colOff>
      <xdr:row>3</xdr:row>
      <xdr:rowOff>51106</xdr:rowOff>
    </xdr:to>
    <xdr:sp macro="" textlink="">
      <xdr:nvSpPr>
        <xdr:cNvPr id="23" name="Right Arrow 22"/>
        <xdr:cNvSpPr/>
      </xdr:nvSpPr>
      <xdr:spPr>
        <a:xfrm>
          <a:off x="6434137" y="269273"/>
          <a:ext cx="278400" cy="277133"/>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28575</xdr:colOff>
      <xdr:row>17</xdr:row>
      <xdr:rowOff>171450</xdr:rowOff>
    </xdr:from>
    <xdr:to>
      <xdr:col>3</xdr:col>
      <xdr:colOff>465375</xdr:colOff>
      <xdr:row>20</xdr:row>
      <xdr:rowOff>89550</xdr:rowOff>
    </xdr:to>
    <xdr:grpSp>
      <xdr:nvGrpSpPr>
        <xdr:cNvPr id="26" name="Group 25">
          <a:hlinkClick xmlns:r="http://schemas.openxmlformats.org/officeDocument/2006/relationships" r:id="rId6"/>
        </xdr:cNvPr>
        <xdr:cNvGrpSpPr/>
      </xdr:nvGrpSpPr>
      <xdr:grpSpPr>
        <a:xfrm>
          <a:off x="257175" y="3362325"/>
          <a:ext cx="1656000" cy="489600"/>
          <a:chOff x="1800225" y="401983"/>
          <a:chExt cx="1428750" cy="196160"/>
        </a:xfrm>
        <a:solidFill>
          <a:srgbClr val="7290BC"/>
        </a:solidFill>
      </xdr:grpSpPr>
      <xdr:sp macro="" textlink="">
        <xdr:nvSpPr>
          <xdr:cNvPr id="27" name="Rounded Rectangle 26"/>
          <xdr:cNvSpPr/>
        </xdr:nvSpPr>
        <xdr:spPr>
          <a:xfrm>
            <a:off x="1800225" y="401983"/>
            <a:ext cx="1428750" cy="196160"/>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View table</a:t>
            </a:r>
            <a:endParaRPr lang="en-GB" sz="1100" b="0">
              <a:latin typeface="Verdana" pitchFamily="34" charset="0"/>
              <a:ea typeface="Verdana" pitchFamily="34" charset="0"/>
              <a:cs typeface="Verdana" pitchFamily="34" charset="0"/>
            </a:endParaRPr>
          </a:p>
        </xdr:txBody>
      </xdr:sp>
      <xdr:sp macro="" textlink="">
        <xdr:nvSpPr>
          <xdr:cNvPr id="28" name="Right Arrow 27"/>
          <xdr:cNvSpPr/>
        </xdr:nvSpPr>
        <xdr:spPr>
          <a:xfrm rot="5400000">
            <a:off x="3006982" y="378056"/>
            <a:ext cx="111542" cy="244013"/>
          </a:xfrm>
          <a:prstGeom prst="rightArrow">
            <a:avLst/>
          </a:prstGeom>
          <a:solidFill>
            <a:schemeClr val="bg1"/>
          </a:solidFill>
          <a:ln>
            <a:noFill/>
          </a:ln>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30480</xdr:colOff>
          <xdr:row>7</xdr:row>
          <xdr:rowOff>22860</xdr:rowOff>
        </xdr:from>
        <xdr:to>
          <xdr:col>3</xdr:col>
          <xdr:colOff>381000</xdr:colOff>
          <xdr:row>11</xdr:row>
          <xdr:rowOff>106680</xdr:rowOff>
        </xdr:to>
        <xdr:sp macro="" textlink="">
          <xdr:nvSpPr>
            <xdr:cNvPr id="4104" name="List Box 8" hidden="1">
              <a:extLst>
                <a:ext uri="{63B3BB69-23CF-44E3-9099-C40C66FF867C}">
                  <a14:compatExt spid="_x0000_s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13</xdr:row>
          <xdr:rowOff>38100</xdr:rowOff>
        </xdr:from>
        <xdr:to>
          <xdr:col>3</xdr:col>
          <xdr:colOff>381000</xdr:colOff>
          <xdr:row>16</xdr:row>
          <xdr:rowOff>106680</xdr:rowOff>
        </xdr:to>
        <xdr:sp macro="" textlink="">
          <xdr:nvSpPr>
            <xdr:cNvPr id="4108" name="List Box 12" hidden="1">
              <a:extLst>
                <a:ext uri="{63B3BB69-23CF-44E3-9099-C40C66FF867C}">
                  <a14:compatExt spid="_x0000_s4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c:userShapes xmlns:c="http://schemas.openxmlformats.org/drawingml/2006/chart">
  <cdr:relSizeAnchor xmlns:cdr="http://schemas.openxmlformats.org/drawingml/2006/chartDrawing">
    <cdr:from>
      <cdr:x>0</cdr:x>
      <cdr:y>0</cdr:y>
    </cdr:from>
    <cdr:to>
      <cdr:x>1</cdr:x>
      <cdr:y>0.09525</cdr:y>
    </cdr:to>
    <cdr:sp macro="" textlink="'Indicator Controls'!$N$27">
      <cdr:nvSpPr>
        <cdr:cNvPr id="2" name="TextBox 1"/>
        <cdr:cNvSpPr txBox="1"/>
      </cdr:nvSpPr>
      <cdr:spPr>
        <a:xfrm xmlns:a="http://schemas.openxmlformats.org/drawingml/2006/main">
          <a:off x="0" y="0"/>
          <a:ext cx="4695899" cy="428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CB6CBE2-2841-4F7D-B4FC-A075A3C0F389}" type="TxLink">
            <a:rPr lang="en-US" sz="900" b="1" i="0" u="none" strike="noStrike">
              <a:solidFill>
                <a:srgbClr val="000000"/>
              </a:solidFill>
              <a:latin typeface="Verdana" pitchFamily="34" charset="0"/>
              <a:ea typeface="Verdana" pitchFamily="34" charset="0"/>
              <a:cs typeface="Verdana" pitchFamily="34" charset="0"/>
            </a:rPr>
            <a:pPr/>
            <a:t>Atrial fibrillation 05 achievement, percentages of QOF indicator target population, Hywel Dda UHB GP clusters, 2012/13</a:t>
          </a:fld>
          <a:endParaRPr lang="en-GB" sz="900" b="1">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0.06304</cdr:y>
    </cdr:from>
    <cdr:to>
      <cdr:x>1</cdr:x>
      <cdr:y>0.11641</cdr:y>
    </cdr:to>
    <cdr:sp macro="" textlink="'Indicator Controls'!$N$29">
      <cdr:nvSpPr>
        <cdr:cNvPr id="3" name="TextBox 2"/>
        <cdr:cNvSpPr txBox="1"/>
      </cdr:nvSpPr>
      <cdr:spPr>
        <a:xfrm xmlns:a="http://schemas.openxmlformats.org/drawingml/2006/main">
          <a:off x="0" y="283695"/>
          <a:ext cx="4734000" cy="2401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D675EA67-C047-42DD-A919-EFAEE1BF8A67}" type="TxLink">
            <a:rPr lang="en-US" sz="800" b="0" i="0" u="none" strike="noStrike">
              <a:solidFill>
                <a:srgbClr val="000000"/>
              </a:solidFill>
              <a:latin typeface="Verdana"/>
              <a:ea typeface="Verdana"/>
              <a:cs typeface="Verdana"/>
            </a:rPr>
            <a:pPr/>
            <a:t>Produced by Public Health Wales Observatory, using QOF data (WG) </a:t>
          </a:fld>
          <a:endParaRPr lang="en-GB" sz="1100"/>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1</cdr:x>
      <cdr:y>0.15851</cdr:y>
    </cdr:to>
    <cdr:sp macro="" textlink="'Indicator Controls'!$N$28">
      <cdr:nvSpPr>
        <cdr:cNvPr id="2" name="TextBox 1"/>
        <cdr:cNvSpPr txBox="1"/>
      </cdr:nvSpPr>
      <cdr:spPr>
        <a:xfrm xmlns:a="http://schemas.openxmlformats.org/drawingml/2006/main">
          <a:off x="0" y="0"/>
          <a:ext cx="4392000" cy="6562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D0CCB128-CFD3-4D37-9AB5-CF4137A8C37C}" type="TxLink">
            <a:rPr lang="en-US" sz="900" b="1" i="0" u="none" strike="noStrike">
              <a:solidFill>
                <a:srgbClr val="000000"/>
              </a:solidFill>
              <a:latin typeface="Verdana" pitchFamily="34" charset="0"/>
              <a:ea typeface="Verdana" pitchFamily="34" charset="0"/>
              <a:cs typeface="Verdana" pitchFamily="34" charset="0"/>
            </a:rPr>
            <a:pPr/>
            <a:t>Atrial fibrillation 05 exceptions, percentages of QOF indicator target population*, Hywel Dda UHB GP clusters, 2012/13</a:t>
          </a:fld>
          <a:endParaRPr lang="en-GB" sz="900" b="1">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0.06516</cdr:y>
    </cdr:from>
    <cdr:to>
      <cdr:x>1</cdr:x>
      <cdr:y>0.11853</cdr:y>
    </cdr:to>
    <cdr:sp macro="" textlink="'Indicator Controls'!$N$29">
      <cdr:nvSpPr>
        <cdr:cNvPr id="3" name="TextBox 2"/>
        <cdr:cNvSpPr txBox="1"/>
      </cdr:nvSpPr>
      <cdr:spPr>
        <a:xfrm xmlns:a="http://schemas.openxmlformats.org/drawingml/2006/main">
          <a:off x="0" y="269765"/>
          <a:ext cx="4680000" cy="2209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D675EA67-C047-42DD-A919-EFAEE1BF8A67}" type="TxLink">
            <a:rPr lang="en-US" sz="800" b="0" i="0" u="none" strike="noStrike">
              <a:solidFill>
                <a:srgbClr val="000000"/>
              </a:solidFill>
              <a:latin typeface="Verdana"/>
              <a:ea typeface="Verdana"/>
              <a:cs typeface="Verdana"/>
            </a:rPr>
            <a:pPr/>
            <a:t>Produced by Public Health Wales Observatory, using QOF data (WG) </a:t>
          </a:fld>
          <a:endParaRPr lang="en-GB" sz="1100"/>
        </a:p>
      </cdr:txBody>
    </cdr:sp>
  </cdr:relSizeAnchor>
  <cdr:relSizeAnchor xmlns:cdr="http://schemas.openxmlformats.org/drawingml/2006/chartDrawing">
    <cdr:from>
      <cdr:x>0</cdr:x>
      <cdr:y>0.10703</cdr:y>
    </cdr:from>
    <cdr:to>
      <cdr:x>1</cdr:x>
      <cdr:y>0.16225</cdr:y>
    </cdr:to>
    <cdr:sp macro="" textlink="'Indicator Controls'!$N$31">
      <cdr:nvSpPr>
        <cdr:cNvPr id="4" name="TextBox 3"/>
        <cdr:cNvSpPr txBox="1"/>
      </cdr:nvSpPr>
      <cdr:spPr>
        <a:xfrm xmlns:a="http://schemas.openxmlformats.org/drawingml/2006/main">
          <a:off x="0" y="481635"/>
          <a:ext cx="4716000" cy="2484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9B86C9C-6B1B-4C44-A6A5-073E66BBB0FD}" type="TxLink">
            <a:rPr lang="en-US" sz="800" b="0" i="0" u="none" strike="noStrike">
              <a:solidFill>
                <a:srgbClr val="000000"/>
              </a:solidFill>
              <a:latin typeface="Verdana"/>
              <a:ea typeface="Verdana"/>
              <a:cs typeface="Verdana"/>
            </a:rPr>
            <a:pPr/>
            <a:t>*Exceptions denominator includes indicator denominator and exceptions coded</a:t>
          </a:fld>
          <a:endParaRPr lang="en-GB" sz="1100"/>
        </a:p>
      </cdr:txBody>
    </cdr:sp>
  </cdr:relSizeAnchor>
</c:userShapes>
</file>

<file path=xl/drawings/drawing9.xml><?xml version="1.0" encoding="utf-8"?>
<xdr:wsDr xmlns:xdr="http://schemas.openxmlformats.org/drawingml/2006/spreadsheetDrawing" xmlns:a="http://schemas.openxmlformats.org/drawingml/2006/main">
  <xdr:twoCellAnchor>
    <xdr:from>
      <xdr:col>8</xdr:col>
      <xdr:colOff>161924</xdr:colOff>
      <xdr:row>6</xdr:row>
      <xdr:rowOff>9524</xdr:rowOff>
    </xdr:from>
    <xdr:to>
      <xdr:col>12</xdr:col>
      <xdr:colOff>747824</xdr:colOff>
      <xdr:row>29</xdr:row>
      <xdr:rowOff>176624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781048</xdr:colOff>
      <xdr:row>6</xdr:row>
      <xdr:rowOff>9524</xdr:rowOff>
    </xdr:from>
    <xdr:to>
      <xdr:col>17</xdr:col>
      <xdr:colOff>376348</xdr:colOff>
      <xdr:row>29</xdr:row>
      <xdr:rowOff>176624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18</xdr:row>
      <xdr:rowOff>57151</xdr:rowOff>
    </xdr:from>
    <xdr:to>
      <xdr:col>8</xdr:col>
      <xdr:colOff>180975</xdr:colOff>
      <xdr:row>35</xdr:row>
      <xdr:rowOff>123825</xdr:rowOff>
    </xdr:to>
    <xdr:sp macro="" textlink="">
      <xdr:nvSpPr>
        <xdr:cNvPr id="15" name="TextBox 14"/>
        <xdr:cNvSpPr txBox="1"/>
      </xdr:nvSpPr>
      <xdr:spPr>
        <a:xfrm>
          <a:off x="171450" y="3524251"/>
          <a:ext cx="4191000" cy="32765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i="0" u="none" strike="noStrike">
              <a:solidFill>
                <a:srgbClr val="000080"/>
              </a:solidFill>
              <a:latin typeface="Verdana" pitchFamily="34" charset="0"/>
              <a:ea typeface="Verdana" pitchFamily="34" charset="0"/>
              <a:cs typeface="Verdana" pitchFamily="34" charset="0"/>
            </a:rPr>
            <a:t>AF 05:</a:t>
          </a:r>
          <a:r>
            <a:rPr lang="en-GB" sz="1000" b="0" i="0" u="none" strike="noStrike">
              <a:solidFill>
                <a:srgbClr val="000080"/>
              </a:solidFill>
              <a:latin typeface="Verdana" pitchFamily="34" charset="0"/>
              <a:ea typeface="Verdana" pitchFamily="34" charset="0"/>
              <a:cs typeface="Verdana" pitchFamily="34" charset="0"/>
            </a:rPr>
            <a:t> The percentage of patients with atrial fibrillation in whom stroke risk has been assessed using the CHADS2 risk stratification scoring system in the preceding 15 months (excluding those whose previous CHADS2 score is greater than 1).</a:t>
          </a:r>
        </a:p>
        <a:p>
          <a:endParaRPr lang="en-GB" sz="200">
            <a:solidFill>
              <a:srgbClr val="000080"/>
            </a:solidFill>
            <a:latin typeface="Verdana" pitchFamily="34" charset="0"/>
            <a:ea typeface="Verdana" pitchFamily="34" charset="0"/>
            <a:cs typeface="Verdana" pitchFamily="34" charset="0"/>
          </a:endParaRPr>
        </a:p>
        <a:p>
          <a:r>
            <a:rPr lang="en-GB" sz="1000" b="1" i="0" u="none" strike="noStrike">
              <a:solidFill>
                <a:srgbClr val="000080"/>
              </a:solidFill>
              <a:latin typeface="Verdana" pitchFamily="34" charset="0"/>
              <a:ea typeface="Verdana" pitchFamily="34" charset="0"/>
              <a:cs typeface="Verdana" pitchFamily="34" charset="0"/>
            </a:rPr>
            <a:t>AF</a:t>
          </a:r>
          <a:r>
            <a:rPr lang="en-GB" sz="1000" b="1" i="0" u="none" strike="noStrike" baseline="0">
              <a:solidFill>
                <a:srgbClr val="000080"/>
              </a:solidFill>
              <a:latin typeface="Verdana" pitchFamily="34" charset="0"/>
              <a:ea typeface="Verdana" pitchFamily="34" charset="0"/>
              <a:cs typeface="Verdana" pitchFamily="34" charset="0"/>
            </a:rPr>
            <a:t> 0</a:t>
          </a:r>
          <a:r>
            <a:rPr lang="en-GB" sz="1000" b="1" i="0" u="none" strike="noStrike">
              <a:solidFill>
                <a:srgbClr val="000080"/>
              </a:solidFill>
              <a:latin typeface="Verdana" pitchFamily="34" charset="0"/>
              <a:ea typeface="Verdana" pitchFamily="34" charset="0"/>
              <a:cs typeface="Verdana" pitchFamily="34" charset="0"/>
            </a:rPr>
            <a:t>6:</a:t>
          </a:r>
          <a:r>
            <a:rPr lang="en-GB" sz="1000" b="0" i="0" u="none" strike="noStrike">
              <a:solidFill>
                <a:srgbClr val="000080"/>
              </a:solidFill>
              <a:latin typeface="Verdana" pitchFamily="34" charset="0"/>
              <a:ea typeface="Verdana" pitchFamily="34" charset="0"/>
              <a:cs typeface="Verdana" pitchFamily="34" charset="0"/>
            </a:rPr>
            <a:t> In those patients with atrial fibrillation in whom there is a record of a CHADS2 score of 1 (latest in the preceding 15 months), the percentage of patients who are currently treated with anti-coagulation drug therapy or anti-platelet therapy.</a:t>
          </a:r>
        </a:p>
        <a:p>
          <a:endParaRPr lang="en-GB" sz="200">
            <a:solidFill>
              <a:srgbClr val="000080"/>
            </a:solidFill>
            <a:latin typeface="Verdana" pitchFamily="34" charset="0"/>
            <a:ea typeface="Verdana" pitchFamily="34" charset="0"/>
            <a:cs typeface="Verdana" pitchFamily="34" charset="0"/>
          </a:endParaRPr>
        </a:p>
        <a:p>
          <a:r>
            <a:rPr lang="en-GB" sz="1000" b="1" i="0" u="none" strike="noStrike">
              <a:solidFill>
                <a:srgbClr val="000080"/>
              </a:solidFill>
              <a:latin typeface="Verdana" pitchFamily="34" charset="0"/>
              <a:ea typeface="Verdana" pitchFamily="34" charset="0"/>
              <a:cs typeface="Verdana" pitchFamily="34" charset="0"/>
            </a:rPr>
            <a:t>AF 07:</a:t>
          </a:r>
          <a:r>
            <a:rPr lang="en-GB" sz="1000" b="0" i="0" u="none" strike="noStrike">
              <a:solidFill>
                <a:srgbClr val="000080"/>
              </a:solidFill>
              <a:latin typeface="Verdana" pitchFamily="34" charset="0"/>
              <a:ea typeface="Verdana" pitchFamily="34" charset="0"/>
              <a:cs typeface="Verdana" pitchFamily="34" charset="0"/>
            </a:rPr>
            <a:t> In those patients with atrial fibrillation whose latest record of a CHADS2 score is greater than 1, the percentage of patients who are currently treated with anti-coagulation therapy.</a:t>
          </a:r>
        </a:p>
        <a:p>
          <a:endParaRPr lang="en-GB" sz="200">
            <a:solidFill>
              <a:srgbClr val="000080"/>
            </a:solidFill>
            <a:latin typeface="Verdana" pitchFamily="34" charset="0"/>
            <a:ea typeface="Verdana" pitchFamily="34" charset="0"/>
            <a:cs typeface="Verdana" pitchFamily="34" charset="0"/>
          </a:endParaRPr>
        </a:p>
        <a:p>
          <a:r>
            <a:rPr lang="en-GB" sz="1000" b="1" i="0" u="none" strike="noStrike">
              <a:solidFill>
                <a:srgbClr val="000080"/>
              </a:solidFill>
              <a:latin typeface="Verdana" pitchFamily="34" charset="0"/>
              <a:ea typeface="Verdana" pitchFamily="34" charset="0"/>
              <a:cs typeface="Verdana" pitchFamily="34" charset="0"/>
            </a:rPr>
            <a:t>BP 04:</a:t>
          </a:r>
          <a:r>
            <a:rPr lang="en-GB" sz="1000" b="0" i="0" u="none" strike="noStrike">
              <a:solidFill>
                <a:srgbClr val="000080"/>
              </a:solidFill>
              <a:latin typeface="Verdana" pitchFamily="34" charset="0"/>
              <a:ea typeface="Verdana" pitchFamily="34" charset="0"/>
              <a:cs typeface="Verdana" pitchFamily="34" charset="0"/>
            </a:rPr>
            <a:t> The percentage of patients with hypertension in whom there is a record of the blood pressure in the preceding 9 months.</a:t>
          </a:r>
          <a:r>
            <a:rPr lang="en-GB" sz="1000">
              <a:solidFill>
                <a:srgbClr val="000080"/>
              </a:solidFill>
              <a:latin typeface="Verdana" pitchFamily="34" charset="0"/>
              <a:ea typeface="Verdana" pitchFamily="34" charset="0"/>
              <a:cs typeface="Verdana" pitchFamily="34" charset="0"/>
            </a:rPr>
            <a:t>  </a:t>
          </a:r>
        </a:p>
        <a:p>
          <a:endParaRPr lang="en-GB" sz="200">
            <a:solidFill>
              <a:srgbClr val="000080"/>
            </a:solidFill>
            <a:latin typeface="Verdana" pitchFamily="34" charset="0"/>
            <a:ea typeface="Verdana" pitchFamily="34" charset="0"/>
            <a:cs typeface="Verdana" pitchFamily="34" charset="0"/>
          </a:endParaRPr>
        </a:p>
        <a:p>
          <a:r>
            <a:rPr lang="en-GB" sz="1000" b="1" i="0" u="none" strike="noStrike">
              <a:solidFill>
                <a:srgbClr val="000080"/>
              </a:solidFill>
              <a:latin typeface="Verdana" pitchFamily="34" charset="0"/>
              <a:ea typeface="Verdana" pitchFamily="34" charset="0"/>
              <a:cs typeface="Verdana" pitchFamily="34" charset="0"/>
            </a:rPr>
            <a:t>BP</a:t>
          </a:r>
          <a:r>
            <a:rPr lang="en-GB" sz="1000" b="1" i="0" u="none" strike="noStrike" baseline="0">
              <a:solidFill>
                <a:srgbClr val="000080"/>
              </a:solidFill>
              <a:latin typeface="Verdana" pitchFamily="34" charset="0"/>
              <a:ea typeface="Verdana" pitchFamily="34" charset="0"/>
              <a:cs typeface="Verdana" pitchFamily="34" charset="0"/>
            </a:rPr>
            <a:t> 0</a:t>
          </a:r>
          <a:r>
            <a:rPr lang="en-GB" sz="1000" b="1" i="0" u="none" strike="noStrike">
              <a:solidFill>
                <a:srgbClr val="000080"/>
              </a:solidFill>
              <a:latin typeface="Verdana" pitchFamily="34" charset="0"/>
              <a:ea typeface="Verdana" pitchFamily="34" charset="0"/>
              <a:cs typeface="Verdana" pitchFamily="34" charset="0"/>
            </a:rPr>
            <a:t>5:</a:t>
          </a:r>
          <a:r>
            <a:rPr lang="en-GB" sz="1000" b="0" i="0" u="none" strike="noStrike">
              <a:solidFill>
                <a:srgbClr val="000080"/>
              </a:solidFill>
              <a:latin typeface="Verdana" pitchFamily="34" charset="0"/>
              <a:ea typeface="Verdana" pitchFamily="34" charset="0"/>
              <a:cs typeface="Verdana" pitchFamily="34" charset="0"/>
            </a:rPr>
            <a:t> The percentage of patients with hypertension in whom the last blood pressure (measured in the previous 9 months) is 150/90 or less.</a:t>
          </a:r>
          <a:r>
            <a:rPr lang="en-GB" sz="1000">
              <a:solidFill>
                <a:srgbClr val="000080"/>
              </a:solidFill>
              <a:latin typeface="Verdana" pitchFamily="34" charset="0"/>
              <a:ea typeface="Verdana" pitchFamily="34" charset="0"/>
              <a:cs typeface="Verdana" pitchFamily="34" charset="0"/>
            </a:rPr>
            <a:t> </a:t>
          </a:r>
        </a:p>
      </xdr:txBody>
    </xdr:sp>
    <xdr:clientData/>
  </xdr:twoCellAnchor>
  <xdr:twoCellAnchor>
    <xdr:from>
      <xdr:col>1</xdr:col>
      <xdr:colOff>0</xdr:colOff>
      <xdr:row>1</xdr:row>
      <xdr:rowOff>0</xdr:rowOff>
    </xdr:from>
    <xdr:to>
      <xdr:col>4</xdr:col>
      <xdr:colOff>259200</xdr:colOff>
      <xdr:row>2</xdr:row>
      <xdr:rowOff>156225</xdr:rowOff>
    </xdr:to>
    <xdr:grpSp>
      <xdr:nvGrpSpPr>
        <xdr:cNvPr id="16" name="Group 15">
          <a:hlinkClick xmlns:r="http://schemas.openxmlformats.org/officeDocument/2006/relationships" r:id="rId3"/>
        </xdr:cNvPr>
        <xdr:cNvGrpSpPr/>
      </xdr:nvGrpSpPr>
      <xdr:grpSpPr>
        <a:xfrm>
          <a:off x="228600" y="161925"/>
          <a:ext cx="2088000" cy="489600"/>
          <a:chOff x="7934326" y="990600"/>
          <a:chExt cx="1483374" cy="342900"/>
        </a:xfrm>
        <a:solidFill>
          <a:srgbClr val="7290BC"/>
        </a:solidFill>
      </xdr:grpSpPr>
      <xdr:sp macro="" textlink="">
        <xdr:nvSpPr>
          <xdr:cNvPr id="20" name="Rounded Rectangle 19"/>
          <xdr:cNvSpPr/>
        </xdr:nvSpPr>
        <xdr:spPr>
          <a:xfrm>
            <a:off x="7934326" y="990600"/>
            <a:ext cx="1483374" cy="342900"/>
          </a:xfrm>
          <a:prstGeom prst="round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Left Arrow 20"/>
          <xdr:cNvSpPr/>
        </xdr:nvSpPr>
        <xdr:spPr>
          <a:xfrm>
            <a:off x="7978189" y="1063136"/>
            <a:ext cx="203964" cy="184638"/>
          </a:xfrm>
          <a:prstGeom prst="lef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TextBox 21"/>
          <xdr:cNvSpPr txBox="1"/>
        </xdr:nvSpPr>
        <xdr:spPr>
          <a:xfrm>
            <a:off x="8172612" y="1030165"/>
            <a:ext cx="1240504" cy="250579"/>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400" b="0">
                <a:solidFill>
                  <a:schemeClr val="bg1"/>
                </a:solidFill>
                <a:latin typeface="Verdana" pitchFamily="34" charset="0"/>
                <a:ea typeface="Verdana" pitchFamily="34" charset="0"/>
                <a:cs typeface="Verdana" pitchFamily="34" charset="0"/>
              </a:rPr>
              <a:t> Back to contents</a:t>
            </a:r>
          </a:p>
        </xdr:txBody>
      </xdr:sp>
    </xdr:grpSp>
    <xdr:clientData/>
  </xdr:twoCellAnchor>
  <xdr:twoCellAnchor>
    <xdr:from>
      <xdr:col>14</xdr:col>
      <xdr:colOff>447676</xdr:colOff>
      <xdr:row>1</xdr:row>
      <xdr:rowOff>0</xdr:rowOff>
    </xdr:from>
    <xdr:to>
      <xdr:col>17</xdr:col>
      <xdr:colOff>68701</xdr:colOff>
      <xdr:row>2</xdr:row>
      <xdr:rowOff>156225</xdr:rowOff>
    </xdr:to>
    <xdr:grpSp>
      <xdr:nvGrpSpPr>
        <xdr:cNvPr id="23" name="Group 22">
          <a:hlinkClick xmlns:r="http://schemas.openxmlformats.org/officeDocument/2006/relationships" r:id="rId4"/>
        </xdr:cNvPr>
        <xdr:cNvGrpSpPr/>
      </xdr:nvGrpSpPr>
      <xdr:grpSpPr>
        <a:xfrm>
          <a:off x="9324976" y="161925"/>
          <a:ext cx="2088000" cy="489600"/>
          <a:chOff x="1800225" y="400050"/>
          <a:chExt cx="1428750" cy="252412"/>
        </a:xfrm>
        <a:solidFill>
          <a:srgbClr val="7290BC"/>
        </a:solidFill>
      </xdr:grpSpPr>
      <xdr:sp macro="" textlink="">
        <xdr:nvSpPr>
          <xdr:cNvPr id="24" name="Rounded Rectangle 23"/>
          <xdr:cNvSpPr/>
        </xdr:nvSpPr>
        <xdr:spPr>
          <a:xfrm>
            <a:off x="1800225" y="400050"/>
            <a:ext cx="1428750" cy="252412"/>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Data guide</a:t>
            </a:r>
          </a:p>
        </xdr:txBody>
      </xdr:sp>
      <xdr:sp macro="" textlink="">
        <xdr:nvSpPr>
          <xdr:cNvPr id="25" name="Right Arrow 24"/>
          <xdr:cNvSpPr/>
        </xdr:nvSpPr>
        <xdr:spPr>
          <a:xfrm>
            <a:off x="3000375" y="457200"/>
            <a:ext cx="190500" cy="142875"/>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8</xdr:col>
      <xdr:colOff>566738</xdr:colOff>
      <xdr:row>1</xdr:row>
      <xdr:rowOff>0</xdr:rowOff>
    </xdr:from>
    <xdr:to>
      <xdr:col>11</xdr:col>
      <xdr:colOff>463988</xdr:colOff>
      <xdr:row>2</xdr:row>
      <xdr:rowOff>156225</xdr:rowOff>
    </xdr:to>
    <xdr:sp macro="" textlink="">
      <xdr:nvSpPr>
        <xdr:cNvPr id="27" name="Rounded Rectangle 26">
          <a:hlinkClick xmlns:r="http://schemas.openxmlformats.org/officeDocument/2006/relationships" r:id="rId5"/>
        </xdr:cNvPr>
        <xdr:cNvSpPr/>
      </xdr:nvSpPr>
      <xdr:spPr>
        <a:xfrm>
          <a:off x="4748213" y="161925"/>
          <a:ext cx="2088000" cy="489600"/>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Indicator</a:t>
          </a:r>
          <a:r>
            <a:rPr lang="en-GB" sz="1400" b="0" baseline="0">
              <a:latin typeface="Verdana" pitchFamily="34" charset="0"/>
              <a:ea typeface="Verdana" pitchFamily="34" charset="0"/>
              <a:cs typeface="Verdana" pitchFamily="34" charset="0"/>
            </a:rPr>
            <a:t> view </a:t>
          </a:r>
          <a:endParaRPr lang="en-GB" sz="1100" b="0">
            <a:latin typeface="Verdana" pitchFamily="34" charset="0"/>
            <a:ea typeface="Verdana" pitchFamily="34" charset="0"/>
            <a:cs typeface="Verdana" pitchFamily="34" charset="0"/>
          </a:endParaRPr>
        </a:p>
      </xdr:txBody>
    </xdr:sp>
    <xdr:clientData/>
  </xdr:twoCellAnchor>
  <xdr:twoCellAnchor>
    <xdr:from>
      <xdr:col>1</xdr:col>
      <xdr:colOff>28575</xdr:colOff>
      <xdr:row>12</xdr:row>
      <xdr:rowOff>0</xdr:rowOff>
    </xdr:from>
    <xdr:to>
      <xdr:col>3</xdr:col>
      <xdr:colOff>465375</xdr:colOff>
      <xdr:row>15</xdr:row>
      <xdr:rowOff>32400</xdr:rowOff>
    </xdr:to>
    <xdr:grpSp>
      <xdr:nvGrpSpPr>
        <xdr:cNvPr id="31" name="Group 30">
          <a:hlinkClick xmlns:r="http://schemas.openxmlformats.org/officeDocument/2006/relationships" r:id="rId6"/>
        </xdr:cNvPr>
        <xdr:cNvGrpSpPr/>
      </xdr:nvGrpSpPr>
      <xdr:grpSpPr>
        <a:xfrm>
          <a:off x="257175" y="2457450"/>
          <a:ext cx="1656000" cy="489600"/>
          <a:chOff x="1800225" y="401983"/>
          <a:chExt cx="1428750" cy="196160"/>
        </a:xfrm>
        <a:solidFill>
          <a:srgbClr val="7290BC"/>
        </a:solidFill>
      </xdr:grpSpPr>
      <xdr:sp macro="" textlink="">
        <xdr:nvSpPr>
          <xdr:cNvPr id="32" name="Rounded Rectangle 31"/>
          <xdr:cNvSpPr/>
        </xdr:nvSpPr>
        <xdr:spPr>
          <a:xfrm>
            <a:off x="1800225" y="401983"/>
            <a:ext cx="1428750" cy="196160"/>
          </a:xfrm>
          <a:prstGeom prst="roundRect">
            <a:avLst>
              <a:gd name="adj" fmla="val 24713"/>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GB" sz="1400" b="0">
                <a:latin typeface="Verdana" pitchFamily="34" charset="0"/>
                <a:ea typeface="Verdana" pitchFamily="34" charset="0"/>
                <a:cs typeface="Verdana" pitchFamily="34" charset="0"/>
              </a:rPr>
              <a:t>View table</a:t>
            </a:r>
            <a:endParaRPr lang="en-GB" sz="1100" b="0">
              <a:latin typeface="Verdana" pitchFamily="34" charset="0"/>
              <a:ea typeface="Verdana" pitchFamily="34" charset="0"/>
              <a:cs typeface="Verdana" pitchFamily="34" charset="0"/>
            </a:endParaRPr>
          </a:p>
        </xdr:txBody>
      </xdr:sp>
      <xdr:sp macro="" textlink="">
        <xdr:nvSpPr>
          <xdr:cNvPr id="33" name="Right Arrow 32"/>
          <xdr:cNvSpPr/>
        </xdr:nvSpPr>
        <xdr:spPr>
          <a:xfrm rot="5400000">
            <a:off x="3006982" y="378056"/>
            <a:ext cx="111542" cy="244013"/>
          </a:xfrm>
          <a:prstGeom prst="rightArrow">
            <a:avLst/>
          </a:prstGeom>
          <a:solidFill>
            <a:schemeClr val="bg1"/>
          </a:solidFill>
          <a:ln>
            <a:noFill/>
          </a:ln>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11</xdr:col>
      <xdr:colOff>138113</xdr:colOff>
      <xdr:row>1</xdr:row>
      <xdr:rowOff>106234</xdr:rowOff>
    </xdr:from>
    <xdr:to>
      <xdr:col>11</xdr:col>
      <xdr:colOff>416513</xdr:colOff>
      <xdr:row>2</xdr:row>
      <xdr:rowOff>49992</xdr:rowOff>
    </xdr:to>
    <xdr:sp macro="" textlink="">
      <xdr:nvSpPr>
        <xdr:cNvPr id="19" name="Right Arrow 18"/>
        <xdr:cNvSpPr/>
      </xdr:nvSpPr>
      <xdr:spPr>
        <a:xfrm>
          <a:off x="6510338" y="268159"/>
          <a:ext cx="278400" cy="277133"/>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mc:AlternateContent xmlns:mc="http://schemas.openxmlformats.org/markup-compatibility/2006">
    <mc:Choice xmlns:a14="http://schemas.microsoft.com/office/drawing/2010/main" Requires="a14">
      <xdr:twoCellAnchor editAs="oneCell">
        <xdr:from>
          <xdr:col>5</xdr:col>
          <xdr:colOff>22860</xdr:colOff>
          <xdr:row>7</xdr:row>
          <xdr:rowOff>45720</xdr:rowOff>
        </xdr:from>
        <xdr:to>
          <xdr:col>7</xdr:col>
          <xdr:colOff>373380</xdr:colOff>
          <xdr:row>16</xdr:row>
          <xdr:rowOff>53340</xdr:rowOff>
        </xdr:to>
        <xdr:sp macro="" textlink="">
          <xdr:nvSpPr>
            <xdr:cNvPr id="5127" name="List Box 7" hidden="1">
              <a:extLst>
                <a:ext uri="{63B3BB69-23CF-44E3-9099-C40C66FF867C}">
                  <a14:compatExt spid="_x0000_s5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7</xdr:row>
          <xdr:rowOff>38100</xdr:rowOff>
        </xdr:from>
        <xdr:to>
          <xdr:col>3</xdr:col>
          <xdr:colOff>381000</xdr:colOff>
          <xdr:row>11</xdr:row>
          <xdr:rowOff>0</xdr:rowOff>
        </xdr:to>
        <xdr:sp macro="" textlink="">
          <xdr:nvSpPr>
            <xdr:cNvPr id="5130" name="List Box 10" hidden="1">
              <a:extLst>
                <a:ext uri="{63B3BB69-23CF-44E3-9099-C40C66FF867C}">
                  <a14:compatExt spid="_x0000_s5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processing\Housing\02%20Table%20build\H16%20LA%20Subregional%20Dwellings%20in%20Council%20Tax%20Bands%202007-0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howis.wales.nhs.uk/sites3/home.cfm?orgid=480" TargetMode="External"/><Relationship Id="rId7" Type="http://schemas.openxmlformats.org/officeDocument/2006/relationships/printerSettings" Target="../printerSettings/printerSettings3.bin"/><Relationship Id="rId2" Type="http://schemas.openxmlformats.org/officeDocument/2006/relationships/hyperlink" Target="https://statswales.wales.gov.uk/Catalogue/Health-and-Social-Care/NHS-Primary-and-Community-Activity/GMS-Contract" TargetMode="External"/><Relationship Id="rId1" Type="http://schemas.openxmlformats.org/officeDocument/2006/relationships/hyperlink" Target="http://wales.gov.uk/statistics-and-research/general-medical-services-contract/?lang=en" TargetMode="External"/><Relationship Id="rId6" Type="http://schemas.openxmlformats.org/officeDocument/2006/relationships/hyperlink" Target="http://wales.gov.uk/docs/statistics/2013/130917-general-medical-services-contract-quality-outcomes-framework-2012-13-en.pdf" TargetMode="External"/><Relationship Id="rId5" Type="http://schemas.openxmlformats.org/officeDocument/2006/relationships/hyperlink" Target="http://www.pcc-cic.org.uk/article/qof-business-rules-v26" TargetMode="External"/><Relationship Id="rId4" Type="http://schemas.openxmlformats.org/officeDocument/2006/relationships/hyperlink" Target="http://www.wales.nhs.uk/sites3/page.cfm?orgid=480&amp;pid=6825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7.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N17"/>
  <sheetViews>
    <sheetView showGridLines="0" showRowColHeaders="0" tabSelected="1" workbookViewId="0">
      <selection activeCell="B3" sqref="B3"/>
    </sheetView>
  </sheetViews>
  <sheetFormatPr defaultRowHeight="14.4"/>
  <sheetData>
    <row r="8" spans="1:13" ht="30.75" customHeight="1">
      <c r="A8" s="253" t="s">
        <v>238</v>
      </c>
      <c r="B8" s="253"/>
      <c r="C8" s="253"/>
      <c r="D8" s="253"/>
      <c r="E8" s="253"/>
      <c r="F8" s="253"/>
      <c r="G8" s="253"/>
      <c r="H8" s="253"/>
      <c r="I8" s="253"/>
      <c r="J8" s="253"/>
      <c r="K8" s="253"/>
      <c r="L8" s="253"/>
      <c r="M8" s="253"/>
    </row>
    <row r="9" spans="1:13" s="207" customFormat="1" ht="11.25" customHeight="1">
      <c r="B9" s="252" t="s">
        <v>223</v>
      </c>
      <c r="C9" s="252"/>
      <c r="D9" s="252"/>
      <c r="E9" s="252"/>
      <c r="F9" s="252"/>
      <c r="G9" s="252"/>
      <c r="H9" s="252"/>
      <c r="I9" s="252"/>
      <c r="J9" s="252"/>
      <c r="K9" s="252"/>
      <c r="L9" s="252"/>
    </row>
    <row r="10" spans="1:13" s="207" customFormat="1" ht="30.75" customHeight="1">
      <c r="B10" s="252"/>
      <c r="C10" s="252"/>
      <c r="D10" s="252"/>
      <c r="E10" s="252"/>
      <c r="F10" s="252"/>
      <c r="G10" s="252"/>
      <c r="H10" s="252"/>
      <c r="I10" s="252"/>
      <c r="J10" s="252"/>
      <c r="K10" s="252"/>
      <c r="L10" s="252"/>
    </row>
    <row r="16" spans="1:13">
      <c r="K16" s="208"/>
    </row>
    <row r="17" spans="14:14">
      <c r="N17" s="233"/>
    </row>
  </sheetData>
  <mergeCells count="2">
    <mergeCell ref="B9:L10"/>
    <mergeCell ref="A8:M8"/>
  </mergeCells>
  <pageMargins left="0.70866141732283472" right="0.70866141732283472" top="0.74803149606299213" bottom="0.74803149606299213" header="0.31496062992125984" footer="0.31496062992125984"/>
  <pageSetup paperSize="9" orientation="landscape" r:id="rId1"/>
  <headerFooter>
    <oddHeader>&amp;L&amp;"Verdana,Regular"&amp;8Author: Observatory Analytical Team&amp;R&amp;"Verdana,Regular"&amp;8Date created: 16/07/2014</oddHeader>
    <oddFooter>&amp;L&amp;"Verdana,Regular"&amp;8 &amp;Z&amp;F&amp;A&amp;R&amp;"Verdana,Regular"&amp;8Page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83"/>
  <sheetViews>
    <sheetView showGridLines="0" workbookViewId="0">
      <pane xSplit="2" ySplit="2" topLeftCell="S59" activePane="bottomRight" state="frozen"/>
      <selection activeCell="C30" sqref="C30"/>
      <selection pane="topRight" activeCell="C30" sqref="C30"/>
      <selection pane="bottomLeft" activeCell="C30" sqref="C30"/>
      <selection pane="bottomRight" activeCell="T82" sqref="T82:T83"/>
    </sheetView>
  </sheetViews>
  <sheetFormatPr defaultColWidth="9.109375" defaultRowHeight="14.4"/>
  <cols>
    <col min="1" max="1" width="21.88671875" style="1" bestFit="1" customWidth="1"/>
    <col min="2" max="2" width="26.33203125" style="2" bestFit="1" customWidth="1"/>
    <col min="3" max="3" width="12.6640625" style="2" customWidth="1"/>
    <col min="4" max="4" width="13.33203125" style="2" customWidth="1"/>
    <col min="5" max="5" width="12" style="2" customWidth="1"/>
    <col min="6" max="19" width="16.5546875" style="2" customWidth="1"/>
    <col min="20" max="20" width="22.6640625" style="2" customWidth="1"/>
    <col min="21" max="21" width="15.5546875" style="2" customWidth="1"/>
    <col min="22" max="22" width="16.6640625" style="2" customWidth="1"/>
    <col min="23" max="23" width="16" style="2" customWidth="1"/>
    <col min="24" max="30" width="16.5546875" style="2" customWidth="1"/>
    <col min="31" max="31" width="8.88671875" customWidth="1"/>
    <col min="32" max="16384" width="9.109375" style="2"/>
  </cols>
  <sheetData>
    <row r="1" spans="1:31" ht="12.6">
      <c r="F1" s="273" t="s">
        <v>75</v>
      </c>
      <c r="G1" s="273"/>
      <c r="H1" s="273"/>
      <c r="I1" s="273"/>
      <c r="J1" s="273"/>
      <c r="K1" s="273" t="s">
        <v>81</v>
      </c>
      <c r="L1" s="273"/>
      <c r="M1" s="273"/>
      <c r="N1" s="273"/>
      <c r="O1" s="273"/>
      <c r="P1" s="273" t="s">
        <v>82</v>
      </c>
      <c r="Q1" s="273"/>
      <c r="R1" s="273"/>
      <c r="S1" s="273"/>
      <c r="T1" s="273"/>
      <c r="U1" s="273" t="s">
        <v>85</v>
      </c>
      <c r="V1" s="273"/>
      <c r="W1" s="273"/>
      <c r="X1" s="273"/>
      <c r="Y1" s="273"/>
      <c r="Z1" s="273" t="s">
        <v>86</v>
      </c>
      <c r="AA1" s="273"/>
      <c r="AB1" s="273"/>
      <c r="AC1" s="273"/>
      <c r="AD1" s="273"/>
      <c r="AE1" s="2"/>
    </row>
    <row r="2" spans="1:31" s="7" customFormat="1" ht="50.4">
      <c r="A2" s="7" t="s">
        <v>73</v>
      </c>
      <c r="B2" s="7" t="s">
        <v>0</v>
      </c>
      <c r="C2" s="7" t="s">
        <v>74</v>
      </c>
      <c r="D2" s="7" t="s">
        <v>83</v>
      </c>
      <c r="E2" s="7" t="s">
        <v>84</v>
      </c>
      <c r="F2" s="7" t="s">
        <v>76</v>
      </c>
      <c r="G2" s="7" t="s">
        <v>77</v>
      </c>
      <c r="H2" s="7" t="s">
        <v>78</v>
      </c>
      <c r="I2" s="7" t="s">
        <v>79</v>
      </c>
      <c r="J2" s="7" t="s">
        <v>80</v>
      </c>
      <c r="K2" s="7" t="s">
        <v>76</v>
      </c>
      <c r="L2" s="7" t="s">
        <v>77</v>
      </c>
      <c r="M2" s="7" t="s">
        <v>78</v>
      </c>
      <c r="N2" s="7" t="s">
        <v>79</v>
      </c>
      <c r="O2" s="7" t="s">
        <v>80</v>
      </c>
      <c r="P2" s="7" t="s">
        <v>76</v>
      </c>
      <c r="Q2" s="7" t="s">
        <v>77</v>
      </c>
      <c r="R2" s="7" t="s">
        <v>78</v>
      </c>
      <c r="S2" s="7" t="s">
        <v>79</v>
      </c>
      <c r="T2" s="7" t="s">
        <v>80</v>
      </c>
      <c r="U2" s="7" t="s">
        <v>76</v>
      </c>
      <c r="V2" s="7" t="s">
        <v>77</v>
      </c>
      <c r="W2" s="7" t="s">
        <v>78</v>
      </c>
      <c r="X2" s="7" t="s">
        <v>79</v>
      </c>
      <c r="Y2" s="7" t="s">
        <v>80</v>
      </c>
      <c r="Z2" s="7" t="s">
        <v>76</v>
      </c>
      <c r="AA2" s="7" t="s">
        <v>77</v>
      </c>
      <c r="AB2" s="7" t="s">
        <v>78</v>
      </c>
      <c r="AC2" s="7" t="s">
        <v>79</v>
      </c>
      <c r="AD2" s="7" t="s">
        <v>80</v>
      </c>
    </row>
    <row r="3" spans="1:31" ht="13.2">
      <c r="A3" s="4" t="s">
        <v>22</v>
      </c>
      <c r="B3" s="5" t="s">
        <v>1</v>
      </c>
      <c r="C3" s="2">
        <v>50762</v>
      </c>
      <c r="D3" s="2">
        <v>1038</v>
      </c>
      <c r="E3" s="2">
        <v>8720</v>
      </c>
      <c r="F3" s="2">
        <v>7711</v>
      </c>
      <c r="G3" s="2">
        <f t="shared" ref="G3:G34" si="0">E3-(F3+I3+J3)</f>
        <v>535</v>
      </c>
      <c r="H3" s="2">
        <v>8246</v>
      </c>
      <c r="I3" s="2">
        <v>474</v>
      </c>
      <c r="J3" s="2">
        <v>0</v>
      </c>
      <c r="K3" s="2">
        <v>6606</v>
      </c>
      <c r="L3" s="2">
        <f t="shared" ref="L3:L34" si="1">E3-(K3+N3+O3)</f>
        <v>1440</v>
      </c>
      <c r="M3" s="2">
        <v>8046</v>
      </c>
      <c r="N3" s="2">
        <v>674</v>
      </c>
      <c r="O3" s="2">
        <v>0</v>
      </c>
      <c r="P3" s="2">
        <v>655</v>
      </c>
      <c r="Q3" s="2">
        <f t="shared" ref="Q3:Q34" si="2">D3-(P3+S3+T3)</f>
        <v>25</v>
      </c>
      <c r="R3" s="2">
        <v>680</v>
      </c>
      <c r="S3" s="2">
        <v>1</v>
      </c>
      <c r="T3" s="2">
        <v>357</v>
      </c>
      <c r="U3" s="2">
        <v>234</v>
      </c>
      <c r="V3" s="2">
        <f t="shared" ref="V3:V34" si="3">D3-(U3+X3+Y3)</f>
        <v>20</v>
      </c>
      <c r="W3" s="2">
        <v>254</v>
      </c>
      <c r="X3" s="2">
        <v>7</v>
      </c>
      <c r="Y3" s="2">
        <v>777</v>
      </c>
      <c r="Z3" s="2">
        <v>428</v>
      </c>
      <c r="AA3" s="2">
        <f t="shared" ref="AA3:AA34" si="4">D3-(Z3+AC3+AD3)</f>
        <v>140</v>
      </c>
      <c r="AB3" s="2">
        <v>568</v>
      </c>
      <c r="AC3" s="2">
        <v>57</v>
      </c>
      <c r="AD3" s="2">
        <v>413</v>
      </c>
      <c r="AE3" s="2"/>
    </row>
    <row r="4" spans="1:31" ht="13.2">
      <c r="A4" s="4" t="s">
        <v>22</v>
      </c>
      <c r="B4" s="5" t="s">
        <v>2</v>
      </c>
      <c r="C4" s="2">
        <v>74009</v>
      </c>
      <c r="D4" s="2">
        <v>1567</v>
      </c>
      <c r="E4" s="2">
        <v>9182</v>
      </c>
      <c r="F4" s="2">
        <v>8012</v>
      </c>
      <c r="G4" s="2">
        <f t="shared" si="0"/>
        <v>804</v>
      </c>
      <c r="H4" s="2">
        <v>8816</v>
      </c>
      <c r="I4" s="2">
        <v>366</v>
      </c>
      <c r="J4" s="2">
        <v>0</v>
      </c>
      <c r="K4" s="2">
        <v>6930</v>
      </c>
      <c r="L4" s="2">
        <f t="shared" si="1"/>
        <v>1591</v>
      </c>
      <c r="M4" s="2">
        <v>8521</v>
      </c>
      <c r="N4" s="2">
        <v>661</v>
      </c>
      <c r="O4" s="2">
        <v>0</v>
      </c>
      <c r="P4" s="2">
        <v>1085</v>
      </c>
      <c r="Q4" s="2">
        <f t="shared" si="2"/>
        <v>34</v>
      </c>
      <c r="R4" s="2">
        <v>1119</v>
      </c>
      <c r="S4" s="2">
        <v>8</v>
      </c>
      <c r="T4" s="2">
        <v>440</v>
      </c>
      <c r="U4" s="2">
        <v>371</v>
      </c>
      <c r="V4" s="2">
        <f t="shared" si="3"/>
        <v>31</v>
      </c>
      <c r="W4" s="2">
        <v>402</v>
      </c>
      <c r="X4" s="2">
        <v>12</v>
      </c>
      <c r="Y4" s="2">
        <v>1153</v>
      </c>
      <c r="Z4" s="2">
        <v>524</v>
      </c>
      <c r="AA4" s="2">
        <f t="shared" si="4"/>
        <v>198</v>
      </c>
      <c r="AB4" s="2">
        <v>722</v>
      </c>
      <c r="AC4" s="2">
        <v>184</v>
      </c>
      <c r="AD4" s="2">
        <v>661</v>
      </c>
      <c r="AE4" s="2"/>
    </row>
    <row r="5" spans="1:31" ht="13.2">
      <c r="A5" s="4" t="s">
        <v>22</v>
      </c>
      <c r="B5" s="5" t="s">
        <v>23</v>
      </c>
      <c r="C5" s="2">
        <v>68378</v>
      </c>
      <c r="D5" s="2">
        <v>1366</v>
      </c>
      <c r="E5" s="2">
        <v>10009</v>
      </c>
      <c r="F5" s="2">
        <v>9324</v>
      </c>
      <c r="G5" s="2">
        <f t="shared" si="0"/>
        <v>594</v>
      </c>
      <c r="H5" s="2">
        <v>9918</v>
      </c>
      <c r="I5" s="2">
        <v>91</v>
      </c>
      <c r="J5" s="2">
        <v>0</v>
      </c>
      <c r="K5" s="2">
        <v>8126</v>
      </c>
      <c r="L5" s="2">
        <f t="shared" si="1"/>
        <v>1598</v>
      </c>
      <c r="M5" s="2">
        <v>9724</v>
      </c>
      <c r="N5" s="2">
        <v>285</v>
      </c>
      <c r="O5" s="2">
        <v>0</v>
      </c>
      <c r="P5" s="2">
        <v>1206</v>
      </c>
      <c r="Q5" s="2">
        <f t="shared" si="2"/>
        <v>30</v>
      </c>
      <c r="R5" s="2">
        <v>1236</v>
      </c>
      <c r="S5" s="2">
        <v>22</v>
      </c>
      <c r="T5" s="2">
        <v>108</v>
      </c>
      <c r="U5" s="2">
        <v>314</v>
      </c>
      <c r="V5" s="2">
        <f t="shared" si="3"/>
        <v>17</v>
      </c>
      <c r="W5" s="2">
        <v>331</v>
      </c>
      <c r="X5" s="2">
        <v>5</v>
      </c>
      <c r="Y5" s="2">
        <v>1030</v>
      </c>
      <c r="Z5" s="2">
        <v>530</v>
      </c>
      <c r="AA5" s="2">
        <f t="shared" si="4"/>
        <v>135</v>
      </c>
      <c r="AB5" s="2">
        <v>665</v>
      </c>
      <c r="AC5" s="2">
        <v>105</v>
      </c>
      <c r="AD5" s="2">
        <v>596</v>
      </c>
      <c r="AE5" s="2"/>
    </row>
    <row r="6" spans="1:31" ht="13.2">
      <c r="A6" s="4" t="s">
        <v>22</v>
      </c>
      <c r="B6" s="5" t="s">
        <v>24</v>
      </c>
      <c r="C6" s="2">
        <v>51281</v>
      </c>
      <c r="D6" s="2">
        <v>988</v>
      </c>
      <c r="E6" s="2">
        <v>9098</v>
      </c>
      <c r="F6" s="2">
        <v>8284</v>
      </c>
      <c r="G6" s="2">
        <f t="shared" si="0"/>
        <v>532</v>
      </c>
      <c r="H6" s="2">
        <v>8816</v>
      </c>
      <c r="I6" s="2">
        <v>282</v>
      </c>
      <c r="J6" s="2">
        <v>0</v>
      </c>
      <c r="K6" s="2">
        <v>7153</v>
      </c>
      <c r="L6" s="2">
        <f t="shared" si="1"/>
        <v>1402</v>
      </c>
      <c r="M6" s="2">
        <v>8555</v>
      </c>
      <c r="N6" s="2">
        <v>543</v>
      </c>
      <c r="O6" s="2">
        <v>0</v>
      </c>
      <c r="P6" s="2">
        <v>857</v>
      </c>
      <c r="Q6" s="2">
        <f t="shared" si="2"/>
        <v>8</v>
      </c>
      <c r="R6" s="2">
        <v>865</v>
      </c>
      <c r="S6" s="2">
        <v>4</v>
      </c>
      <c r="T6" s="2">
        <v>119</v>
      </c>
      <c r="U6" s="2">
        <v>194</v>
      </c>
      <c r="V6" s="2">
        <f t="shared" si="3"/>
        <v>8</v>
      </c>
      <c r="W6" s="2">
        <v>202</v>
      </c>
      <c r="X6" s="2">
        <v>4</v>
      </c>
      <c r="Y6" s="2">
        <v>782</v>
      </c>
      <c r="Z6" s="2">
        <v>359</v>
      </c>
      <c r="AA6" s="2">
        <f t="shared" si="4"/>
        <v>110</v>
      </c>
      <c r="AB6" s="2">
        <v>469</v>
      </c>
      <c r="AC6" s="2">
        <v>38</v>
      </c>
      <c r="AD6" s="2">
        <v>481</v>
      </c>
      <c r="AE6" s="2"/>
    </row>
    <row r="7" spans="1:31" ht="13.2">
      <c r="A7" s="4" t="s">
        <v>22</v>
      </c>
      <c r="B7" s="5" t="s">
        <v>25</v>
      </c>
      <c r="C7" s="2">
        <v>34127</v>
      </c>
      <c r="D7" s="2">
        <v>901</v>
      </c>
      <c r="E7" s="2">
        <v>5890</v>
      </c>
      <c r="F7" s="2">
        <v>5158</v>
      </c>
      <c r="G7" s="2">
        <f t="shared" si="0"/>
        <v>667</v>
      </c>
      <c r="H7" s="2">
        <v>5825</v>
      </c>
      <c r="I7" s="2">
        <v>65</v>
      </c>
      <c r="J7" s="2">
        <v>0</v>
      </c>
      <c r="K7" s="2">
        <v>4297</v>
      </c>
      <c r="L7" s="2">
        <f t="shared" si="1"/>
        <v>1361</v>
      </c>
      <c r="M7" s="2">
        <v>5658</v>
      </c>
      <c r="N7" s="2">
        <v>232</v>
      </c>
      <c r="O7" s="2">
        <v>0</v>
      </c>
      <c r="P7" s="2">
        <v>744</v>
      </c>
      <c r="Q7" s="2">
        <f t="shared" si="2"/>
        <v>27</v>
      </c>
      <c r="R7" s="2">
        <v>771</v>
      </c>
      <c r="S7" s="2">
        <v>13</v>
      </c>
      <c r="T7" s="2">
        <v>117</v>
      </c>
      <c r="U7" s="2">
        <v>148</v>
      </c>
      <c r="V7" s="2">
        <f t="shared" si="3"/>
        <v>8</v>
      </c>
      <c r="W7" s="2">
        <v>156</v>
      </c>
      <c r="X7" s="2">
        <v>6</v>
      </c>
      <c r="Y7" s="2">
        <v>739</v>
      </c>
      <c r="Z7" s="2">
        <v>376</v>
      </c>
      <c r="AA7" s="2">
        <f t="shared" si="4"/>
        <v>103</v>
      </c>
      <c r="AB7" s="2">
        <v>479</v>
      </c>
      <c r="AC7" s="2">
        <v>101</v>
      </c>
      <c r="AD7" s="2">
        <v>321</v>
      </c>
      <c r="AE7" s="2"/>
    </row>
    <row r="8" spans="1:31" ht="13.2">
      <c r="A8" s="4" t="s">
        <v>22</v>
      </c>
      <c r="B8" s="5" t="s">
        <v>3</v>
      </c>
      <c r="C8" s="2">
        <v>50708</v>
      </c>
      <c r="D8" s="2">
        <v>734</v>
      </c>
      <c r="E8" s="2">
        <v>6595</v>
      </c>
      <c r="F8" s="2">
        <v>5920</v>
      </c>
      <c r="G8" s="2">
        <f t="shared" si="0"/>
        <v>517</v>
      </c>
      <c r="H8" s="2">
        <v>6437</v>
      </c>
      <c r="I8" s="2">
        <v>158</v>
      </c>
      <c r="J8" s="2">
        <v>0</v>
      </c>
      <c r="K8" s="2">
        <v>5271</v>
      </c>
      <c r="L8" s="2">
        <f t="shared" si="1"/>
        <v>1068</v>
      </c>
      <c r="M8" s="2">
        <v>6339</v>
      </c>
      <c r="N8" s="2">
        <v>256</v>
      </c>
      <c r="O8" s="2">
        <v>0</v>
      </c>
      <c r="P8" s="2">
        <v>582</v>
      </c>
      <c r="Q8" s="2">
        <f t="shared" si="2"/>
        <v>14</v>
      </c>
      <c r="R8" s="2">
        <v>596</v>
      </c>
      <c r="S8" s="2">
        <v>12</v>
      </c>
      <c r="T8" s="2">
        <v>126</v>
      </c>
      <c r="U8" s="2">
        <v>184</v>
      </c>
      <c r="V8" s="2">
        <f t="shared" si="3"/>
        <v>11</v>
      </c>
      <c r="W8" s="2">
        <v>195</v>
      </c>
      <c r="X8" s="2">
        <v>2</v>
      </c>
      <c r="Y8" s="2">
        <v>537</v>
      </c>
      <c r="Z8" s="2">
        <v>291</v>
      </c>
      <c r="AA8" s="2">
        <f t="shared" si="4"/>
        <v>78</v>
      </c>
      <c r="AB8" s="2">
        <v>369</v>
      </c>
      <c r="AC8" s="2">
        <v>57</v>
      </c>
      <c r="AD8" s="2">
        <v>308</v>
      </c>
      <c r="AE8" s="2"/>
    </row>
    <row r="9" spans="1:31" ht="13.2">
      <c r="A9" s="4" t="s">
        <v>22</v>
      </c>
      <c r="B9" s="5" t="s">
        <v>4</v>
      </c>
      <c r="C9" s="2">
        <v>42989</v>
      </c>
      <c r="D9" s="2">
        <v>733</v>
      </c>
      <c r="E9" s="2">
        <v>6062</v>
      </c>
      <c r="F9" s="2">
        <v>5404</v>
      </c>
      <c r="G9" s="2">
        <f t="shared" si="0"/>
        <v>611</v>
      </c>
      <c r="H9" s="2">
        <v>6015</v>
      </c>
      <c r="I9" s="2">
        <v>47</v>
      </c>
      <c r="J9" s="2">
        <v>0</v>
      </c>
      <c r="K9" s="2">
        <v>4845</v>
      </c>
      <c r="L9" s="2">
        <f t="shared" si="1"/>
        <v>1088</v>
      </c>
      <c r="M9" s="2">
        <v>5933</v>
      </c>
      <c r="N9" s="2">
        <v>129</v>
      </c>
      <c r="O9" s="2">
        <v>0</v>
      </c>
      <c r="P9" s="2">
        <v>593</v>
      </c>
      <c r="Q9" s="2">
        <f t="shared" si="2"/>
        <v>15</v>
      </c>
      <c r="R9" s="2">
        <v>608</v>
      </c>
      <c r="S9" s="2">
        <v>6</v>
      </c>
      <c r="T9" s="2">
        <v>119</v>
      </c>
      <c r="U9" s="2">
        <v>176</v>
      </c>
      <c r="V9" s="2">
        <f t="shared" si="3"/>
        <v>7</v>
      </c>
      <c r="W9" s="2">
        <v>183</v>
      </c>
      <c r="X9" s="2">
        <v>3</v>
      </c>
      <c r="Y9" s="2">
        <v>547</v>
      </c>
      <c r="Z9" s="2">
        <v>301</v>
      </c>
      <c r="AA9" s="2">
        <f t="shared" si="4"/>
        <v>82</v>
      </c>
      <c r="AB9" s="2">
        <v>383</v>
      </c>
      <c r="AC9" s="2">
        <v>45</v>
      </c>
      <c r="AD9" s="2">
        <v>305</v>
      </c>
      <c r="AE9" s="2"/>
    </row>
    <row r="10" spans="1:31" ht="13.2">
      <c r="A10" s="4" t="s">
        <v>22</v>
      </c>
      <c r="B10" s="5" t="s">
        <v>5</v>
      </c>
      <c r="C10" s="2">
        <v>46532</v>
      </c>
      <c r="D10" s="2">
        <v>932</v>
      </c>
      <c r="E10" s="2">
        <v>7014</v>
      </c>
      <c r="F10" s="2">
        <v>6230</v>
      </c>
      <c r="G10" s="2">
        <f t="shared" si="0"/>
        <v>723</v>
      </c>
      <c r="H10" s="2">
        <v>6953</v>
      </c>
      <c r="I10" s="2">
        <v>61</v>
      </c>
      <c r="J10" s="2">
        <v>0</v>
      </c>
      <c r="K10" s="2">
        <v>5230</v>
      </c>
      <c r="L10" s="2">
        <f t="shared" si="1"/>
        <v>1553</v>
      </c>
      <c r="M10" s="2">
        <v>6783</v>
      </c>
      <c r="N10" s="2">
        <v>231</v>
      </c>
      <c r="O10" s="2">
        <v>0</v>
      </c>
      <c r="P10" s="2">
        <v>649</v>
      </c>
      <c r="Q10" s="2">
        <f t="shared" si="2"/>
        <v>19</v>
      </c>
      <c r="R10" s="2">
        <v>668</v>
      </c>
      <c r="S10" s="2">
        <v>10</v>
      </c>
      <c r="T10" s="2">
        <v>254</v>
      </c>
      <c r="U10" s="2">
        <v>172</v>
      </c>
      <c r="V10" s="2">
        <f t="shared" si="3"/>
        <v>7</v>
      </c>
      <c r="W10" s="2">
        <v>179</v>
      </c>
      <c r="X10" s="2">
        <v>3</v>
      </c>
      <c r="Y10" s="2">
        <v>750</v>
      </c>
      <c r="Z10" s="2">
        <v>405</v>
      </c>
      <c r="AA10" s="2">
        <f t="shared" si="4"/>
        <v>123</v>
      </c>
      <c r="AB10" s="2">
        <v>528</v>
      </c>
      <c r="AC10" s="2">
        <v>88</v>
      </c>
      <c r="AD10" s="2">
        <v>316</v>
      </c>
      <c r="AE10" s="2"/>
    </row>
    <row r="11" spans="1:31" ht="13.2">
      <c r="A11" s="4" t="s">
        <v>22</v>
      </c>
      <c r="B11" s="5" t="s">
        <v>6</v>
      </c>
      <c r="C11" s="2">
        <v>56422</v>
      </c>
      <c r="D11" s="2">
        <v>1170</v>
      </c>
      <c r="E11" s="2">
        <v>9062</v>
      </c>
      <c r="F11" s="2">
        <v>8284</v>
      </c>
      <c r="G11" s="2">
        <f t="shared" si="0"/>
        <v>617</v>
      </c>
      <c r="H11" s="2">
        <v>8901</v>
      </c>
      <c r="I11" s="2">
        <v>161</v>
      </c>
      <c r="J11" s="2">
        <v>0</v>
      </c>
      <c r="K11" s="2">
        <v>7284</v>
      </c>
      <c r="L11" s="2">
        <f t="shared" si="1"/>
        <v>1464</v>
      </c>
      <c r="M11" s="2">
        <v>8748</v>
      </c>
      <c r="N11" s="2">
        <v>314</v>
      </c>
      <c r="O11" s="2">
        <v>0</v>
      </c>
      <c r="P11" s="2">
        <v>806</v>
      </c>
      <c r="Q11" s="2">
        <f t="shared" si="2"/>
        <v>23</v>
      </c>
      <c r="R11" s="2">
        <v>829</v>
      </c>
      <c r="S11" s="2">
        <v>3</v>
      </c>
      <c r="T11" s="2">
        <v>338</v>
      </c>
      <c r="U11" s="2">
        <v>282</v>
      </c>
      <c r="V11" s="2">
        <f t="shared" si="3"/>
        <v>12</v>
      </c>
      <c r="W11" s="2">
        <v>294</v>
      </c>
      <c r="X11" s="2">
        <v>14</v>
      </c>
      <c r="Y11" s="2">
        <v>862</v>
      </c>
      <c r="Z11" s="2">
        <v>457</v>
      </c>
      <c r="AA11" s="2">
        <f t="shared" si="4"/>
        <v>111</v>
      </c>
      <c r="AB11" s="2">
        <v>568</v>
      </c>
      <c r="AC11" s="2">
        <v>113</v>
      </c>
      <c r="AD11" s="2">
        <v>489</v>
      </c>
      <c r="AE11" s="2"/>
    </row>
    <row r="12" spans="1:31" ht="13.2">
      <c r="A12" s="4" t="s">
        <v>22</v>
      </c>
      <c r="B12" s="5" t="s">
        <v>7</v>
      </c>
      <c r="C12" s="2">
        <v>37026</v>
      </c>
      <c r="D12" s="2">
        <v>605</v>
      </c>
      <c r="E12" s="2">
        <v>5349</v>
      </c>
      <c r="F12" s="2">
        <v>4737</v>
      </c>
      <c r="G12" s="2">
        <f t="shared" si="0"/>
        <v>461</v>
      </c>
      <c r="H12" s="2">
        <v>5198</v>
      </c>
      <c r="I12" s="2">
        <v>151</v>
      </c>
      <c r="J12" s="2">
        <v>0</v>
      </c>
      <c r="K12" s="2">
        <v>4083</v>
      </c>
      <c r="L12" s="2">
        <f t="shared" si="1"/>
        <v>971</v>
      </c>
      <c r="M12" s="2">
        <v>5054</v>
      </c>
      <c r="N12" s="2">
        <v>295</v>
      </c>
      <c r="O12" s="2">
        <v>0</v>
      </c>
      <c r="P12" s="2">
        <v>466</v>
      </c>
      <c r="Q12" s="2">
        <f t="shared" si="2"/>
        <v>22</v>
      </c>
      <c r="R12" s="2">
        <v>488</v>
      </c>
      <c r="S12" s="2">
        <v>7</v>
      </c>
      <c r="T12" s="2">
        <v>110</v>
      </c>
      <c r="U12" s="2">
        <v>127</v>
      </c>
      <c r="V12" s="2">
        <f t="shared" si="3"/>
        <v>6</v>
      </c>
      <c r="W12" s="2">
        <v>133</v>
      </c>
      <c r="X12" s="2">
        <v>1</v>
      </c>
      <c r="Y12" s="2">
        <v>471</v>
      </c>
      <c r="Z12" s="2">
        <v>236</v>
      </c>
      <c r="AA12" s="2">
        <f t="shared" si="4"/>
        <v>63</v>
      </c>
      <c r="AB12" s="2">
        <v>299</v>
      </c>
      <c r="AC12" s="2">
        <v>78</v>
      </c>
      <c r="AD12" s="2">
        <v>228</v>
      </c>
      <c r="AE12" s="2"/>
    </row>
    <row r="13" spans="1:31" ht="13.2">
      <c r="A13" s="4" t="s">
        <v>22</v>
      </c>
      <c r="B13" s="5" t="s">
        <v>8</v>
      </c>
      <c r="C13" s="2">
        <v>30624</v>
      </c>
      <c r="D13" s="2">
        <v>631</v>
      </c>
      <c r="E13" s="2">
        <v>5462</v>
      </c>
      <c r="F13" s="2">
        <v>5014</v>
      </c>
      <c r="G13" s="2">
        <f t="shared" si="0"/>
        <v>342</v>
      </c>
      <c r="H13" s="2">
        <v>5356</v>
      </c>
      <c r="I13" s="2">
        <v>106</v>
      </c>
      <c r="J13" s="2">
        <v>0</v>
      </c>
      <c r="K13" s="2">
        <v>4374</v>
      </c>
      <c r="L13" s="2">
        <f t="shared" si="1"/>
        <v>849</v>
      </c>
      <c r="M13" s="2">
        <v>5223</v>
      </c>
      <c r="N13" s="2">
        <v>239</v>
      </c>
      <c r="O13" s="2">
        <v>0</v>
      </c>
      <c r="P13" s="2">
        <v>530</v>
      </c>
      <c r="Q13" s="2">
        <f t="shared" si="2"/>
        <v>10</v>
      </c>
      <c r="R13" s="2">
        <v>540</v>
      </c>
      <c r="S13" s="2">
        <v>11</v>
      </c>
      <c r="T13" s="2">
        <v>80</v>
      </c>
      <c r="U13" s="2">
        <v>120</v>
      </c>
      <c r="V13" s="2">
        <f t="shared" si="3"/>
        <v>7</v>
      </c>
      <c r="W13" s="2">
        <v>127</v>
      </c>
      <c r="X13" s="2">
        <v>5</v>
      </c>
      <c r="Y13" s="2">
        <v>499</v>
      </c>
      <c r="Z13" s="2">
        <v>277</v>
      </c>
      <c r="AA13" s="2">
        <f t="shared" si="4"/>
        <v>96</v>
      </c>
      <c r="AB13" s="2">
        <v>373</v>
      </c>
      <c r="AC13" s="2">
        <v>46</v>
      </c>
      <c r="AD13" s="2">
        <v>212</v>
      </c>
      <c r="AE13" s="2"/>
    </row>
    <row r="14" spans="1:31" ht="13.2">
      <c r="A14" s="4" t="s">
        <v>26</v>
      </c>
      <c r="B14" s="5" t="s">
        <v>27</v>
      </c>
      <c r="C14" s="2">
        <v>38233</v>
      </c>
      <c r="D14" s="2">
        <v>642</v>
      </c>
      <c r="E14" s="2">
        <v>7416</v>
      </c>
      <c r="F14" s="2">
        <v>6734</v>
      </c>
      <c r="G14" s="2">
        <f t="shared" si="0"/>
        <v>458</v>
      </c>
      <c r="H14" s="2">
        <v>7192</v>
      </c>
      <c r="I14" s="2">
        <v>224</v>
      </c>
      <c r="J14" s="2">
        <v>0</v>
      </c>
      <c r="K14" s="2">
        <v>5672</v>
      </c>
      <c r="L14" s="2">
        <f t="shared" si="1"/>
        <v>1131</v>
      </c>
      <c r="M14" s="2">
        <v>6803</v>
      </c>
      <c r="N14" s="2">
        <v>613</v>
      </c>
      <c r="O14" s="2">
        <v>0</v>
      </c>
      <c r="P14" s="2">
        <v>496</v>
      </c>
      <c r="Q14" s="2">
        <f t="shared" si="2"/>
        <v>6</v>
      </c>
      <c r="R14" s="2">
        <v>502</v>
      </c>
      <c r="S14" s="2">
        <v>8</v>
      </c>
      <c r="T14" s="2">
        <v>132</v>
      </c>
      <c r="U14" s="2">
        <v>152</v>
      </c>
      <c r="V14" s="2">
        <f t="shared" si="3"/>
        <v>8</v>
      </c>
      <c r="W14" s="2">
        <v>160</v>
      </c>
      <c r="X14" s="2">
        <v>4</v>
      </c>
      <c r="Y14" s="2">
        <v>478</v>
      </c>
      <c r="Z14" s="2">
        <v>281</v>
      </c>
      <c r="AA14" s="2">
        <f t="shared" si="4"/>
        <v>69</v>
      </c>
      <c r="AB14" s="2">
        <v>350</v>
      </c>
      <c r="AC14" s="2">
        <v>69</v>
      </c>
      <c r="AD14" s="2">
        <v>223</v>
      </c>
      <c r="AE14" s="2"/>
    </row>
    <row r="15" spans="1:31" ht="13.2">
      <c r="A15" s="4" t="s">
        <v>26</v>
      </c>
      <c r="B15" s="5" t="s">
        <v>28</v>
      </c>
      <c r="C15" s="2">
        <v>35017</v>
      </c>
      <c r="D15" s="2">
        <v>600</v>
      </c>
      <c r="E15" s="2">
        <v>5645</v>
      </c>
      <c r="F15" s="2">
        <v>5215</v>
      </c>
      <c r="G15" s="2">
        <f t="shared" si="0"/>
        <v>369</v>
      </c>
      <c r="H15" s="2">
        <v>5584</v>
      </c>
      <c r="I15" s="2">
        <v>61</v>
      </c>
      <c r="J15" s="2">
        <v>0</v>
      </c>
      <c r="K15" s="2">
        <v>4525</v>
      </c>
      <c r="L15" s="2">
        <f t="shared" si="1"/>
        <v>950</v>
      </c>
      <c r="M15" s="2">
        <v>5475</v>
      </c>
      <c r="N15" s="2">
        <v>170</v>
      </c>
      <c r="O15" s="2">
        <v>0</v>
      </c>
      <c r="P15" s="2">
        <v>393</v>
      </c>
      <c r="Q15" s="2">
        <f t="shared" si="2"/>
        <v>7</v>
      </c>
      <c r="R15" s="2">
        <v>400</v>
      </c>
      <c r="S15" s="2">
        <v>2</v>
      </c>
      <c r="T15" s="2">
        <v>198</v>
      </c>
      <c r="U15" s="2">
        <v>129</v>
      </c>
      <c r="V15" s="2">
        <f t="shared" si="3"/>
        <v>10</v>
      </c>
      <c r="W15" s="2">
        <v>139</v>
      </c>
      <c r="X15" s="2">
        <v>4</v>
      </c>
      <c r="Y15" s="2">
        <v>457</v>
      </c>
      <c r="Z15" s="2">
        <v>268</v>
      </c>
      <c r="AA15" s="2">
        <f t="shared" si="4"/>
        <v>56</v>
      </c>
      <c r="AB15" s="2">
        <v>324</v>
      </c>
      <c r="AC15" s="2">
        <v>65</v>
      </c>
      <c r="AD15" s="2">
        <v>211</v>
      </c>
      <c r="AE15" s="2"/>
    </row>
    <row r="16" spans="1:31" ht="13.2">
      <c r="A16" s="4" t="s">
        <v>26</v>
      </c>
      <c r="B16" s="5" t="s">
        <v>29</v>
      </c>
      <c r="C16" s="2">
        <v>59971</v>
      </c>
      <c r="D16" s="2">
        <v>923</v>
      </c>
      <c r="E16" s="2">
        <v>9998</v>
      </c>
      <c r="F16" s="2">
        <v>9002</v>
      </c>
      <c r="G16" s="2">
        <f t="shared" si="0"/>
        <v>872</v>
      </c>
      <c r="H16" s="2">
        <v>9874</v>
      </c>
      <c r="I16" s="2">
        <v>124</v>
      </c>
      <c r="J16" s="2">
        <v>0</v>
      </c>
      <c r="K16" s="2">
        <v>7801</v>
      </c>
      <c r="L16" s="2">
        <f t="shared" si="1"/>
        <v>1735</v>
      </c>
      <c r="M16" s="2">
        <v>9536</v>
      </c>
      <c r="N16" s="2">
        <v>462</v>
      </c>
      <c r="O16" s="2">
        <v>0</v>
      </c>
      <c r="P16" s="2">
        <v>726</v>
      </c>
      <c r="Q16" s="2">
        <f t="shared" si="2"/>
        <v>8</v>
      </c>
      <c r="R16" s="2">
        <v>734</v>
      </c>
      <c r="S16" s="2">
        <v>5</v>
      </c>
      <c r="T16" s="2">
        <v>184</v>
      </c>
      <c r="U16" s="2">
        <v>221</v>
      </c>
      <c r="V16" s="2">
        <f t="shared" si="3"/>
        <v>13</v>
      </c>
      <c r="W16" s="2">
        <v>234</v>
      </c>
      <c r="X16" s="2">
        <v>6</v>
      </c>
      <c r="Y16" s="2">
        <v>683</v>
      </c>
      <c r="Z16" s="2">
        <v>334</v>
      </c>
      <c r="AA16" s="2">
        <f t="shared" si="4"/>
        <v>102</v>
      </c>
      <c r="AB16" s="2">
        <v>436</v>
      </c>
      <c r="AC16" s="2">
        <v>73</v>
      </c>
      <c r="AD16" s="2">
        <v>414</v>
      </c>
      <c r="AE16" s="2"/>
    </row>
    <row r="17" spans="1:31" ht="13.2">
      <c r="A17" s="4" t="s">
        <v>26</v>
      </c>
      <c r="B17" s="5" t="s">
        <v>30</v>
      </c>
      <c r="C17" s="2">
        <v>68779</v>
      </c>
      <c r="D17" s="2">
        <v>1215</v>
      </c>
      <c r="E17" s="2">
        <v>12011</v>
      </c>
      <c r="F17" s="2">
        <v>10836</v>
      </c>
      <c r="G17" s="2">
        <f t="shared" si="0"/>
        <v>1025</v>
      </c>
      <c r="H17" s="2">
        <v>11861</v>
      </c>
      <c r="I17" s="2">
        <v>150</v>
      </c>
      <c r="J17" s="2">
        <v>0</v>
      </c>
      <c r="K17" s="2">
        <v>9481</v>
      </c>
      <c r="L17" s="2">
        <f t="shared" si="1"/>
        <v>2121</v>
      </c>
      <c r="M17" s="2">
        <v>11602</v>
      </c>
      <c r="N17" s="2">
        <v>409</v>
      </c>
      <c r="O17" s="2">
        <v>0</v>
      </c>
      <c r="P17" s="2">
        <v>824</v>
      </c>
      <c r="Q17" s="2">
        <f t="shared" si="2"/>
        <v>11</v>
      </c>
      <c r="R17" s="2">
        <v>835</v>
      </c>
      <c r="S17" s="2">
        <v>1</v>
      </c>
      <c r="T17" s="2">
        <v>379</v>
      </c>
      <c r="U17" s="2">
        <v>279</v>
      </c>
      <c r="V17" s="2">
        <f t="shared" si="3"/>
        <v>11</v>
      </c>
      <c r="W17" s="2">
        <v>290</v>
      </c>
      <c r="X17" s="2">
        <v>8</v>
      </c>
      <c r="Y17" s="2">
        <v>917</v>
      </c>
      <c r="Z17" s="2">
        <v>530</v>
      </c>
      <c r="AA17" s="2">
        <f t="shared" si="4"/>
        <v>135</v>
      </c>
      <c r="AB17" s="2">
        <v>665</v>
      </c>
      <c r="AC17" s="2">
        <v>91</v>
      </c>
      <c r="AD17" s="2">
        <v>459</v>
      </c>
      <c r="AE17" s="2"/>
    </row>
    <row r="18" spans="1:31" ht="13.2">
      <c r="A18" s="4" t="s">
        <v>26</v>
      </c>
      <c r="B18" s="5" t="s">
        <v>31</v>
      </c>
      <c r="C18" s="2">
        <v>55566</v>
      </c>
      <c r="D18" s="2">
        <v>987</v>
      </c>
      <c r="E18" s="2">
        <v>8529</v>
      </c>
      <c r="F18" s="2">
        <v>7697</v>
      </c>
      <c r="G18" s="2">
        <f t="shared" si="0"/>
        <v>652</v>
      </c>
      <c r="H18" s="2">
        <v>8349</v>
      </c>
      <c r="I18" s="2">
        <v>180</v>
      </c>
      <c r="J18" s="2">
        <v>0</v>
      </c>
      <c r="K18" s="2">
        <v>6562</v>
      </c>
      <c r="L18" s="2">
        <f t="shared" si="1"/>
        <v>1494</v>
      </c>
      <c r="M18" s="2">
        <v>8056</v>
      </c>
      <c r="N18" s="2">
        <v>473</v>
      </c>
      <c r="O18" s="2">
        <v>0</v>
      </c>
      <c r="P18" s="2">
        <v>684</v>
      </c>
      <c r="Q18" s="2">
        <f t="shared" si="2"/>
        <v>31</v>
      </c>
      <c r="R18" s="2">
        <v>715</v>
      </c>
      <c r="S18" s="2">
        <v>11</v>
      </c>
      <c r="T18" s="2">
        <v>261</v>
      </c>
      <c r="U18" s="2">
        <v>219</v>
      </c>
      <c r="V18" s="2">
        <f t="shared" si="3"/>
        <v>16</v>
      </c>
      <c r="W18" s="2">
        <v>235</v>
      </c>
      <c r="X18" s="2">
        <v>4</v>
      </c>
      <c r="Y18" s="2">
        <v>748</v>
      </c>
      <c r="Z18" s="2">
        <v>382</v>
      </c>
      <c r="AA18" s="2">
        <f t="shared" si="4"/>
        <v>106</v>
      </c>
      <c r="AB18" s="2">
        <v>488</v>
      </c>
      <c r="AC18" s="2">
        <v>106</v>
      </c>
      <c r="AD18" s="2">
        <v>393</v>
      </c>
      <c r="AE18" s="2"/>
    </row>
    <row r="19" spans="1:31" ht="13.2">
      <c r="A19" s="4" t="s">
        <v>26</v>
      </c>
      <c r="B19" s="5" t="s">
        <v>32</v>
      </c>
      <c r="C19" s="2">
        <v>51137</v>
      </c>
      <c r="D19" s="2">
        <v>1210</v>
      </c>
      <c r="E19" s="2">
        <v>8413</v>
      </c>
      <c r="F19" s="2">
        <v>7774</v>
      </c>
      <c r="G19" s="2">
        <f t="shared" si="0"/>
        <v>510</v>
      </c>
      <c r="H19" s="2">
        <v>8284</v>
      </c>
      <c r="I19" s="2">
        <v>129</v>
      </c>
      <c r="J19" s="2">
        <v>0</v>
      </c>
      <c r="K19" s="2">
        <v>6675</v>
      </c>
      <c r="L19" s="2">
        <f t="shared" si="1"/>
        <v>1425</v>
      </c>
      <c r="M19" s="2">
        <v>8100</v>
      </c>
      <c r="N19" s="2">
        <v>313</v>
      </c>
      <c r="O19" s="2">
        <v>0</v>
      </c>
      <c r="P19" s="2">
        <v>1110</v>
      </c>
      <c r="Q19" s="2">
        <f t="shared" si="2"/>
        <v>15</v>
      </c>
      <c r="R19" s="2">
        <v>1125</v>
      </c>
      <c r="S19" s="2">
        <v>25</v>
      </c>
      <c r="T19" s="2">
        <v>60</v>
      </c>
      <c r="U19" s="2">
        <v>294</v>
      </c>
      <c r="V19" s="2">
        <f t="shared" si="3"/>
        <v>13</v>
      </c>
      <c r="W19" s="2">
        <v>307</v>
      </c>
      <c r="X19" s="2">
        <v>8</v>
      </c>
      <c r="Y19" s="2">
        <v>895</v>
      </c>
      <c r="Z19" s="2">
        <v>480</v>
      </c>
      <c r="AA19" s="2">
        <f t="shared" si="4"/>
        <v>145</v>
      </c>
      <c r="AB19" s="2">
        <v>625</v>
      </c>
      <c r="AC19" s="2">
        <v>73</v>
      </c>
      <c r="AD19" s="2">
        <v>512</v>
      </c>
      <c r="AE19" s="2"/>
    </row>
    <row r="20" spans="1:31" ht="13.2">
      <c r="A20" s="4" t="s">
        <v>26</v>
      </c>
      <c r="B20" s="5" t="s">
        <v>33</v>
      </c>
      <c r="C20" s="2">
        <v>46793</v>
      </c>
      <c r="D20" s="2">
        <v>848</v>
      </c>
      <c r="E20" s="2">
        <v>6815</v>
      </c>
      <c r="F20" s="2">
        <v>6358</v>
      </c>
      <c r="G20" s="2">
        <f t="shared" si="0"/>
        <v>432</v>
      </c>
      <c r="H20" s="2">
        <v>6790</v>
      </c>
      <c r="I20" s="2">
        <v>25</v>
      </c>
      <c r="J20" s="2">
        <v>0</v>
      </c>
      <c r="K20" s="2">
        <v>5744</v>
      </c>
      <c r="L20" s="2">
        <f t="shared" si="1"/>
        <v>943</v>
      </c>
      <c r="M20" s="2">
        <v>6687</v>
      </c>
      <c r="N20" s="2">
        <v>128</v>
      </c>
      <c r="O20" s="2">
        <v>0</v>
      </c>
      <c r="P20" s="2">
        <v>818</v>
      </c>
      <c r="Q20" s="2">
        <f t="shared" si="2"/>
        <v>14</v>
      </c>
      <c r="R20" s="2">
        <v>832</v>
      </c>
      <c r="S20" s="2">
        <v>13</v>
      </c>
      <c r="T20" s="2">
        <v>3</v>
      </c>
      <c r="U20" s="2">
        <v>184</v>
      </c>
      <c r="V20" s="2">
        <f t="shared" si="3"/>
        <v>8</v>
      </c>
      <c r="W20" s="2">
        <v>192</v>
      </c>
      <c r="X20" s="2">
        <v>0</v>
      </c>
      <c r="Y20" s="2">
        <v>656</v>
      </c>
      <c r="Z20" s="2">
        <v>317</v>
      </c>
      <c r="AA20" s="2">
        <f t="shared" si="4"/>
        <v>107</v>
      </c>
      <c r="AB20" s="2">
        <v>424</v>
      </c>
      <c r="AC20" s="2">
        <v>61</v>
      </c>
      <c r="AD20" s="2">
        <v>363</v>
      </c>
      <c r="AE20" s="2"/>
    </row>
    <row r="21" spans="1:31" ht="13.2">
      <c r="A21" s="4" t="s">
        <v>26</v>
      </c>
      <c r="B21" s="5" t="s">
        <v>9</v>
      </c>
      <c r="C21" s="2">
        <v>48307</v>
      </c>
      <c r="D21" s="2">
        <v>734</v>
      </c>
      <c r="E21" s="2">
        <v>7194</v>
      </c>
      <c r="F21" s="2">
        <v>6448</v>
      </c>
      <c r="G21" s="2">
        <f t="shared" si="0"/>
        <v>624</v>
      </c>
      <c r="H21" s="2">
        <v>7072</v>
      </c>
      <c r="I21" s="2">
        <v>122</v>
      </c>
      <c r="J21" s="2">
        <v>0</v>
      </c>
      <c r="K21" s="2">
        <v>5711</v>
      </c>
      <c r="L21" s="2">
        <f t="shared" si="1"/>
        <v>1186</v>
      </c>
      <c r="M21" s="2">
        <v>6897</v>
      </c>
      <c r="N21" s="2">
        <v>297</v>
      </c>
      <c r="O21" s="2">
        <v>0</v>
      </c>
      <c r="P21" s="2">
        <v>590</v>
      </c>
      <c r="Q21" s="2">
        <f t="shared" si="2"/>
        <v>6</v>
      </c>
      <c r="R21" s="2">
        <v>596</v>
      </c>
      <c r="S21" s="2">
        <v>7</v>
      </c>
      <c r="T21" s="2">
        <v>131</v>
      </c>
      <c r="U21" s="2">
        <v>190</v>
      </c>
      <c r="V21" s="2">
        <f t="shared" si="3"/>
        <v>7</v>
      </c>
      <c r="W21" s="2">
        <v>197</v>
      </c>
      <c r="X21" s="2">
        <v>7</v>
      </c>
      <c r="Y21" s="2">
        <v>530</v>
      </c>
      <c r="Z21" s="2">
        <v>290</v>
      </c>
      <c r="AA21" s="2">
        <f t="shared" si="4"/>
        <v>78</v>
      </c>
      <c r="AB21" s="2">
        <v>368</v>
      </c>
      <c r="AC21" s="2">
        <v>67</v>
      </c>
      <c r="AD21" s="2">
        <v>299</v>
      </c>
      <c r="AE21" s="2"/>
    </row>
    <row r="22" spans="1:31" ht="13.2">
      <c r="A22" s="4" t="s">
        <v>26</v>
      </c>
      <c r="B22" s="5" t="s">
        <v>34</v>
      </c>
      <c r="C22" s="2">
        <v>47854</v>
      </c>
      <c r="D22" s="2">
        <v>755</v>
      </c>
      <c r="E22" s="2">
        <v>6792</v>
      </c>
      <c r="F22" s="2">
        <v>6202</v>
      </c>
      <c r="G22" s="2">
        <f t="shared" si="0"/>
        <v>482</v>
      </c>
      <c r="H22" s="2">
        <v>6684</v>
      </c>
      <c r="I22" s="2">
        <v>108</v>
      </c>
      <c r="J22" s="2">
        <v>0</v>
      </c>
      <c r="K22" s="2">
        <v>5339</v>
      </c>
      <c r="L22" s="2">
        <f t="shared" si="1"/>
        <v>1196</v>
      </c>
      <c r="M22" s="2">
        <v>6535</v>
      </c>
      <c r="N22" s="2">
        <v>257</v>
      </c>
      <c r="O22" s="2">
        <v>0</v>
      </c>
      <c r="P22" s="2">
        <v>547</v>
      </c>
      <c r="Q22" s="2">
        <f t="shared" si="2"/>
        <v>13</v>
      </c>
      <c r="R22" s="2">
        <v>560</v>
      </c>
      <c r="S22" s="2">
        <v>7</v>
      </c>
      <c r="T22" s="2">
        <v>188</v>
      </c>
      <c r="U22" s="2">
        <v>164</v>
      </c>
      <c r="V22" s="2">
        <f t="shared" si="3"/>
        <v>11</v>
      </c>
      <c r="W22" s="2">
        <v>175</v>
      </c>
      <c r="X22" s="2">
        <v>1</v>
      </c>
      <c r="Y22" s="2">
        <v>579</v>
      </c>
      <c r="Z22" s="2">
        <v>329</v>
      </c>
      <c r="AA22" s="2">
        <f t="shared" si="4"/>
        <v>93</v>
      </c>
      <c r="AB22" s="2">
        <v>422</v>
      </c>
      <c r="AC22" s="2">
        <v>49</v>
      </c>
      <c r="AD22" s="2">
        <v>284</v>
      </c>
      <c r="AE22" s="2"/>
    </row>
    <row r="23" spans="1:31" ht="13.2">
      <c r="A23" s="4" t="s">
        <v>26</v>
      </c>
      <c r="B23" s="5" t="s">
        <v>35</v>
      </c>
      <c r="C23" s="2">
        <v>52175</v>
      </c>
      <c r="D23" s="2">
        <v>851</v>
      </c>
      <c r="E23" s="2">
        <v>7861</v>
      </c>
      <c r="F23" s="2">
        <v>7290</v>
      </c>
      <c r="G23" s="2">
        <f t="shared" si="0"/>
        <v>506</v>
      </c>
      <c r="H23" s="2">
        <v>7796</v>
      </c>
      <c r="I23" s="2">
        <v>65</v>
      </c>
      <c r="J23" s="2">
        <v>0</v>
      </c>
      <c r="K23" s="2">
        <v>6336</v>
      </c>
      <c r="L23" s="2">
        <f t="shared" si="1"/>
        <v>1275</v>
      </c>
      <c r="M23" s="2">
        <v>7611</v>
      </c>
      <c r="N23" s="2">
        <v>250</v>
      </c>
      <c r="O23" s="2">
        <v>0</v>
      </c>
      <c r="P23" s="2">
        <v>706</v>
      </c>
      <c r="Q23" s="2">
        <f t="shared" si="2"/>
        <v>30</v>
      </c>
      <c r="R23" s="2">
        <v>736</v>
      </c>
      <c r="S23" s="2">
        <v>6</v>
      </c>
      <c r="T23" s="2">
        <v>109</v>
      </c>
      <c r="U23" s="2">
        <v>159</v>
      </c>
      <c r="V23" s="2">
        <f t="shared" si="3"/>
        <v>10</v>
      </c>
      <c r="W23" s="2">
        <v>169</v>
      </c>
      <c r="X23" s="2">
        <v>7</v>
      </c>
      <c r="Y23" s="2">
        <v>675</v>
      </c>
      <c r="Z23" s="2">
        <v>315</v>
      </c>
      <c r="AA23" s="2">
        <f t="shared" si="4"/>
        <v>100</v>
      </c>
      <c r="AB23" s="2">
        <v>415</v>
      </c>
      <c r="AC23" s="2">
        <v>78</v>
      </c>
      <c r="AD23" s="2">
        <v>358</v>
      </c>
      <c r="AE23" s="2"/>
    </row>
    <row r="24" spans="1:31" ht="13.2">
      <c r="A24" s="4" t="s">
        <v>26</v>
      </c>
      <c r="B24" s="5" t="s">
        <v>36</v>
      </c>
      <c r="C24" s="2">
        <v>48650</v>
      </c>
      <c r="D24" s="2">
        <v>952</v>
      </c>
      <c r="E24" s="2">
        <v>8190</v>
      </c>
      <c r="F24" s="2">
        <v>7573</v>
      </c>
      <c r="G24" s="2">
        <f t="shared" si="0"/>
        <v>464</v>
      </c>
      <c r="H24" s="2">
        <v>8037</v>
      </c>
      <c r="I24" s="2">
        <v>153</v>
      </c>
      <c r="J24" s="2">
        <v>0</v>
      </c>
      <c r="K24" s="2">
        <v>6193</v>
      </c>
      <c r="L24" s="2">
        <f t="shared" si="1"/>
        <v>1527</v>
      </c>
      <c r="M24" s="2">
        <v>7720</v>
      </c>
      <c r="N24" s="2">
        <v>470</v>
      </c>
      <c r="O24" s="2">
        <v>0</v>
      </c>
      <c r="P24" s="2">
        <v>919</v>
      </c>
      <c r="Q24" s="2">
        <f t="shared" si="2"/>
        <v>16</v>
      </c>
      <c r="R24" s="2">
        <v>935</v>
      </c>
      <c r="S24" s="2">
        <v>17</v>
      </c>
      <c r="T24" s="2">
        <v>0</v>
      </c>
      <c r="U24" s="2">
        <v>206</v>
      </c>
      <c r="V24" s="2">
        <f t="shared" si="3"/>
        <v>4</v>
      </c>
      <c r="W24" s="2">
        <v>210</v>
      </c>
      <c r="X24" s="2">
        <v>6</v>
      </c>
      <c r="Y24" s="2">
        <v>736</v>
      </c>
      <c r="Z24" s="2">
        <v>369</v>
      </c>
      <c r="AA24" s="2">
        <f t="shared" si="4"/>
        <v>65</v>
      </c>
      <c r="AB24" s="2">
        <v>434</v>
      </c>
      <c r="AC24" s="2">
        <v>135</v>
      </c>
      <c r="AD24" s="2">
        <v>383</v>
      </c>
      <c r="AE24" s="2"/>
    </row>
    <row r="25" spans="1:31" ht="13.2">
      <c r="A25" s="4" t="s">
        <v>26</v>
      </c>
      <c r="B25" s="5" t="s">
        <v>37</v>
      </c>
      <c r="C25" s="2">
        <v>45537</v>
      </c>
      <c r="D25" s="2">
        <v>771</v>
      </c>
      <c r="E25" s="2">
        <v>7258</v>
      </c>
      <c r="F25" s="2">
        <v>6697</v>
      </c>
      <c r="G25" s="2">
        <f t="shared" si="0"/>
        <v>438</v>
      </c>
      <c r="H25" s="2">
        <v>7135</v>
      </c>
      <c r="I25" s="2">
        <v>123</v>
      </c>
      <c r="J25" s="2">
        <v>0</v>
      </c>
      <c r="K25" s="2">
        <v>5702</v>
      </c>
      <c r="L25" s="2">
        <f t="shared" si="1"/>
        <v>1240</v>
      </c>
      <c r="M25" s="2">
        <v>6942</v>
      </c>
      <c r="N25" s="2">
        <v>316</v>
      </c>
      <c r="O25" s="2">
        <v>0</v>
      </c>
      <c r="P25" s="2">
        <v>606</v>
      </c>
      <c r="Q25" s="2">
        <f t="shared" si="2"/>
        <v>14</v>
      </c>
      <c r="R25" s="2">
        <v>620</v>
      </c>
      <c r="S25" s="2">
        <v>6</v>
      </c>
      <c r="T25" s="2">
        <v>145</v>
      </c>
      <c r="U25" s="2">
        <v>168</v>
      </c>
      <c r="V25" s="2">
        <f t="shared" si="3"/>
        <v>4</v>
      </c>
      <c r="W25" s="2">
        <v>172</v>
      </c>
      <c r="X25" s="2">
        <v>4</v>
      </c>
      <c r="Y25" s="2">
        <v>595</v>
      </c>
      <c r="Z25" s="2">
        <v>305</v>
      </c>
      <c r="AA25" s="2">
        <f t="shared" si="4"/>
        <v>86</v>
      </c>
      <c r="AB25" s="2">
        <v>391</v>
      </c>
      <c r="AC25" s="2">
        <v>70</v>
      </c>
      <c r="AD25" s="2">
        <v>310</v>
      </c>
      <c r="AE25" s="2"/>
    </row>
    <row r="26" spans="1:31" ht="13.2">
      <c r="A26" s="1" t="s">
        <v>38</v>
      </c>
      <c r="B26" s="5" t="s">
        <v>10</v>
      </c>
      <c r="C26" s="2">
        <v>66040</v>
      </c>
      <c r="D26" s="2">
        <v>1382</v>
      </c>
      <c r="E26" s="2">
        <v>11043</v>
      </c>
      <c r="F26" s="2">
        <v>10077</v>
      </c>
      <c r="G26" s="2">
        <f t="shared" si="0"/>
        <v>838</v>
      </c>
      <c r="H26" s="2">
        <v>10915</v>
      </c>
      <c r="I26" s="2">
        <v>128</v>
      </c>
      <c r="J26" s="2">
        <v>0</v>
      </c>
      <c r="K26" s="2">
        <v>8925</v>
      </c>
      <c r="L26" s="2">
        <f t="shared" si="1"/>
        <v>1751</v>
      </c>
      <c r="M26" s="2">
        <v>10676</v>
      </c>
      <c r="N26" s="2">
        <v>367</v>
      </c>
      <c r="O26" s="2">
        <v>0</v>
      </c>
      <c r="P26" s="2">
        <v>1228</v>
      </c>
      <c r="Q26" s="2">
        <f t="shared" si="2"/>
        <v>73</v>
      </c>
      <c r="R26" s="2">
        <v>1301</v>
      </c>
      <c r="S26" s="2">
        <v>48</v>
      </c>
      <c r="T26" s="2">
        <v>33</v>
      </c>
      <c r="U26" s="2">
        <v>293</v>
      </c>
      <c r="V26" s="2">
        <f t="shared" si="3"/>
        <v>13</v>
      </c>
      <c r="W26" s="2">
        <v>306</v>
      </c>
      <c r="X26" s="2">
        <v>7</v>
      </c>
      <c r="Y26" s="2">
        <v>1069</v>
      </c>
      <c r="Z26" s="2">
        <v>590</v>
      </c>
      <c r="AA26" s="2">
        <f t="shared" si="4"/>
        <v>95</v>
      </c>
      <c r="AB26" s="2">
        <v>685</v>
      </c>
      <c r="AC26" s="2">
        <v>64</v>
      </c>
      <c r="AD26" s="2">
        <v>633</v>
      </c>
      <c r="AE26" s="2"/>
    </row>
    <row r="27" spans="1:31" ht="13.2">
      <c r="A27" s="1" t="s">
        <v>38</v>
      </c>
      <c r="B27" s="5" t="s">
        <v>11</v>
      </c>
      <c r="C27" s="2">
        <v>69173</v>
      </c>
      <c r="D27" s="2">
        <v>931</v>
      </c>
      <c r="E27" s="2">
        <v>8551</v>
      </c>
      <c r="F27" s="2">
        <v>7707</v>
      </c>
      <c r="G27" s="2">
        <f t="shared" si="0"/>
        <v>662</v>
      </c>
      <c r="H27" s="2">
        <v>8369</v>
      </c>
      <c r="I27" s="2">
        <v>182</v>
      </c>
      <c r="J27" s="2">
        <v>0</v>
      </c>
      <c r="K27" s="2">
        <v>6611</v>
      </c>
      <c r="L27" s="2">
        <f t="shared" si="1"/>
        <v>1500</v>
      </c>
      <c r="M27" s="2">
        <v>8111</v>
      </c>
      <c r="N27" s="2">
        <v>440</v>
      </c>
      <c r="O27" s="2">
        <v>0</v>
      </c>
      <c r="P27" s="2">
        <v>863</v>
      </c>
      <c r="Q27" s="2">
        <f t="shared" si="2"/>
        <v>28</v>
      </c>
      <c r="R27" s="2">
        <v>891</v>
      </c>
      <c r="S27" s="2">
        <v>17</v>
      </c>
      <c r="T27" s="2">
        <v>23</v>
      </c>
      <c r="U27" s="2">
        <v>197</v>
      </c>
      <c r="V27" s="2">
        <f t="shared" si="3"/>
        <v>6</v>
      </c>
      <c r="W27" s="2">
        <v>203</v>
      </c>
      <c r="X27" s="2">
        <v>11</v>
      </c>
      <c r="Y27" s="2">
        <v>717</v>
      </c>
      <c r="Z27" s="2">
        <v>394</v>
      </c>
      <c r="AA27" s="2">
        <f t="shared" si="4"/>
        <v>85</v>
      </c>
      <c r="AB27" s="2">
        <v>479</v>
      </c>
      <c r="AC27" s="2">
        <v>61</v>
      </c>
      <c r="AD27" s="2">
        <v>391</v>
      </c>
      <c r="AE27" s="2"/>
    </row>
    <row r="28" spans="1:31" ht="13.2">
      <c r="A28" s="1" t="s">
        <v>38</v>
      </c>
      <c r="B28" s="5" t="s">
        <v>39</v>
      </c>
      <c r="C28" s="2">
        <v>42179</v>
      </c>
      <c r="D28" s="2">
        <v>895</v>
      </c>
      <c r="E28" s="2">
        <v>7021</v>
      </c>
      <c r="F28" s="2">
        <v>6330</v>
      </c>
      <c r="G28" s="2">
        <f t="shared" si="0"/>
        <v>489</v>
      </c>
      <c r="H28" s="2">
        <v>6819</v>
      </c>
      <c r="I28" s="2">
        <v>202</v>
      </c>
      <c r="J28" s="2">
        <v>0</v>
      </c>
      <c r="K28" s="2">
        <v>5364</v>
      </c>
      <c r="L28" s="2">
        <f t="shared" si="1"/>
        <v>1246</v>
      </c>
      <c r="M28" s="2">
        <v>6610</v>
      </c>
      <c r="N28" s="2">
        <v>411</v>
      </c>
      <c r="O28" s="2">
        <v>0</v>
      </c>
      <c r="P28" s="2">
        <v>671</v>
      </c>
      <c r="Q28" s="2">
        <f t="shared" si="2"/>
        <v>15</v>
      </c>
      <c r="R28" s="2">
        <v>686</v>
      </c>
      <c r="S28" s="2">
        <v>48</v>
      </c>
      <c r="T28" s="2">
        <v>161</v>
      </c>
      <c r="U28" s="2">
        <v>198</v>
      </c>
      <c r="V28" s="2">
        <f t="shared" si="3"/>
        <v>8</v>
      </c>
      <c r="W28" s="2">
        <v>206</v>
      </c>
      <c r="X28" s="2">
        <v>9</v>
      </c>
      <c r="Y28" s="2">
        <v>680</v>
      </c>
      <c r="Z28" s="2">
        <v>332</v>
      </c>
      <c r="AA28" s="2">
        <f t="shared" si="4"/>
        <v>66</v>
      </c>
      <c r="AB28" s="2">
        <v>398</v>
      </c>
      <c r="AC28" s="2">
        <v>85</v>
      </c>
      <c r="AD28" s="2">
        <v>412</v>
      </c>
      <c r="AE28" s="2"/>
    </row>
    <row r="29" spans="1:31" ht="13.2">
      <c r="A29" s="1" t="s">
        <v>38</v>
      </c>
      <c r="B29" s="5" t="s">
        <v>40</v>
      </c>
      <c r="C29" s="2">
        <v>54001</v>
      </c>
      <c r="D29" s="2">
        <v>1214</v>
      </c>
      <c r="E29" s="2">
        <v>9502</v>
      </c>
      <c r="F29" s="2">
        <v>8384</v>
      </c>
      <c r="G29" s="2">
        <f t="shared" si="0"/>
        <v>911</v>
      </c>
      <c r="H29" s="2">
        <v>9295</v>
      </c>
      <c r="I29" s="2">
        <v>207</v>
      </c>
      <c r="J29" s="2">
        <v>0</v>
      </c>
      <c r="K29" s="2">
        <v>6779</v>
      </c>
      <c r="L29" s="2">
        <f t="shared" si="1"/>
        <v>1960</v>
      </c>
      <c r="M29" s="2">
        <v>8739</v>
      </c>
      <c r="N29" s="2">
        <v>763</v>
      </c>
      <c r="O29" s="2">
        <v>0</v>
      </c>
      <c r="P29" s="2">
        <v>858</v>
      </c>
      <c r="Q29" s="2">
        <f t="shared" si="2"/>
        <v>16</v>
      </c>
      <c r="R29" s="2">
        <v>874</v>
      </c>
      <c r="S29" s="2">
        <v>22</v>
      </c>
      <c r="T29" s="2">
        <v>318</v>
      </c>
      <c r="U29" s="2">
        <v>254</v>
      </c>
      <c r="V29" s="2">
        <f t="shared" si="3"/>
        <v>19</v>
      </c>
      <c r="W29" s="2">
        <v>273</v>
      </c>
      <c r="X29" s="2">
        <v>7</v>
      </c>
      <c r="Y29" s="2">
        <v>934</v>
      </c>
      <c r="Z29" s="2">
        <v>534</v>
      </c>
      <c r="AA29" s="2">
        <f t="shared" si="4"/>
        <v>130</v>
      </c>
      <c r="AB29" s="2">
        <v>664</v>
      </c>
      <c r="AC29" s="2">
        <v>111</v>
      </c>
      <c r="AD29" s="2">
        <v>439</v>
      </c>
      <c r="AE29" s="2"/>
    </row>
    <row r="30" spans="1:31" ht="13.2">
      <c r="A30" s="1" t="s">
        <v>38</v>
      </c>
      <c r="B30" s="5" t="s">
        <v>41</v>
      </c>
      <c r="C30" s="2">
        <v>62883</v>
      </c>
      <c r="D30" s="2">
        <v>1394</v>
      </c>
      <c r="E30" s="2">
        <v>10743</v>
      </c>
      <c r="F30" s="2">
        <v>9794</v>
      </c>
      <c r="G30" s="2">
        <f t="shared" si="0"/>
        <v>781</v>
      </c>
      <c r="H30" s="2">
        <v>10575</v>
      </c>
      <c r="I30" s="2">
        <v>168</v>
      </c>
      <c r="J30" s="2">
        <v>0</v>
      </c>
      <c r="K30" s="2">
        <v>8154</v>
      </c>
      <c r="L30" s="2">
        <f t="shared" si="1"/>
        <v>2088</v>
      </c>
      <c r="M30" s="2">
        <v>10242</v>
      </c>
      <c r="N30" s="2">
        <v>501</v>
      </c>
      <c r="O30" s="2">
        <v>0</v>
      </c>
      <c r="P30" s="2">
        <v>963</v>
      </c>
      <c r="Q30" s="2">
        <f t="shared" si="2"/>
        <v>37</v>
      </c>
      <c r="R30" s="2">
        <v>1000</v>
      </c>
      <c r="S30" s="2">
        <v>26</v>
      </c>
      <c r="T30" s="2">
        <v>368</v>
      </c>
      <c r="U30" s="2">
        <v>254</v>
      </c>
      <c r="V30" s="2">
        <f t="shared" si="3"/>
        <v>14</v>
      </c>
      <c r="W30" s="2">
        <v>268</v>
      </c>
      <c r="X30" s="2">
        <v>15</v>
      </c>
      <c r="Y30" s="2">
        <v>1111</v>
      </c>
      <c r="Z30" s="2">
        <v>564</v>
      </c>
      <c r="AA30" s="2">
        <f t="shared" si="4"/>
        <v>123</v>
      </c>
      <c r="AB30" s="2">
        <v>687</v>
      </c>
      <c r="AC30" s="2">
        <v>116</v>
      </c>
      <c r="AD30" s="2">
        <v>591</v>
      </c>
      <c r="AE30" s="2"/>
    </row>
    <row r="31" spans="1:31" ht="13.2">
      <c r="A31" s="1" t="s">
        <v>38</v>
      </c>
      <c r="B31" s="5" t="s">
        <v>12</v>
      </c>
      <c r="C31" s="2">
        <v>61291</v>
      </c>
      <c r="D31" s="2">
        <v>961</v>
      </c>
      <c r="E31" s="2">
        <v>9132</v>
      </c>
      <c r="F31" s="2">
        <v>8173</v>
      </c>
      <c r="G31" s="2">
        <f t="shared" si="0"/>
        <v>902</v>
      </c>
      <c r="H31" s="2">
        <v>9075</v>
      </c>
      <c r="I31" s="2">
        <v>57</v>
      </c>
      <c r="J31" s="2">
        <v>0</v>
      </c>
      <c r="K31" s="2">
        <v>7190</v>
      </c>
      <c r="L31" s="2">
        <f t="shared" si="1"/>
        <v>1665</v>
      </c>
      <c r="M31" s="2">
        <v>8855</v>
      </c>
      <c r="N31" s="2">
        <v>277</v>
      </c>
      <c r="O31" s="2">
        <v>0</v>
      </c>
      <c r="P31" s="2">
        <v>857</v>
      </c>
      <c r="Q31" s="2">
        <f t="shared" si="2"/>
        <v>53</v>
      </c>
      <c r="R31" s="2">
        <v>910</v>
      </c>
      <c r="S31" s="2">
        <v>42</v>
      </c>
      <c r="T31" s="2">
        <v>9</v>
      </c>
      <c r="U31" s="2">
        <v>197</v>
      </c>
      <c r="V31" s="2">
        <f t="shared" si="3"/>
        <v>8</v>
      </c>
      <c r="W31" s="2">
        <v>205</v>
      </c>
      <c r="X31" s="2">
        <v>1</v>
      </c>
      <c r="Y31" s="2">
        <v>755</v>
      </c>
      <c r="Z31" s="2">
        <v>394</v>
      </c>
      <c r="AA31" s="2">
        <f t="shared" si="4"/>
        <v>112</v>
      </c>
      <c r="AB31" s="2">
        <v>506</v>
      </c>
      <c r="AC31" s="2">
        <v>58</v>
      </c>
      <c r="AD31" s="2">
        <v>397</v>
      </c>
      <c r="AE31" s="2"/>
    </row>
    <row r="32" spans="1:31" ht="13.2">
      <c r="A32" s="1" t="s">
        <v>38</v>
      </c>
      <c r="B32" s="5" t="s">
        <v>13</v>
      </c>
      <c r="C32" s="2">
        <v>25162</v>
      </c>
      <c r="D32" s="2">
        <v>651</v>
      </c>
      <c r="E32" s="2">
        <v>4804</v>
      </c>
      <c r="F32" s="2">
        <v>4316</v>
      </c>
      <c r="G32" s="2">
        <f t="shared" si="0"/>
        <v>311</v>
      </c>
      <c r="H32" s="2">
        <v>4627</v>
      </c>
      <c r="I32" s="2">
        <v>177</v>
      </c>
      <c r="J32" s="2">
        <v>0</v>
      </c>
      <c r="K32" s="2">
        <v>3641</v>
      </c>
      <c r="L32" s="2">
        <f t="shared" si="1"/>
        <v>862</v>
      </c>
      <c r="M32" s="2">
        <v>4503</v>
      </c>
      <c r="N32" s="2">
        <v>301</v>
      </c>
      <c r="O32" s="2">
        <v>0</v>
      </c>
      <c r="P32" s="2">
        <v>552</v>
      </c>
      <c r="Q32" s="2">
        <f t="shared" si="2"/>
        <v>35</v>
      </c>
      <c r="R32" s="2">
        <v>587</v>
      </c>
      <c r="S32" s="2">
        <v>13</v>
      </c>
      <c r="T32" s="2">
        <v>51</v>
      </c>
      <c r="U32" s="2">
        <v>121</v>
      </c>
      <c r="V32" s="2">
        <f t="shared" si="3"/>
        <v>7</v>
      </c>
      <c r="W32" s="2">
        <v>128</v>
      </c>
      <c r="X32" s="2">
        <v>1</v>
      </c>
      <c r="Y32" s="2">
        <v>522</v>
      </c>
      <c r="Z32" s="2">
        <v>268</v>
      </c>
      <c r="AA32" s="2">
        <f t="shared" si="4"/>
        <v>87</v>
      </c>
      <c r="AB32" s="2">
        <v>355</v>
      </c>
      <c r="AC32" s="2">
        <v>37</v>
      </c>
      <c r="AD32" s="2">
        <v>259</v>
      </c>
      <c r="AE32" s="2"/>
    </row>
    <row r="33" spans="1:31" ht="13.2">
      <c r="A33" s="1" t="s">
        <v>38</v>
      </c>
      <c r="B33" s="5" t="s">
        <v>14</v>
      </c>
      <c r="C33" s="2">
        <v>39096</v>
      </c>
      <c r="D33" s="2">
        <v>653</v>
      </c>
      <c r="E33" s="2">
        <v>6387</v>
      </c>
      <c r="F33" s="2">
        <v>5809</v>
      </c>
      <c r="G33" s="2">
        <f t="shared" si="0"/>
        <v>550</v>
      </c>
      <c r="H33" s="2">
        <v>6359</v>
      </c>
      <c r="I33" s="2">
        <v>28</v>
      </c>
      <c r="J33" s="2">
        <v>0</v>
      </c>
      <c r="K33" s="2">
        <v>5048</v>
      </c>
      <c r="L33" s="2">
        <f t="shared" si="1"/>
        <v>1194</v>
      </c>
      <c r="M33" s="2">
        <v>6242</v>
      </c>
      <c r="N33" s="2">
        <v>145</v>
      </c>
      <c r="O33" s="2">
        <v>0</v>
      </c>
      <c r="P33" s="2">
        <v>596</v>
      </c>
      <c r="Q33" s="2">
        <f t="shared" si="2"/>
        <v>15</v>
      </c>
      <c r="R33" s="2">
        <v>611</v>
      </c>
      <c r="S33" s="2">
        <v>26</v>
      </c>
      <c r="T33" s="2">
        <v>16</v>
      </c>
      <c r="U33" s="2">
        <v>106</v>
      </c>
      <c r="V33" s="2">
        <f t="shared" si="3"/>
        <v>8</v>
      </c>
      <c r="W33" s="2">
        <v>114</v>
      </c>
      <c r="X33" s="2">
        <v>5</v>
      </c>
      <c r="Y33" s="2">
        <v>534</v>
      </c>
      <c r="Z33" s="2">
        <v>277</v>
      </c>
      <c r="AA33" s="2">
        <f t="shared" si="4"/>
        <v>63</v>
      </c>
      <c r="AB33" s="2">
        <v>340</v>
      </c>
      <c r="AC33" s="2">
        <v>49</v>
      </c>
      <c r="AD33" s="2">
        <v>264</v>
      </c>
      <c r="AE33" s="2"/>
    </row>
    <row r="34" spans="1:31" ht="13.2">
      <c r="A34" s="1" t="s">
        <v>38</v>
      </c>
      <c r="B34" s="5" t="s">
        <v>15</v>
      </c>
      <c r="C34" s="2">
        <v>31969</v>
      </c>
      <c r="D34" s="2">
        <v>832</v>
      </c>
      <c r="E34" s="2">
        <v>5924</v>
      </c>
      <c r="F34" s="2">
        <v>5435</v>
      </c>
      <c r="G34" s="2">
        <f t="shared" si="0"/>
        <v>443</v>
      </c>
      <c r="H34" s="2">
        <v>5878</v>
      </c>
      <c r="I34" s="2">
        <v>46</v>
      </c>
      <c r="J34" s="2">
        <v>0</v>
      </c>
      <c r="K34" s="2">
        <v>4693</v>
      </c>
      <c r="L34" s="2">
        <f t="shared" si="1"/>
        <v>1062</v>
      </c>
      <c r="M34" s="2">
        <v>5755</v>
      </c>
      <c r="N34" s="2">
        <v>169</v>
      </c>
      <c r="O34" s="2">
        <v>0</v>
      </c>
      <c r="P34" s="2">
        <v>722</v>
      </c>
      <c r="Q34" s="2">
        <f t="shared" si="2"/>
        <v>29</v>
      </c>
      <c r="R34" s="2">
        <v>751</v>
      </c>
      <c r="S34" s="2">
        <v>10</v>
      </c>
      <c r="T34" s="2">
        <v>71</v>
      </c>
      <c r="U34" s="2">
        <v>166</v>
      </c>
      <c r="V34" s="2">
        <f t="shared" si="3"/>
        <v>8</v>
      </c>
      <c r="W34" s="2">
        <v>174</v>
      </c>
      <c r="X34" s="2">
        <v>5</v>
      </c>
      <c r="Y34" s="2">
        <v>653</v>
      </c>
      <c r="Z34" s="2">
        <v>380</v>
      </c>
      <c r="AA34" s="2">
        <f t="shared" si="4"/>
        <v>82</v>
      </c>
      <c r="AB34" s="2">
        <v>462</v>
      </c>
      <c r="AC34" s="2">
        <v>60</v>
      </c>
      <c r="AD34" s="2">
        <v>310</v>
      </c>
      <c r="AE34" s="2"/>
    </row>
    <row r="35" spans="1:31" ht="13.2">
      <c r="A35" s="1" t="s">
        <v>38</v>
      </c>
      <c r="B35" s="5" t="s">
        <v>16</v>
      </c>
      <c r="C35" s="2">
        <v>48696</v>
      </c>
      <c r="D35" s="2">
        <v>1039</v>
      </c>
      <c r="E35" s="2">
        <v>7727</v>
      </c>
      <c r="F35" s="2">
        <v>7053</v>
      </c>
      <c r="G35" s="2">
        <f t="shared" ref="G35:G66" si="5">E35-(F35+I35+J35)</f>
        <v>605</v>
      </c>
      <c r="H35" s="2">
        <v>7658</v>
      </c>
      <c r="I35" s="2">
        <v>69</v>
      </c>
      <c r="J35" s="2">
        <v>0</v>
      </c>
      <c r="K35" s="2">
        <v>6385</v>
      </c>
      <c r="L35" s="2">
        <f t="shared" ref="L35:L66" si="6">E35-(K35+N35+O35)</f>
        <v>1157</v>
      </c>
      <c r="M35" s="2">
        <v>7542</v>
      </c>
      <c r="N35" s="2">
        <v>185</v>
      </c>
      <c r="O35" s="2">
        <v>0</v>
      </c>
      <c r="P35" s="2">
        <v>787</v>
      </c>
      <c r="Q35" s="2">
        <f t="shared" ref="Q35:Q66" si="7">D35-(P35+S35+T35)</f>
        <v>9</v>
      </c>
      <c r="R35" s="2">
        <v>796</v>
      </c>
      <c r="S35" s="2">
        <v>10</v>
      </c>
      <c r="T35" s="2">
        <v>233</v>
      </c>
      <c r="U35" s="2">
        <v>238</v>
      </c>
      <c r="V35" s="2">
        <f t="shared" ref="V35:V66" si="8">D35-(U35+X35+Y35)</f>
        <v>12</v>
      </c>
      <c r="W35" s="2">
        <v>250</v>
      </c>
      <c r="X35" s="2">
        <v>11</v>
      </c>
      <c r="Y35" s="2">
        <v>778</v>
      </c>
      <c r="Z35" s="2">
        <v>441</v>
      </c>
      <c r="AA35" s="2">
        <f t="shared" ref="AA35:AA66" si="9">D35-(Z35+AC35+AD35)</f>
        <v>103</v>
      </c>
      <c r="AB35" s="2">
        <v>544</v>
      </c>
      <c r="AC35" s="2">
        <v>65</v>
      </c>
      <c r="AD35" s="2">
        <v>430</v>
      </c>
      <c r="AE35" s="2"/>
    </row>
    <row r="36" spans="1:31" ht="13.2">
      <c r="A36" s="1" t="s">
        <v>38</v>
      </c>
      <c r="B36" s="5" t="s">
        <v>42</v>
      </c>
      <c r="C36" s="2">
        <v>59387</v>
      </c>
      <c r="D36" s="2">
        <v>1209</v>
      </c>
      <c r="E36" s="2">
        <v>10095</v>
      </c>
      <c r="F36" s="2">
        <v>8898</v>
      </c>
      <c r="G36" s="2">
        <f t="shared" si="5"/>
        <v>837</v>
      </c>
      <c r="H36" s="2">
        <v>9735</v>
      </c>
      <c r="I36" s="2">
        <v>360</v>
      </c>
      <c r="J36" s="2">
        <v>0</v>
      </c>
      <c r="K36" s="2">
        <v>7427</v>
      </c>
      <c r="L36" s="2">
        <f t="shared" si="6"/>
        <v>1463</v>
      </c>
      <c r="M36" s="2">
        <v>8890</v>
      </c>
      <c r="N36" s="2">
        <v>1205</v>
      </c>
      <c r="O36" s="2">
        <v>0</v>
      </c>
      <c r="P36" s="2">
        <v>860</v>
      </c>
      <c r="Q36" s="2">
        <f t="shared" si="7"/>
        <v>44</v>
      </c>
      <c r="R36" s="2">
        <v>904</v>
      </c>
      <c r="S36" s="2">
        <v>9</v>
      </c>
      <c r="T36" s="2">
        <v>296</v>
      </c>
      <c r="U36" s="2">
        <v>210</v>
      </c>
      <c r="V36" s="2">
        <f t="shared" si="8"/>
        <v>13</v>
      </c>
      <c r="W36" s="2">
        <v>223</v>
      </c>
      <c r="X36" s="2">
        <v>16</v>
      </c>
      <c r="Y36" s="2">
        <v>970</v>
      </c>
      <c r="Z36" s="2">
        <v>512</v>
      </c>
      <c r="AA36" s="2">
        <f t="shared" si="9"/>
        <v>121</v>
      </c>
      <c r="AB36" s="2">
        <v>633</v>
      </c>
      <c r="AC36" s="2">
        <v>145</v>
      </c>
      <c r="AD36" s="2">
        <v>431</v>
      </c>
      <c r="AE36" s="2"/>
    </row>
    <row r="37" spans="1:31" ht="13.2">
      <c r="A37" s="1" t="s">
        <v>38</v>
      </c>
      <c r="B37" s="5" t="s">
        <v>43</v>
      </c>
      <c r="C37" s="2">
        <v>53098</v>
      </c>
      <c r="D37" s="2">
        <v>1080</v>
      </c>
      <c r="E37" s="2">
        <v>8543</v>
      </c>
      <c r="F37" s="2">
        <v>7733</v>
      </c>
      <c r="G37" s="2">
        <f t="shared" si="5"/>
        <v>678</v>
      </c>
      <c r="H37" s="2">
        <v>8411</v>
      </c>
      <c r="I37" s="2">
        <v>132</v>
      </c>
      <c r="J37" s="2">
        <v>0</v>
      </c>
      <c r="K37" s="2">
        <v>6608</v>
      </c>
      <c r="L37" s="2">
        <f t="shared" si="6"/>
        <v>1570</v>
      </c>
      <c r="M37" s="2">
        <v>8178</v>
      </c>
      <c r="N37" s="2">
        <v>365</v>
      </c>
      <c r="O37" s="2">
        <v>0</v>
      </c>
      <c r="P37" s="2">
        <v>984</v>
      </c>
      <c r="Q37" s="2">
        <f t="shared" si="7"/>
        <v>33</v>
      </c>
      <c r="R37" s="2">
        <v>1017</v>
      </c>
      <c r="S37" s="2">
        <v>34</v>
      </c>
      <c r="T37" s="2">
        <v>29</v>
      </c>
      <c r="U37" s="2">
        <v>244</v>
      </c>
      <c r="V37" s="2">
        <f t="shared" si="8"/>
        <v>13</v>
      </c>
      <c r="W37" s="2">
        <v>257</v>
      </c>
      <c r="X37" s="2">
        <v>2</v>
      </c>
      <c r="Y37" s="2">
        <v>821</v>
      </c>
      <c r="Z37" s="2">
        <v>448</v>
      </c>
      <c r="AA37" s="2">
        <f t="shared" si="9"/>
        <v>121</v>
      </c>
      <c r="AB37" s="2">
        <v>569</v>
      </c>
      <c r="AC37" s="2">
        <v>52</v>
      </c>
      <c r="AD37" s="2">
        <v>459</v>
      </c>
      <c r="AE37" s="2"/>
    </row>
    <row r="38" spans="1:31" ht="13.2">
      <c r="A38" s="1" t="s">
        <v>38</v>
      </c>
      <c r="B38" s="5" t="s">
        <v>44</v>
      </c>
      <c r="C38" s="2">
        <v>40327</v>
      </c>
      <c r="D38" s="2">
        <v>778</v>
      </c>
      <c r="E38" s="2">
        <v>6356</v>
      </c>
      <c r="F38" s="2">
        <v>5798</v>
      </c>
      <c r="G38" s="2">
        <f t="shared" si="5"/>
        <v>478</v>
      </c>
      <c r="H38" s="2">
        <v>6276</v>
      </c>
      <c r="I38" s="2">
        <v>80</v>
      </c>
      <c r="J38" s="2">
        <v>0</v>
      </c>
      <c r="K38" s="2">
        <v>5070</v>
      </c>
      <c r="L38" s="2">
        <f t="shared" si="6"/>
        <v>1050</v>
      </c>
      <c r="M38" s="2">
        <v>6120</v>
      </c>
      <c r="N38" s="2">
        <v>236</v>
      </c>
      <c r="O38" s="2">
        <v>0</v>
      </c>
      <c r="P38" s="2">
        <v>692</v>
      </c>
      <c r="Q38" s="2">
        <f t="shared" si="7"/>
        <v>15</v>
      </c>
      <c r="R38" s="2">
        <v>707</v>
      </c>
      <c r="S38" s="2">
        <v>13</v>
      </c>
      <c r="T38" s="2">
        <v>58</v>
      </c>
      <c r="U38" s="2">
        <v>160</v>
      </c>
      <c r="V38" s="2">
        <f t="shared" si="8"/>
        <v>7</v>
      </c>
      <c r="W38" s="2">
        <v>167</v>
      </c>
      <c r="X38" s="2">
        <v>14</v>
      </c>
      <c r="Y38" s="2">
        <v>597</v>
      </c>
      <c r="Z38" s="2">
        <v>267</v>
      </c>
      <c r="AA38" s="2">
        <f t="shared" si="9"/>
        <v>36</v>
      </c>
      <c r="AB38" s="2">
        <v>303</v>
      </c>
      <c r="AC38" s="2">
        <v>84</v>
      </c>
      <c r="AD38" s="2">
        <v>391</v>
      </c>
      <c r="AE38" s="2"/>
    </row>
    <row r="39" spans="1:31" ht="13.2">
      <c r="A39" s="1" t="s">
        <v>38</v>
      </c>
      <c r="B39" s="5" t="s">
        <v>17</v>
      </c>
      <c r="C39" s="2">
        <v>52229</v>
      </c>
      <c r="D39" s="2">
        <v>951</v>
      </c>
      <c r="E39" s="2">
        <v>8364</v>
      </c>
      <c r="F39" s="2">
        <v>7404</v>
      </c>
      <c r="G39" s="2">
        <f t="shared" si="5"/>
        <v>826</v>
      </c>
      <c r="H39" s="2">
        <v>8230</v>
      </c>
      <c r="I39" s="2">
        <v>134</v>
      </c>
      <c r="J39" s="2">
        <v>0</v>
      </c>
      <c r="K39" s="2">
        <v>6545</v>
      </c>
      <c r="L39" s="2">
        <f t="shared" si="6"/>
        <v>1510</v>
      </c>
      <c r="M39" s="2">
        <v>8055</v>
      </c>
      <c r="N39" s="2">
        <v>309</v>
      </c>
      <c r="O39" s="2">
        <v>0</v>
      </c>
      <c r="P39" s="2">
        <v>820</v>
      </c>
      <c r="Q39" s="2">
        <f t="shared" si="7"/>
        <v>18</v>
      </c>
      <c r="R39" s="2">
        <v>838</v>
      </c>
      <c r="S39" s="2">
        <v>43</v>
      </c>
      <c r="T39" s="2">
        <v>70</v>
      </c>
      <c r="U39" s="2">
        <v>227</v>
      </c>
      <c r="V39" s="2">
        <f t="shared" si="8"/>
        <v>14</v>
      </c>
      <c r="W39" s="2">
        <v>241</v>
      </c>
      <c r="X39" s="2">
        <v>8</v>
      </c>
      <c r="Y39" s="2">
        <v>702</v>
      </c>
      <c r="Z39" s="2">
        <v>325</v>
      </c>
      <c r="AA39" s="2">
        <f t="shared" si="9"/>
        <v>94</v>
      </c>
      <c r="AB39" s="2">
        <v>419</v>
      </c>
      <c r="AC39" s="2">
        <v>102</v>
      </c>
      <c r="AD39" s="2">
        <v>430</v>
      </c>
      <c r="AE39" s="2"/>
    </row>
    <row r="40" spans="1:31" ht="13.2">
      <c r="A40" s="1" t="s">
        <v>53</v>
      </c>
      <c r="B40" s="5" t="s">
        <v>45</v>
      </c>
      <c r="C40" s="2">
        <v>57354</v>
      </c>
      <c r="D40" s="2">
        <v>692</v>
      </c>
      <c r="E40" s="2">
        <v>7420</v>
      </c>
      <c r="F40" s="2">
        <v>6824</v>
      </c>
      <c r="G40" s="2">
        <f t="shared" si="5"/>
        <v>543</v>
      </c>
      <c r="H40" s="2">
        <v>7367</v>
      </c>
      <c r="I40" s="2">
        <v>53</v>
      </c>
      <c r="J40" s="2">
        <v>0</v>
      </c>
      <c r="K40" s="2">
        <v>6066</v>
      </c>
      <c r="L40" s="2">
        <f t="shared" si="6"/>
        <v>1114</v>
      </c>
      <c r="M40" s="2">
        <v>7180</v>
      </c>
      <c r="N40" s="2">
        <v>240</v>
      </c>
      <c r="O40" s="2">
        <v>0</v>
      </c>
      <c r="P40" s="2">
        <v>454</v>
      </c>
      <c r="Q40" s="2">
        <f t="shared" si="7"/>
        <v>10</v>
      </c>
      <c r="R40" s="2">
        <v>464</v>
      </c>
      <c r="S40" s="2">
        <v>2</v>
      </c>
      <c r="T40" s="2">
        <v>226</v>
      </c>
      <c r="U40" s="2">
        <v>149</v>
      </c>
      <c r="V40" s="2">
        <f t="shared" si="8"/>
        <v>7</v>
      </c>
      <c r="W40" s="2">
        <v>156</v>
      </c>
      <c r="X40" s="2">
        <v>8</v>
      </c>
      <c r="Y40" s="2">
        <v>528</v>
      </c>
      <c r="Z40" s="2">
        <v>289</v>
      </c>
      <c r="AA40" s="2">
        <f t="shared" si="9"/>
        <v>53</v>
      </c>
      <c r="AB40" s="2">
        <v>342</v>
      </c>
      <c r="AC40" s="2">
        <v>90</v>
      </c>
      <c r="AD40" s="2">
        <v>260</v>
      </c>
      <c r="AE40" s="2"/>
    </row>
    <row r="41" spans="1:31" ht="13.2">
      <c r="A41" s="1" t="s">
        <v>53</v>
      </c>
      <c r="B41" s="5" t="s">
        <v>46</v>
      </c>
      <c r="C41" s="2">
        <v>104483</v>
      </c>
      <c r="D41" s="2">
        <v>1644</v>
      </c>
      <c r="E41" s="2">
        <v>12891</v>
      </c>
      <c r="F41" s="2">
        <v>11809</v>
      </c>
      <c r="G41" s="2">
        <f t="shared" si="5"/>
        <v>966</v>
      </c>
      <c r="H41" s="2">
        <v>12775</v>
      </c>
      <c r="I41" s="2">
        <v>116</v>
      </c>
      <c r="J41" s="2">
        <v>0</v>
      </c>
      <c r="K41" s="2">
        <v>10527</v>
      </c>
      <c r="L41" s="2">
        <f t="shared" si="6"/>
        <v>1956</v>
      </c>
      <c r="M41" s="2">
        <v>12483</v>
      </c>
      <c r="N41" s="2">
        <v>408</v>
      </c>
      <c r="O41" s="2">
        <v>0</v>
      </c>
      <c r="P41" s="2">
        <v>1215</v>
      </c>
      <c r="Q41" s="2">
        <f t="shared" si="7"/>
        <v>20</v>
      </c>
      <c r="R41" s="2">
        <v>1235</v>
      </c>
      <c r="S41" s="2">
        <v>15</v>
      </c>
      <c r="T41" s="2">
        <v>394</v>
      </c>
      <c r="U41" s="2">
        <v>319</v>
      </c>
      <c r="V41" s="2">
        <f t="shared" si="8"/>
        <v>17</v>
      </c>
      <c r="W41" s="2">
        <v>336</v>
      </c>
      <c r="X41" s="2">
        <v>15</v>
      </c>
      <c r="Y41" s="2">
        <v>1293</v>
      </c>
      <c r="Z41" s="2">
        <v>667</v>
      </c>
      <c r="AA41" s="2">
        <f t="shared" si="9"/>
        <v>150</v>
      </c>
      <c r="AB41" s="2">
        <v>817</v>
      </c>
      <c r="AC41" s="2">
        <v>229</v>
      </c>
      <c r="AD41" s="2">
        <v>598</v>
      </c>
      <c r="AE41" s="2"/>
    </row>
    <row r="42" spans="1:31" ht="13.2">
      <c r="A42" s="1" t="s">
        <v>53</v>
      </c>
      <c r="B42" s="5" t="s">
        <v>47</v>
      </c>
      <c r="C42" s="2">
        <v>62294</v>
      </c>
      <c r="D42" s="2">
        <v>564</v>
      </c>
      <c r="E42" s="2">
        <v>5592</v>
      </c>
      <c r="F42" s="2">
        <v>5184</v>
      </c>
      <c r="G42" s="2">
        <f t="shared" si="5"/>
        <v>310</v>
      </c>
      <c r="H42" s="2">
        <v>5494</v>
      </c>
      <c r="I42" s="2">
        <v>98</v>
      </c>
      <c r="J42" s="2">
        <v>0</v>
      </c>
      <c r="K42" s="2">
        <v>4342</v>
      </c>
      <c r="L42" s="2">
        <f t="shared" si="6"/>
        <v>1012</v>
      </c>
      <c r="M42" s="2">
        <v>5354</v>
      </c>
      <c r="N42" s="2">
        <v>238</v>
      </c>
      <c r="O42" s="2">
        <v>0</v>
      </c>
      <c r="P42" s="2">
        <v>460</v>
      </c>
      <c r="Q42" s="2">
        <f t="shared" si="7"/>
        <v>13</v>
      </c>
      <c r="R42" s="2">
        <v>473</v>
      </c>
      <c r="S42" s="2">
        <v>25</v>
      </c>
      <c r="T42" s="2">
        <v>66</v>
      </c>
      <c r="U42" s="2">
        <v>87</v>
      </c>
      <c r="V42" s="2">
        <f t="shared" si="8"/>
        <v>2</v>
      </c>
      <c r="W42" s="2">
        <v>89</v>
      </c>
      <c r="X42" s="2">
        <v>3</v>
      </c>
      <c r="Y42" s="2">
        <v>472</v>
      </c>
      <c r="Z42" s="2">
        <v>192</v>
      </c>
      <c r="AA42" s="2">
        <f t="shared" si="9"/>
        <v>35</v>
      </c>
      <c r="AB42" s="2">
        <v>227</v>
      </c>
      <c r="AC42" s="2">
        <v>85</v>
      </c>
      <c r="AD42" s="2">
        <v>252</v>
      </c>
      <c r="AE42" s="2"/>
    </row>
    <row r="43" spans="1:31" ht="13.2">
      <c r="A43" s="1" t="s">
        <v>53</v>
      </c>
      <c r="B43" s="5" t="s">
        <v>48</v>
      </c>
      <c r="C43" s="2">
        <v>66258</v>
      </c>
      <c r="D43" s="2">
        <v>834</v>
      </c>
      <c r="E43" s="2">
        <v>8023</v>
      </c>
      <c r="F43" s="2">
        <v>7365</v>
      </c>
      <c r="G43" s="2">
        <f t="shared" si="5"/>
        <v>610</v>
      </c>
      <c r="H43" s="2">
        <v>7975</v>
      </c>
      <c r="I43" s="2">
        <v>48</v>
      </c>
      <c r="J43" s="2">
        <v>0</v>
      </c>
      <c r="K43" s="2">
        <v>6385</v>
      </c>
      <c r="L43" s="2">
        <f t="shared" si="6"/>
        <v>1296</v>
      </c>
      <c r="M43" s="2">
        <v>7681</v>
      </c>
      <c r="N43" s="2">
        <v>342</v>
      </c>
      <c r="O43" s="2">
        <v>0</v>
      </c>
      <c r="P43" s="2">
        <v>650</v>
      </c>
      <c r="Q43" s="2">
        <f t="shared" si="7"/>
        <v>12</v>
      </c>
      <c r="R43" s="2">
        <v>662</v>
      </c>
      <c r="S43" s="2">
        <v>10</v>
      </c>
      <c r="T43" s="2">
        <v>162</v>
      </c>
      <c r="U43" s="2">
        <v>195</v>
      </c>
      <c r="V43" s="2">
        <f t="shared" si="8"/>
        <v>5</v>
      </c>
      <c r="W43" s="2">
        <v>200</v>
      </c>
      <c r="X43" s="2">
        <v>13</v>
      </c>
      <c r="Y43" s="2">
        <v>621</v>
      </c>
      <c r="Z43" s="2">
        <v>302</v>
      </c>
      <c r="AA43" s="2">
        <f t="shared" si="9"/>
        <v>71</v>
      </c>
      <c r="AB43" s="2">
        <v>373</v>
      </c>
      <c r="AC43" s="2">
        <v>127</v>
      </c>
      <c r="AD43" s="2">
        <v>334</v>
      </c>
      <c r="AE43" s="2"/>
    </row>
    <row r="44" spans="1:31" ht="13.2">
      <c r="A44" s="1" t="s">
        <v>53</v>
      </c>
      <c r="B44" s="5" t="s">
        <v>49</v>
      </c>
      <c r="C44" s="2">
        <v>52396</v>
      </c>
      <c r="D44" s="2">
        <v>816</v>
      </c>
      <c r="E44" s="2">
        <v>6379</v>
      </c>
      <c r="F44" s="2">
        <v>5721</v>
      </c>
      <c r="G44" s="2">
        <f t="shared" si="5"/>
        <v>482</v>
      </c>
      <c r="H44" s="2">
        <v>6203</v>
      </c>
      <c r="I44" s="2">
        <v>176</v>
      </c>
      <c r="J44" s="2">
        <v>0</v>
      </c>
      <c r="K44" s="2">
        <v>5002</v>
      </c>
      <c r="L44" s="2">
        <f t="shared" si="6"/>
        <v>973</v>
      </c>
      <c r="M44" s="2">
        <v>5975</v>
      </c>
      <c r="N44" s="2">
        <v>404</v>
      </c>
      <c r="O44" s="2">
        <v>0</v>
      </c>
      <c r="P44" s="2">
        <v>681</v>
      </c>
      <c r="Q44" s="2">
        <f t="shared" si="7"/>
        <v>30</v>
      </c>
      <c r="R44" s="2">
        <v>711</v>
      </c>
      <c r="S44" s="2">
        <v>11</v>
      </c>
      <c r="T44" s="2">
        <v>94</v>
      </c>
      <c r="U44" s="2">
        <v>193</v>
      </c>
      <c r="V44" s="2">
        <f t="shared" si="8"/>
        <v>12</v>
      </c>
      <c r="W44" s="2">
        <v>205</v>
      </c>
      <c r="X44" s="2">
        <v>5</v>
      </c>
      <c r="Y44" s="2">
        <v>606</v>
      </c>
      <c r="Z44" s="2">
        <v>290</v>
      </c>
      <c r="AA44" s="2">
        <f t="shared" si="9"/>
        <v>60</v>
      </c>
      <c r="AB44" s="2">
        <v>350</v>
      </c>
      <c r="AC44" s="2">
        <v>94</v>
      </c>
      <c r="AD44" s="2">
        <v>372</v>
      </c>
      <c r="AE44" s="2"/>
    </row>
    <row r="45" spans="1:31" ht="13.2">
      <c r="A45" s="1" t="s">
        <v>53</v>
      </c>
      <c r="B45" s="5" t="s">
        <v>18</v>
      </c>
      <c r="C45" s="2">
        <v>61690</v>
      </c>
      <c r="D45" s="2">
        <v>1082</v>
      </c>
      <c r="E45" s="2">
        <v>9599</v>
      </c>
      <c r="F45" s="2">
        <v>8797</v>
      </c>
      <c r="G45" s="2">
        <f t="shared" si="5"/>
        <v>742</v>
      </c>
      <c r="H45" s="2">
        <v>9539</v>
      </c>
      <c r="I45" s="2">
        <v>60</v>
      </c>
      <c r="J45" s="2">
        <v>0</v>
      </c>
      <c r="K45" s="2">
        <v>7583</v>
      </c>
      <c r="L45" s="2">
        <f t="shared" si="6"/>
        <v>1710</v>
      </c>
      <c r="M45" s="2">
        <v>9293</v>
      </c>
      <c r="N45" s="2">
        <v>306</v>
      </c>
      <c r="O45" s="2">
        <v>0</v>
      </c>
      <c r="P45" s="2">
        <v>763</v>
      </c>
      <c r="Q45" s="2">
        <f t="shared" si="7"/>
        <v>15</v>
      </c>
      <c r="R45" s="2">
        <v>778</v>
      </c>
      <c r="S45" s="2">
        <v>1</v>
      </c>
      <c r="T45" s="2">
        <v>303</v>
      </c>
      <c r="U45" s="2">
        <v>245</v>
      </c>
      <c r="V45" s="2">
        <f t="shared" si="8"/>
        <v>16</v>
      </c>
      <c r="W45" s="2">
        <v>261</v>
      </c>
      <c r="X45" s="2">
        <v>7</v>
      </c>
      <c r="Y45" s="2">
        <v>814</v>
      </c>
      <c r="Z45" s="2">
        <v>422</v>
      </c>
      <c r="AA45" s="2">
        <f t="shared" si="9"/>
        <v>121</v>
      </c>
      <c r="AB45" s="2">
        <v>543</v>
      </c>
      <c r="AC45" s="2">
        <v>131</v>
      </c>
      <c r="AD45" s="2">
        <v>408</v>
      </c>
      <c r="AE45" s="2"/>
    </row>
    <row r="46" spans="1:31" ht="13.2">
      <c r="A46" s="1" t="s">
        <v>53</v>
      </c>
      <c r="B46" s="5" t="s">
        <v>50</v>
      </c>
      <c r="C46" s="2">
        <v>35145</v>
      </c>
      <c r="D46" s="2">
        <v>280</v>
      </c>
      <c r="E46" s="2">
        <v>3533</v>
      </c>
      <c r="F46" s="2">
        <v>3098</v>
      </c>
      <c r="G46" s="2">
        <f t="shared" si="5"/>
        <v>314</v>
      </c>
      <c r="H46" s="2">
        <v>3412</v>
      </c>
      <c r="I46" s="2">
        <v>121</v>
      </c>
      <c r="J46" s="2">
        <v>0</v>
      </c>
      <c r="K46" s="2">
        <v>2662</v>
      </c>
      <c r="L46" s="2">
        <f t="shared" si="6"/>
        <v>592</v>
      </c>
      <c r="M46" s="2">
        <v>3254</v>
      </c>
      <c r="N46" s="2">
        <v>279</v>
      </c>
      <c r="O46" s="2">
        <v>0</v>
      </c>
      <c r="P46" s="2">
        <v>199</v>
      </c>
      <c r="Q46" s="2">
        <f t="shared" si="7"/>
        <v>0</v>
      </c>
      <c r="R46" s="2">
        <v>199</v>
      </c>
      <c r="S46" s="2">
        <v>0</v>
      </c>
      <c r="T46" s="2">
        <v>81</v>
      </c>
      <c r="U46" s="2">
        <v>55</v>
      </c>
      <c r="V46" s="2">
        <f t="shared" si="8"/>
        <v>0</v>
      </c>
      <c r="W46" s="2">
        <v>55</v>
      </c>
      <c r="X46" s="2">
        <v>1</v>
      </c>
      <c r="Y46" s="2">
        <v>224</v>
      </c>
      <c r="Z46" s="2">
        <v>110</v>
      </c>
      <c r="AA46" s="2">
        <f t="shared" si="9"/>
        <v>30</v>
      </c>
      <c r="AB46" s="2">
        <v>140</v>
      </c>
      <c r="AC46" s="2">
        <v>53</v>
      </c>
      <c r="AD46" s="2">
        <v>87</v>
      </c>
      <c r="AE46" s="2"/>
    </row>
    <row r="47" spans="1:31" ht="13.2">
      <c r="A47" s="1" t="s">
        <v>53</v>
      </c>
      <c r="B47" s="5" t="s">
        <v>51</v>
      </c>
      <c r="C47" s="2">
        <v>36564</v>
      </c>
      <c r="D47" s="2">
        <v>729</v>
      </c>
      <c r="E47" s="2">
        <v>5438</v>
      </c>
      <c r="F47" s="2">
        <v>4789</v>
      </c>
      <c r="G47" s="2">
        <f t="shared" si="5"/>
        <v>563</v>
      </c>
      <c r="H47" s="2">
        <v>5352</v>
      </c>
      <c r="I47" s="2">
        <v>86</v>
      </c>
      <c r="J47" s="2">
        <v>0</v>
      </c>
      <c r="K47" s="2">
        <v>4171</v>
      </c>
      <c r="L47" s="2">
        <f t="shared" si="6"/>
        <v>1040</v>
      </c>
      <c r="M47" s="2">
        <v>5211</v>
      </c>
      <c r="N47" s="2">
        <v>227</v>
      </c>
      <c r="O47" s="2">
        <v>0</v>
      </c>
      <c r="P47" s="2">
        <v>569</v>
      </c>
      <c r="Q47" s="2">
        <f t="shared" si="7"/>
        <v>9</v>
      </c>
      <c r="R47" s="2">
        <v>578</v>
      </c>
      <c r="S47" s="2">
        <v>3</v>
      </c>
      <c r="T47" s="2">
        <v>148</v>
      </c>
      <c r="U47" s="2">
        <v>198</v>
      </c>
      <c r="V47" s="2">
        <f t="shared" si="8"/>
        <v>6</v>
      </c>
      <c r="W47" s="2">
        <v>204</v>
      </c>
      <c r="X47" s="2">
        <v>10</v>
      </c>
      <c r="Y47" s="2">
        <v>515</v>
      </c>
      <c r="Z47" s="2">
        <v>265</v>
      </c>
      <c r="AA47" s="2">
        <f t="shared" si="9"/>
        <v>71</v>
      </c>
      <c r="AB47" s="2">
        <v>336</v>
      </c>
      <c r="AC47" s="2">
        <v>75</v>
      </c>
      <c r="AD47" s="2">
        <v>318</v>
      </c>
      <c r="AE47" s="2"/>
    </row>
    <row r="48" spans="1:31" ht="13.2">
      <c r="A48" s="1" t="s">
        <v>53</v>
      </c>
      <c r="B48" s="5" t="s">
        <v>52</v>
      </c>
      <c r="C48" s="2">
        <v>27006</v>
      </c>
      <c r="D48" s="2">
        <v>595</v>
      </c>
      <c r="E48" s="2">
        <v>4017</v>
      </c>
      <c r="F48" s="2">
        <v>3650</v>
      </c>
      <c r="G48" s="2">
        <f t="shared" si="5"/>
        <v>346</v>
      </c>
      <c r="H48" s="2">
        <v>3996</v>
      </c>
      <c r="I48" s="2">
        <v>21</v>
      </c>
      <c r="J48" s="2">
        <v>0</v>
      </c>
      <c r="K48" s="2">
        <v>3198</v>
      </c>
      <c r="L48" s="2">
        <f t="shared" si="6"/>
        <v>727</v>
      </c>
      <c r="M48" s="2">
        <v>3925</v>
      </c>
      <c r="N48" s="2">
        <v>92</v>
      </c>
      <c r="O48" s="2">
        <v>0</v>
      </c>
      <c r="P48" s="2">
        <v>422</v>
      </c>
      <c r="Q48" s="2">
        <f t="shared" si="7"/>
        <v>18</v>
      </c>
      <c r="R48" s="2">
        <v>440</v>
      </c>
      <c r="S48" s="2">
        <v>4</v>
      </c>
      <c r="T48" s="2">
        <v>151</v>
      </c>
      <c r="U48" s="2">
        <v>115</v>
      </c>
      <c r="V48" s="2">
        <f t="shared" si="8"/>
        <v>4</v>
      </c>
      <c r="W48" s="2">
        <v>119</v>
      </c>
      <c r="X48" s="2">
        <v>2</v>
      </c>
      <c r="Y48" s="2">
        <v>474</v>
      </c>
      <c r="Z48" s="2">
        <v>263</v>
      </c>
      <c r="AA48" s="2">
        <f t="shared" si="9"/>
        <v>75</v>
      </c>
      <c r="AB48" s="2">
        <v>338</v>
      </c>
      <c r="AC48" s="2">
        <v>18</v>
      </c>
      <c r="AD48" s="2">
        <v>239</v>
      </c>
      <c r="AE48" s="2"/>
    </row>
    <row r="49" spans="1:31" ht="13.2">
      <c r="A49" s="1" t="s">
        <v>62</v>
      </c>
      <c r="B49" s="5" t="s">
        <v>54</v>
      </c>
      <c r="C49" s="2">
        <v>39819</v>
      </c>
      <c r="D49" s="2">
        <v>749</v>
      </c>
      <c r="E49" s="2">
        <v>7148</v>
      </c>
      <c r="F49" s="2">
        <v>6535</v>
      </c>
      <c r="G49" s="2">
        <f t="shared" si="5"/>
        <v>496</v>
      </c>
      <c r="H49" s="2">
        <v>7031</v>
      </c>
      <c r="I49" s="2">
        <v>117</v>
      </c>
      <c r="J49" s="2">
        <v>0</v>
      </c>
      <c r="K49" s="2">
        <v>5673</v>
      </c>
      <c r="L49" s="2">
        <f t="shared" si="6"/>
        <v>1229</v>
      </c>
      <c r="M49" s="2">
        <v>6902</v>
      </c>
      <c r="N49" s="2">
        <v>246</v>
      </c>
      <c r="O49" s="2">
        <v>0</v>
      </c>
      <c r="P49" s="2">
        <v>552</v>
      </c>
      <c r="Q49" s="2">
        <f t="shared" si="7"/>
        <v>20</v>
      </c>
      <c r="R49" s="2">
        <v>572</v>
      </c>
      <c r="S49" s="2">
        <v>10</v>
      </c>
      <c r="T49" s="2">
        <v>167</v>
      </c>
      <c r="U49" s="2">
        <v>182</v>
      </c>
      <c r="V49" s="2">
        <f t="shared" si="8"/>
        <v>3</v>
      </c>
      <c r="W49" s="2">
        <v>185</v>
      </c>
      <c r="X49" s="2">
        <v>3</v>
      </c>
      <c r="Y49" s="2">
        <v>561</v>
      </c>
      <c r="Z49" s="2">
        <v>335</v>
      </c>
      <c r="AA49" s="2">
        <f t="shared" si="9"/>
        <v>58</v>
      </c>
      <c r="AB49" s="2">
        <v>393</v>
      </c>
      <c r="AC49" s="2">
        <v>40</v>
      </c>
      <c r="AD49" s="2">
        <v>316</v>
      </c>
      <c r="AE49" s="2"/>
    </row>
    <row r="50" spans="1:31" ht="13.2">
      <c r="A50" s="1" t="s">
        <v>62</v>
      </c>
      <c r="B50" s="5" t="s">
        <v>55</v>
      </c>
      <c r="C50" s="2">
        <v>31875</v>
      </c>
      <c r="D50" s="2">
        <v>578</v>
      </c>
      <c r="E50" s="2">
        <v>5492</v>
      </c>
      <c r="F50" s="2">
        <v>4717</v>
      </c>
      <c r="G50" s="2">
        <f t="shared" si="5"/>
        <v>549</v>
      </c>
      <c r="H50" s="2">
        <v>5266</v>
      </c>
      <c r="I50" s="2">
        <v>226</v>
      </c>
      <c r="J50" s="2">
        <v>0</v>
      </c>
      <c r="K50" s="2">
        <v>3958</v>
      </c>
      <c r="L50" s="2">
        <f t="shared" si="6"/>
        <v>940</v>
      </c>
      <c r="M50" s="2">
        <v>4898</v>
      </c>
      <c r="N50" s="2">
        <v>594</v>
      </c>
      <c r="O50" s="2">
        <v>0</v>
      </c>
      <c r="P50" s="2">
        <v>429</v>
      </c>
      <c r="Q50" s="2">
        <f t="shared" si="7"/>
        <v>5</v>
      </c>
      <c r="R50" s="2">
        <v>434</v>
      </c>
      <c r="S50" s="2">
        <v>3</v>
      </c>
      <c r="T50" s="2">
        <v>141</v>
      </c>
      <c r="U50" s="2">
        <v>139</v>
      </c>
      <c r="V50" s="2">
        <f t="shared" si="8"/>
        <v>7</v>
      </c>
      <c r="W50" s="2">
        <v>146</v>
      </c>
      <c r="X50" s="2">
        <v>3</v>
      </c>
      <c r="Y50" s="2">
        <v>429</v>
      </c>
      <c r="Z50" s="2">
        <v>251</v>
      </c>
      <c r="AA50" s="2">
        <f t="shared" si="9"/>
        <v>79</v>
      </c>
      <c r="AB50" s="2">
        <v>330</v>
      </c>
      <c r="AC50" s="2">
        <v>27</v>
      </c>
      <c r="AD50" s="2">
        <v>221</v>
      </c>
      <c r="AE50" s="2"/>
    </row>
    <row r="51" spans="1:31" ht="13.2">
      <c r="A51" s="1" t="s">
        <v>62</v>
      </c>
      <c r="B51" s="5" t="s">
        <v>56</v>
      </c>
      <c r="C51" s="2">
        <v>36378</v>
      </c>
      <c r="D51" s="2">
        <v>591</v>
      </c>
      <c r="E51" s="2">
        <v>6847</v>
      </c>
      <c r="F51" s="2">
        <v>6293</v>
      </c>
      <c r="G51" s="2">
        <f t="shared" si="5"/>
        <v>396</v>
      </c>
      <c r="H51" s="2">
        <v>6689</v>
      </c>
      <c r="I51" s="2">
        <v>158</v>
      </c>
      <c r="J51" s="2">
        <v>0</v>
      </c>
      <c r="K51" s="2">
        <v>5586</v>
      </c>
      <c r="L51" s="2">
        <f t="shared" si="6"/>
        <v>1010</v>
      </c>
      <c r="M51" s="2">
        <v>6596</v>
      </c>
      <c r="N51" s="2">
        <v>251</v>
      </c>
      <c r="O51" s="2">
        <v>0</v>
      </c>
      <c r="P51" s="2">
        <v>356</v>
      </c>
      <c r="Q51" s="2">
        <f t="shared" si="7"/>
        <v>20</v>
      </c>
      <c r="R51" s="2">
        <v>376</v>
      </c>
      <c r="S51" s="2">
        <v>5</v>
      </c>
      <c r="T51" s="2">
        <v>210</v>
      </c>
      <c r="U51" s="2">
        <v>111</v>
      </c>
      <c r="V51" s="2">
        <f t="shared" si="8"/>
        <v>5</v>
      </c>
      <c r="W51" s="2">
        <v>116</v>
      </c>
      <c r="X51" s="2">
        <v>9</v>
      </c>
      <c r="Y51" s="2">
        <v>466</v>
      </c>
      <c r="Z51" s="2">
        <v>243</v>
      </c>
      <c r="AA51" s="2">
        <f t="shared" si="9"/>
        <v>90</v>
      </c>
      <c r="AB51" s="2">
        <v>333</v>
      </c>
      <c r="AC51" s="2">
        <v>39</v>
      </c>
      <c r="AD51" s="2">
        <v>219</v>
      </c>
      <c r="AE51" s="2"/>
    </row>
    <row r="52" spans="1:31" ht="13.2">
      <c r="A52" s="1" t="s">
        <v>62</v>
      </c>
      <c r="B52" s="5" t="s">
        <v>57</v>
      </c>
      <c r="C52" s="2">
        <v>47274</v>
      </c>
      <c r="D52" s="2">
        <v>739</v>
      </c>
      <c r="E52" s="2">
        <v>7121</v>
      </c>
      <c r="F52" s="2">
        <v>6607</v>
      </c>
      <c r="G52" s="2">
        <f t="shared" si="5"/>
        <v>456</v>
      </c>
      <c r="H52" s="2">
        <v>7063</v>
      </c>
      <c r="I52" s="2">
        <v>58</v>
      </c>
      <c r="J52" s="2">
        <v>0</v>
      </c>
      <c r="K52" s="2">
        <v>5713</v>
      </c>
      <c r="L52" s="2">
        <f t="shared" si="6"/>
        <v>1113</v>
      </c>
      <c r="M52" s="2">
        <v>6826</v>
      </c>
      <c r="N52" s="2">
        <v>295</v>
      </c>
      <c r="O52" s="2">
        <v>0</v>
      </c>
      <c r="P52" s="2">
        <v>470</v>
      </c>
      <c r="Q52" s="2">
        <f t="shared" si="7"/>
        <v>4</v>
      </c>
      <c r="R52" s="2">
        <v>474</v>
      </c>
      <c r="S52" s="2">
        <v>6</v>
      </c>
      <c r="T52" s="2">
        <v>259</v>
      </c>
      <c r="U52" s="2">
        <v>173</v>
      </c>
      <c r="V52" s="2">
        <f t="shared" si="8"/>
        <v>14</v>
      </c>
      <c r="W52" s="2">
        <v>187</v>
      </c>
      <c r="X52" s="2">
        <v>3</v>
      </c>
      <c r="Y52" s="2">
        <v>549</v>
      </c>
      <c r="Z52" s="2">
        <v>296</v>
      </c>
      <c r="AA52" s="2">
        <f t="shared" si="9"/>
        <v>78</v>
      </c>
      <c r="AB52" s="2">
        <v>374</v>
      </c>
      <c r="AC52" s="2">
        <v>86</v>
      </c>
      <c r="AD52" s="2">
        <v>279</v>
      </c>
      <c r="AE52" s="2"/>
    </row>
    <row r="53" spans="1:31" ht="13.2">
      <c r="A53" s="1" t="s">
        <v>62</v>
      </c>
      <c r="B53" s="5" t="s">
        <v>58</v>
      </c>
      <c r="C53" s="2">
        <v>20931</v>
      </c>
      <c r="D53" s="2">
        <v>326</v>
      </c>
      <c r="E53" s="2">
        <v>3905</v>
      </c>
      <c r="F53" s="2">
        <v>3657</v>
      </c>
      <c r="G53" s="2">
        <f t="shared" si="5"/>
        <v>173</v>
      </c>
      <c r="H53" s="2">
        <v>3830</v>
      </c>
      <c r="I53" s="2">
        <v>75</v>
      </c>
      <c r="J53" s="2">
        <v>0</v>
      </c>
      <c r="K53" s="2">
        <v>3278</v>
      </c>
      <c r="L53" s="2">
        <f t="shared" si="6"/>
        <v>474</v>
      </c>
      <c r="M53" s="2">
        <v>3752</v>
      </c>
      <c r="N53" s="2">
        <v>153</v>
      </c>
      <c r="O53" s="2">
        <v>0</v>
      </c>
      <c r="P53" s="2">
        <v>192</v>
      </c>
      <c r="Q53" s="2">
        <f t="shared" si="7"/>
        <v>15</v>
      </c>
      <c r="R53" s="2">
        <v>207</v>
      </c>
      <c r="S53" s="2">
        <v>0</v>
      </c>
      <c r="T53" s="2">
        <v>119</v>
      </c>
      <c r="U53" s="2">
        <v>56</v>
      </c>
      <c r="V53" s="2">
        <f t="shared" si="8"/>
        <v>0</v>
      </c>
      <c r="W53" s="2">
        <v>56</v>
      </c>
      <c r="X53" s="2">
        <v>0</v>
      </c>
      <c r="Y53" s="2">
        <v>270</v>
      </c>
      <c r="Z53" s="2">
        <v>170</v>
      </c>
      <c r="AA53" s="2">
        <f t="shared" si="9"/>
        <v>33</v>
      </c>
      <c r="AB53" s="2">
        <v>203</v>
      </c>
      <c r="AC53" s="2">
        <v>25</v>
      </c>
      <c r="AD53" s="2">
        <v>98</v>
      </c>
      <c r="AE53" s="2"/>
    </row>
    <row r="54" spans="1:31" ht="13.2">
      <c r="A54" s="1" t="s">
        <v>62</v>
      </c>
      <c r="B54" s="5" t="s">
        <v>59</v>
      </c>
      <c r="C54" s="2">
        <v>27509</v>
      </c>
      <c r="D54" s="2">
        <v>332</v>
      </c>
      <c r="E54" s="2">
        <v>4555</v>
      </c>
      <c r="F54" s="2">
        <v>4138</v>
      </c>
      <c r="G54" s="2">
        <f t="shared" si="5"/>
        <v>229</v>
      </c>
      <c r="H54" s="2">
        <v>4367</v>
      </c>
      <c r="I54" s="2">
        <v>188</v>
      </c>
      <c r="J54" s="2">
        <v>0</v>
      </c>
      <c r="K54" s="2">
        <v>3432</v>
      </c>
      <c r="L54" s="2">
        <f t="shared" si="6"/>
        <v>757</v>
      </c>
      <c r="M54" s="2">
        <v>4189</v>
      </c>
      <c r="N54" s="2">
        <v>366</v>
      </c>
      <c r="O54" s="2">
        <v>0</v>
      </c>
      <c r="P54" s="2">
        <v>225</v>
      </c>
      <c r="Q54" s="2">
        <f t="shared" si="7"/>
        <v>1</v>
      </c>
      <c r="R54" s="2">
        <v>226</v>
      </c>
      <c r="S54" s="2">
        <v>2</v>
      </c>
      <c r="T54" s="2">
        <v>104</v>
      </c>
      <c r="U54" s="2">
        <v>83</v>
      </c>
      <c r="V54" s="2">
        <f t="shared" si="8"/>
        <v>1</v>
      </c>
      <c r="W54" s="2">
        <v>84</v>
      </c>
      <c r="X54" s="2">
        <v>1</v>
      </c>
      <c r="Y54" s="2">
        <v>247</v>
      </c>
      <c r="Z54" s="2">
        <v>158</v>
      </c>
      <c r="AA54" s="2">
        <f t="shared" si="9"/>
        <v>35</v>
      </c>
      <c r="AB54" s="2">
        <v>193</v>
      </c>
      <c r="AC54" s="2">
        <v>7</v>
      </c>
      <c r="AD54" s="2">
        <v>132</v>
      </c>
      <c r="AE54" s="2"/>
    </row>
    <row r="55" spans="1:31" ht="13.2">
      <c r="A55" s="1" t="s">
        <v>62</v>
      </c>
      <c r="B55" s="5" t="s">
        <v>60</v>
      </c>
      <c r="C55" s="2">
        <v>44169</v>
      </c>
      <c r="D55" s="2">
        <v>711</v>
      </c>
      <c r="E55" s="2">
        <v>8385</v>
      </c>
      <c r="F55" s="2">
        <v>7772</v>
      </c>
      <c r="G55" s="2">
        <f t="shared" si="5"/>
        <v>473</v>
      </c>
      <c r="H55" s="2">
        <v>8245</v>
      </c>
      <c r="I55" s="2">
        <v>140</v>
      </c>
      <c r="J55" s="2">
        <v>0</v>
      </c>
      <c r="K55" s="2">
        <v>6798</v>
      </c>
      <c r="L55" s="2">
        <f t="shared" si="6"/>
        <v>1286</v>
      </c>
      <c r="M55" s="2">
        <v>8084</v>
      </c>
      <c r="N55" s="2">
        <v>301</v>
      </c>
      <c r="O55" s="2">
        <v>0</v>
      </c>
      <c r="P55" s="2">
        <v>455</v>
      </c>
      <c r="Q55" s="2">
        <f t="shared" si="7"/>
        <v>3</v>
      </c>
      <c r="R55" s="2">
        <v>458</v>
      </c>
      <c r="S55" s="2">
        <v>0</v>
      </c>
      <c r="T55" s="2">
        <v>253</v>
      </c>
      <c r="U55" s="2">
        <v>168</v>
      </c>
      <c r="V55" s="2">
        <f t="shared" si="8"/>
        <v>4</v>
      </c>
      <c r="W55" s="2">
        <v>172</v>
      </c>
      <c r="X55" s="2">
        <v>5</v>
      </c>
      <c r="Y55" s="2">
        <v>534</v>
      </c>
      <c r="Z55" s="2">
        <v>272</v>
      </c>
      <c r="AA55" s="2">
        <f t="shared" si="9"/>
        <v>55</v>
      </c>
      <c r="AB55" s="2">
        <v>327</v>
      </c>
      <c r="AC55" s="2">
        <v>113</v>
      </c>
      <c r="AD55" s="2">
        <v>271</v>
      </c>
      <c r="AE55" s="2"/>
    </row>
    <row r="56" spans="1:31" ht="13.2">
      <c r="A56" s="1" t="s">
        <v>62</v>
      </c>
      <c r="B56" s="5" t="s">
        <v>61</v>
      </c>
      <c r="C56" s="2">
        <v>56631</v>
      </c>
      <c r="D56" s="2">
        <v>872</v>
      </c>
      <c r="E56" s="2">
        <v>7483</v>
      </c>
      <c r="F56" s="2">
        <v>6898</v>
      </c>
      <c r="G56" s="2">
        <f t="shared" si="5"/>
        <v>461</v>
      </c>
      <c r="H56" s="2">
        <v>7359</v>
      </c>
      <c r="I56" s="2">
        <v>124</v>
      </c>
      <c r="J56" s="2">
        <v>0</v>
      </c>
      <c r="K56" s="2">
        <v>5939</v>
      </c>
      <c r="L56" s="2">
        <f t="shared" si="6"/>
        <v>1238</v>
      </c>
      <c r="M56" s="2">
        <v>7177</v>
      </c>
      <c r="N56" s="2">
        <v>306</v>
      </c>
      <c r="O56" s="2">
        <v>0</v>
      </c>
      <c r="P56" s="2">
        <v>703</v>
      </c>
      <c r="Q56" s="2">
        <f t="shared" si="7"/>
        <v>20</v>
      </c>
      <c r="R56" s="2">
        <v>723</v>
      </c>
      <c r="S56" s="2">
        <v>6</v>
      </c>
      <c r="T56" s="2">
        <v>143</v>
      </c>
      <c r="U56" s="2">
        <v>198</v>
      </c>
      <c r="V56" s="2">
        <f t="shared" si="8"/>
        <v>12</v>
      </c>
      <c r="W56" s="2">
        <v>210</v>
      </c>
      <c r="X56" s="2">
        <v>4</v>
      </c>
      <c r="Y56" s="2">
        <v>658</v>
      </c>
      <c r="Z56" s="2">
        <v>315</v>
      </c>
      <c r="AA56" s="2">
        <f t="shared" si="9"/>
        <v>104</v>
      </c>
      <c r="AB56" s="2">
        <v>419</v>
      </c>
      <c r="AC56" s="2">
        <v>59</v>
      </c>
      <c r="AD56" s="2">
        <v>394</v>
      </c>
      <c r="AE56" s="2"/>
    </row>
    <row r="57" spans="1:31" ht="13.2">
      <c r="A57" s="1" t="s">
        <v>69</v>
      </c>
      <c r="B57" s="5" t="s">
        <v>63</v>
      </c>
      <c r="C57" s="2">
        <v>57801</v>
      </c>
      <c r="D57" s="2">
        <v>1213</v>
      </c>
      <c r="E57" s="2">
        <v>9442</v>
      </c>
      <c r="F57" s="2">
        <v>8509</v>
      </c>
      <c r="G57" s="2">
        <f t="shared" si="5"/>
        <v>822</v>
      </c>
      <c r="H57" s="2">
        <v>9331</v>
      </c>
      <c r="I57" s="2">
        <v>111</v>
      </c>
      <c r="J57" s="2">
        <v>0</v>
      </c>
      <c r="K57" s="2">
        <v>7688</v>
      </c>
      <c r="L57" s="2">
        <f t="shared" si="6"/>
        <v>1518</v>
      </c>
      <c r="M57" s="2">
        <v>9206</v>
      </c>
      <c r="N57" s="2">
        <v>236</v>
      </c>
      <c r="O57" s="2">
        <v>0</v>
      </c>
      <c r="P57" s="2">
        <v>798</v>
      </c>
      <c r="Q57" s="2">
        <f t="shared" si="7"/>
        <v>21</v>
      </c>
      <c r="R57" s="2">
        <v>819</v>
      </c>
      <c r="S57" s="2">
        <v>4</v>
      </c>
      <c r="T57" s="2">
        <v>390</v>
      </c>
      <c r="U57" s="2">
        <v>285</v>
      </c>
      <c r="V57" s="2">
        <f t="shared" si="8"/>
        <v>10</v>
      </c>
      <c r="W57" s="2">
        <v>295</v>
      </c>
      <c r="X57" s="2">
        <v>5</v>
      </c>
      <c r="Y57" s="2">
        <v>913</v>
      </c>
      <c r="Z57" s="2">
        <v>493</v>
      </c>
      <c r="AA57" s="2">
        <f t="shared" si="9"/>
        <v>132</v>
      </c>
      <c r="AB57" s="2">
        <v>625</v>
      </c>
      <c r="AC57" s="2">
        <v>76</v>
      </c>
      <c r="AD57" s="2">
        <v>512</v>
      </c>
      <c r="AE57" s="2"/>
    </row>
    <row r="58" spans="1:31" ht="13.2">
      <c r="A58" s="1" t="s">
        <v>69</v>
      </c>
      <c r="B58" s="5" t="s">
        <v>19</v>
      </c>
      <c r="C58" s="2">
        <v>60958</v>
      </c>
      <c r="D58" s="2">
        <v>1194</v>
      </c>
      <c r="E58" s="2">
        <v>9375</v>
      </c>
      <c r="F58" s="2">
        <v>8322</v>
      </c>
      <c r="G58" s="2">
        <f t="shared" si="5"/>
        <v>631</v>
      </c>
      <c r="H58" s="2">
        <v>8953</v>
      </c>
      <c r="I58" s="2">
        <v>422</v>
      </c>
      <c r="J58" s="2">
        <v>0</v>
      </c>
      <c r="K58" s="2">
        <v>7423</v>
      </c>
      <c r="L58" s="2">
        <f t="shared" si="6"/>
        <v>1368</v>
      </c>
      <c r="M58" s="2">
        <v>8791</v>
      </c>
      <c r="N58" s="2">
        <v>584</v>
      </c>
      <c r="O58" s="2">
        <v>0</v>
      </c>
      <c r="P58" s="2">
        <v>834</v>
      </c>
      <c r="Q58" s="2">
        <f t="shared" si="7"/>
        <v>21</v>
      </c>
      <c r="R58" s="2">
        <v>855</v>
      </c>
      <c r="S58" s="2">
        <v>4</v>
      </c>
      <c r="T58" s="2">
        <v>335</v>
      </c>
      <c r="U58" s="2">
        <v>254</v>
      </c>
      <c r="V58" s="2">
        <f t="shared" si="8"/>
        <v>14</v>
      </c>
      <c r="W58" s="2">
        <v>268</v>
      </c>
      <c r="X58" s="2">
        <v>6</v>
      </c>
      <c r="Y58" s="2">
        <v>920</v>
      </c>
      <c r="Z58" s="2">
        <v>536</v>
      </c>
      <c r="AA58" s="2">
        <f t="shared" si="9"/>
        <v>145</v>
      </c>
      <c r="AB58" s="2">
        <v>681</v>
      </c>
      <c r="AC58" s="2">
        <v>59</v>
      </c>
      <c r="AD58" s="2">
        <v>454</v>
      </c>
      <c r="AE58" s="2"/>
    </row>
    <row r="59" spans="1:31" ht="13.2">
      <c r="A59" s="1" t="s">
        <v>69</v>
      </c>
      <c r="B59" s="5" t="s">
        <v>64</v>
      </c>
      <c r="C59" s="2">
        <v>48681</v>
      </c>
      <c r="D59" s="2">
        <v>843</v>
      </c>
      <c r="E59" s="2">
        <v>6952</v>
      </c>
      <c r="F59" s="2">
        <v>6076</v>
      </c>
      <c r="G59" s="2">
        <f t="shared" si="5"/>
        <v>808</v>
      </c>
      <c r="H59" s="2">
        <v>6884</v>
      </c>
      <c r="I59" s="2">
        <v>68</v>
      </c>
      <c r="J59" s="2">
        <v>0</v>
      </c>
      <c r="K59" s="2">
        <v>5298</v>
      </c>
      <c r="L59" s="2">
        <f t="shared" si="6"/>
        <v>1438</v>
      </c>
      <c r="M59" s="2">
        <v>6736</v>
      </c>
      <c r="N59" s="2">
        <v>216</v>
      </c>
      <c r="O59" s="2">
        <v>0</v>
      </c>
      <c r="P59" s="2">
        <v>703</v>
      </c>
      <c r="Q59" s="2">
        <f t="shared" si="7"/>
        <v>12</v>
      </c>
      <c r="R59" s="2">
        <v>715</v>
      </c>
      <c r="S59" s="2">
        <v>3</v>
      </c>
      <c r="T59" s="2">
        <v>125</v>
      </c>
      <c r="U59" s="2">
        <v>165</v>
      </c>
      <c r="V59" s="2">
        <f t="shared" si="8"/>
        <v>6</v>
      </c>
      <c r="W59" s="2">
        <v>171</v>
      </c>
      <c r="X59" s="2">
        <v>15</v>
      </c>
      <c r="Y59" s="2">
        <v>657</v>
      </c>
      <c r="Z59" s="2">
        <v>335</v>
      </c>
      <c r="AA59" s="2">
        <f t="shared" si="9"/>
        <v>73</v>
      </c>
      <c r="AB59" s="2">
        <v>408</v>
      </c>
      <c r="AC59" s="2">
        <v>144</v>
      </c>
      <c r="AD59" s="2">
        <v>291</v>
      </c>
      <c r="AE59" s="2"/>
    </row>
    <row r="60" spans="1:31" ht="13.2">
      <c r="A60" s="1" t="s">
        <v>69</v>
      </c>
      <c r="B60" s="5" t="s">
        <v>65</v>
      </c>
      <c r="C60" s="2">
        <v>63696</v>
      </c>
      <c r="D60" s="2">
        <v>1510</v>
      </c>
      <c r="E60" s="2">
        <v>10962</v>
      </c>
      <c r="F60" s="2">
        <v>9296</v>
      </c>
      <c r="G60" s="2">
        <f t="shared" si="5"/>
        <v>1451</v>
      </c>
      <c r="H60" s="2">
        <v>10747</v>
      </c>
      <c r="I60" s="2">
        <v>215</v>
      </c>
      <c r="J60" s="2">
        <v>0</v>
      </c>
      <c r="K60" s="2">
        <v>8100</v>
      </c>
      <c r="L60" s="2">
        <f t="shared" si="6"/>
        <v>2386</v>
      </c>
      <c r="M60" s="2">
        <v>10486</v>
      </c>
      <c r="N60" s="2">
        <v>476</v>
      </c>
      <c r="O60" s="2">
        <v>0</v>
      </c>
      <c r="P60" s="2">
        <v>1113</v>
      </c>
      <c r="Q60" s="2">
        <f t="shared" si="7"/>
        <v>40</v>
      </c>
      <c r="R60" s="2">
        <v>1153</v>
      </c>
      <c r="S60" s="2">
        <v>13</v>
      </c>
      <c r="T60" s="2">
        <v>344</v>
      </c>
      <c r="U60" s="2">
        <v>297</v>
      </c>
      <c r="V60" s="2">
        <f t="shared" si="8"/>
        <v>16</v>
      </c>
      <c r="W60" s="2">
        <v>313</v>
      </c>
      <c r="X60" s="2">
        <v>15</v>
      </c>
      <c r="Y60" s="2">
        <v>1182</v>
      </c>
      <c r="Z60" s="2">
        <v>618</v>
      </c>
      <c r="AA60" s="2">
        <f t="shared" si="9"/>
        <v>145</v>
      </c>
      <c r="AB60" s="2">
        <v>763</v>
      </c>
      <c r="AC60" s="2">
        <v>160</v>
      </c>
      <c r="AD60" s="2">
        <v>587</v>
      </c>
      <c r="AE60" s="2"/>
    </row>
    <row r="61" spans="1:31" ht="13.2">
      <c r="A61" s="1" t="s">
        <v>69</v>
      </c>
      <c r="B61" s="5" t="s">
        <v>66</v>
      </c>
      <c r="C61" s="2">
        <v>48066</v>
      </c>
      <c r="D61" s="2">
        <v>1110</v>
      </c>
      <c r="E61" s="2">
        <v>8663</v>
      </c>
      <c r="F61" s="2">
        <v>7616</v>
      </c>
      <c r="G61" s="2">
        <f t="shared" si="5"/>
        <v>861</v>
      </c>
      <c r="H61" s="2">
        <v>8477</v>
      </c>
      <c r="I61" s="2">
        <v>186</v>
      </c>
      <c r="J61" s="2">
        <v>0</v>
      </c>
      <c r="K61" s="2">
        <v>6399</v>
      </c>
      <c r="L61" s="2">
        <f t="shared" si="6"/>
        <v>1903</v>
      </c>
      <c r="M61" s="2">
        <v>8302</v>
      </c>
      <c r="N61" s="2">
        <v>361</v>
      </c>
      <c r="O61" s="2">
        <v>0</v>
      </c>
      <c r="P61" s="2">
        <v>816</v>
      </c>
      <c r="Q61" s="2">
        <f t="shared" si="7"/>
        <v>24</v>
      </c>
      <c r="R61" s="2">
        <v>840</v>
      </c>
      <c r="S61" s="2">
        <v>7</v>
      </c>
      <c r="T61" s="2">
        <v>263</v>
      </c>
      <c r="U61" s="2">
        <v>298</v>
      </c>
      <c r="V61" s="2">
        <f t="shared" si="8"/>
        <v>23</v>
      </c>
      <c r="W61" s="2">
        <v>321</v>
      </c>
      <c r="X61" s="2">
        <v>8</v>
      </c>
      <c r="Y61" s="2">
        <v>781</v>
      </c>
      <c r="Z61" s="2">
        <v>407</v>
      </c>
      <c r="AA61" s="2">
        <f t="shared" si="9"/>
        <v>121</v>
      </c>
      <c r="AB61" s="2">
        <v>528</v>
      </c>
      <c r="AC61" s="2">
        <v>80</v>
      </c>
      <c r="AD61" s="2">
        <v>502</v>
      </c>
      <c r="AE61" s="2"/>
    </row>
    <row r="62" spans="1:31" ht="13.2">
      <c r="A62" s="1" t="s">
        <v>69</v>
      </c>
      <c r="B62" s="5" t="s">
        <v>67</v>
      </c>
      <c r="C62" s="2">
        <v>55041</v>
      </c>
      <c r="D62" s="2">
        <v>1494</v>
      </c>
      <c r="E62" s="2">
        <v>9114</v>
      </c>
      <c r="F62" s="2">
        <v>7928</v>
      </c>
      <c r="G62" s="2">
        <f t="shared" si="5"/>
        <v>805</v>
      </c>
      <c r="H62" s="2">
        <v>8733</v>
      </c>
      <c r="I62" s="2">
        <v>381</v>
      </c>
      <c r="J62" s="2">
        <v>0</v>
      </c>
      <c r="K62" s="2">
        <v>6926</v>
      </c>
      <c r="L62" s="2">
        <f t="shared" si="6"/>
        <v>1580</v>
      </c>
      <c r="M62" s="2">
        <v>8506</v>
      </c>
      <c r="N62" s="2">
        <v>608</v>
      </c>
      <c r="O62" s="2">
        <v>0</v>
      </c>
      <c r="P62" s="2">
        <v>1115</v>
      </c>
      <c r="Q62" s="2">
        <f t="shared" si="7"/>
        <v>48</v>
      </c>
      <c r="R62" s="2">
        <v>1163</v>
      </c>
      <c r="S62" s="2">
        <v>20</v>
      </c>
      <c r="T62" s="2">
        <v>311</v>
      </c>
      <c r="U62" s="2">
        <v>343</v>
      </c>
      <c r="V62" s="2">
        <f t="shared" si="8"/>
        <v>33</v>
      </c>
      <c r="W62" s="2">
        <v>376</v>
      </c>
      <c r="X62" s="2">
        <v>7</v>
      </c>
      <c r="Y62" s="2">
        <v>1111</v>
      </c>
      <c r="Z62" s="2">
        <v>553</v>
      </c>
      <c r="AA62" s="2">
        <f t="shared" si="9"/>
        <v>162</v>
      </c>
      <c r="AB62" s="2">
        <v>715</v>
      </c>
      <c r="AC62" s="2">
        <v>111</v>
      </c>
      <c r="AD62" s="2">
        <v>668</v>
      </c>
      <c r="AE62" s="2"/>
    </row>
    <row r="63" spans="1:31" ht="13.2">
      <c r="A63" s="1" t="s">
        <v>69</v>
      </c>
      <c r="B63" s="5" t="s">
        <v>68</v>
      </c>
      <c r="C63" s="2">
        <v>57334</v>
      </c>
      <c r="D63" s="2">
        <v>1336</v>
      </c>
      <c r="E63" s="2">
        <v>9222</v>
      </c>
      <c r="F63" s="2">
        <v>8208</v>
      </c>
      <c r="G63" s="2">
        <f t="shared" si="5"/>
        <v>822</v>
      </c>
      <c r="H63" s="2">
        <v>9030</v>
      </c>
      <c r="I63" s="2">
        <v>192</v>
      </c>
      <c r="J63" s="2">
        <v>0</v>
      </c>
      <c r="K63" s="2">
        <v>7293</v>
      </c>
      <c r="L63" s="2">
        <f t="shared" si="6"/>
        <v>1512</v>
      </c>
      <c r="M63" s="2">
        <v>8805</v>
      </c>
      <c r="N63" s="2">
        <v>417</v>
      </c>
      <c r="O63" s="2">
        <v>0</v>
      </c>
      <c r="P63" s="2">
        <v>1011</v>
      </c>
      <c r="Q63" s="2">
        <f t="shared" si="7"/>
        <v>5</v>
      </c>
      <c r="R63" s="2">
        <v>1016</v>
      </c>
      <c r="S63" s="2">
        <v>7</v>
      </c>
      <c r="T63" s="2">
        <v>313</v>
      </c>
      <c r="U63" s="2">
        <v>328</v>
      </c>
      <c r="V63" s="2">
        <f t="shared" si="8"/>
        <v>14</v>
      </c>
      <c r="W63" s="2">
        <v>342</v>
      </c>
      <c r="X63" s="2">
        <v>5</v>
      </c>
      <c r="Y63" s="2">
        <v>989</v>
      </c>
      <c r="Z63" s="2">
        <v>546</v>
      </c>
      <c r="AA63" s="2">
        <f t="shared" si="9"/>
        <v>97</v>
      </c>
      <c r="AB63" s="2">
        <v>643</v>
      </c>
      <c r="AC63" s="2">
        <v>145</v>
      </c>
      <c r="AD63" s="2">
        <v>548</v>
      </c>
      <c r="AE63" s="2"/>
    </row>
    <row r="64" spans="1:31" ht="13.2">
      <c r="A64" s="1" t="s">
        <v>72</v>
      </c>
      <c r="B64" s="5" t="s">
        <v>20</v>
      </c>
      <c r="C64" s="2">
        <v>28676</v>
      </c>
      <c r="D64" s="2">
        <v>612</v>
      </c>
      <c r="E64" s="2">
        <v>5162</v>
      </c>
      <c r="F64" s="2">
        <v>4644</v>
      </c>
      <c r="G64" s="2">
        <f t="shared" si="5"/>
        <v>465</v>
      </c>
      <c r="H64" s="2">
        <v>5109</v>
      </c>
      <c r="I64" s="2">
        <v>53</v>
      </c>
      <c r="J64" s="2">
        <v>0</v>
      </c>
      <c r="K64" s="2">
        <v>4026</v>
      </c>
      <c r="L64" s="2">
        <f t="shared" si="6"/>
        <v>955</v>
      </c>
      <c r="M64" s="2">
        <v>4981</v>
      </c>
      <c r="N64" s="2">
        <v>181</v>
      </c>
      <c r="O64" s="2">
        <v>0</v>
      </c>
      <c r="P64" s="2">
        <v>574</v>
      </c>
      <c r="Q64" s="2">
        <f t="shared" si="7"/>
        <v>15</v>
      </c>
      <c r="R64" s="2">
        <v>589</v>
      </c>
      <c r="S64" s="2">
        <v>22</v>
      </c>
      <c r="T64" s="2">
        <v>1</v>
      </c>
      <c r="U64" s="2">
        <v>112</v>
      </c>
      <c r="V64" s="2">
        <f t="shared" si="8"/>
        <v>6</v>
      </c>
      <c r="W64" s="2">
        <v>118</v>
      </c>
      <c r="X64" s="2">
        <v>4</v>
      </c>
      <c r="Y64" s="2">
        <v>490</v>
      </c>
      <c r="Z64" s="2">
        <v>253</v>
      </c>
      <c r="AA64" s="2">
        <f t="shared" si="9"/>
        <v>76</v>
      </c>
      <c r="AB64" s="2">
        <v>329</v>
      </c>
      <c r="AC64" s="2">
        <v>48</v>
      </c>
      <c r="AD64" s="2">
        <v>235</v>
      </c>
      <c r="AE64" s="2"/>
    </row>
    <row r="65" spans="1:31" ht="13.2">
      <c r="A65" s="1" t="s">
        <v>72</v>
      </c>
      <c r="B65" s="5" t="s">
        <v>70</v>
      </c>
      <c r="C65" s="2">
        <v>64552</v>
      </c>
      <c r="D65" s="2">
        <v>1157</v>
      </c>
      <c r="E65" s="2">
        <v>10180</v>
      </c>
      <c r="F65" s="2">
        <v>9340</v>
      </c>
      <c r="G65" s="2">
        <f t="shared" si="5"/>
        <v>604</v>
      </c>
      <c r="H65" s="2">
        <v>9944</v>
      </c>
      <c r="I65" s="2">
        <v>236</v>
      </c>
      <c r="J65" s="2">
        <v>0</v>
      </c>
      <c r="K65" s="2">
        <v>7827</v>
      </c>
      <c r="L65" s="2">
        <f t="shared" si="6"/>
        <v>1812</v>
      </c>
      <c r="M65" s="2">
        <v>9639</v>
      </c>
      <c r="N65" s="2">
        <v>541</v>
      </c>
      <c r="O65" s="2">
        <v>0</v>
      </c>
      <c r="P65" s="2">
        <v>969</v>
      </c>
      <c r="Q65" s="2">
        <f t="shared" si="7"/>
        <v>1</v>
      </c>
      <c r="R65" s="2">
        <v>970</v>
      </c>
      <c r="S65" s="2">
        <v>17</v>
      </c>
      <c r="T65" s="2">
        <v>170</v>
      </c>
      <c r="U65" s="2">
        <v>257</v>
      </c>
      <c r="V65" s="2">
        <f t="shared" si="8"/>
        <v>10</v>
      </c>
      <c r="W65" s="2">
        <v>267</v>
      </c>
      <c r="X65" s="2">
        <v>12</v>
      </c>
      <c r="Y65" s="2">
        <v>878</v>
      </c>
      <c r="Z65" s="2">
        <v>411</v>
      </c>
      <c r="AA65" s="2">
        <f t="shared" si="9"/>
        <v>127</v>
      </c>
      <c r="AB65" s="2">
        <v>538</v>
      </c>
      <c r="AC65" s="2">
        <v>139</v>
      </c>
      <c r="AD65" s="2">
        <v>480</v>
      </c>
      <c r="AE65" s="2"/>
    </row>
    <row r="66" spans="1:31" ht="13.2">
      <c r="A66" s="1" t="s">
        <v>72</v>
      </c>
      <c r="B66" s="5" t="s">
        <v>71</v>
      </c>
      <c r="C66" s="2">
        <v>45271</v>
      </c>
      <c r="D66" s="2">
        <v>1061</v>
      </c>
      <c r="E66" s="2">
        <v>8324</v>
      </c>
      <c r="F66" s="2">
        <v>7282</v>
      </c>
      <c r="G66" s="2">
        <f t="shared" si="5"/>
        <v>730</v>
      </c>
      <c r="H66" s="2">
        <v>8012</v>
      </c>
      <c r="I66" s="2">
        <v>312</v>
      </c>
      <c r="J66" s="2">
        <v>0</v>
      </c>
      <c r="K66" s="2">
        <v>5963</v>
      </c>
      <c r="L66" s="2">
        <f t="shared" si="6"/>
        <v>1803</v>
      </c>
      <c r="M66" s="2">
        <v>7766</v>
      </c>
      <c r="N66" s="2">
        <v>558</v>
      </c>
      <c r="O66" s="2">
        <v>0</v>
      </c>
      <c r="P66" s="2">
        <v>986</v>
      </c>
      <c r="Q66" s="2">
        <f t="shared" si="7"/>
        <v>35</v>
      </c>
      <c r="R66" s="2">
        <v>1021</v>
      </c>
      <c r="S66" s="2">
        <v>40</v>
      </c>
      <c r="T66" s="2">
        <v>0</v>
      </c>
      <c r="U66" s="2">
        <v>197</v>
      </c>
      <c r="V66" s="2">
        <f t="shared" si="8"/>
        <v>13</v>
      </c>
      <c r="W66" s="2">
        <v>210</v>
      </c>
      <c r="X66" s="2">
        <v>10</v>
      </c>
      <c r="Y66" s="2">
        <v>841</v>
      </c>
      <c r="Z66" s="2">
        <v>438</v>
      </c>
      <c r="AA66" s="2">
        <f t="shared" si="9"/>
        <v>105</v>
      </c>
      <c r="AB66" s="2">
        <v>543</v>
      </c>
      <c r="AC66" s="2">
        <v>102</v>
      </c>
      <c r="AD66" s="2">
        <v>416</v>
      </c>
      <c r="AE66" s="2"/>
    </row>
    <row r="67" spans="1:31" ht="12.6">
      <c r="A67" s="1" t="s">
        <v>21</v>
      </c>
      <c r="B67" s="2" t="s">
        <v>21</v>
      </c>
      <c r="C67" s="2">
        <v>3184260</v>
      </c>
      <c r="D67" s="2">
        <v>58787</v>
      </c>
      <c r="E67" s="2">
        <v>493981</v>
      </c>
      <c r="F67" s="2">
        <v>445890</v>
      </c>
      <c r="G67" s="2">
        <f t="shared" ref="G67" si="10">E67-(F67+I67+J67)</f>
        <v>38654</v>
      </c>
      <c r="H67" s="2">
        <v>484544</v>
      </c>
      <c r="I67" s="2">
        <v>9437</v>
      </c>
      <c r="J67" s="2">
        <v>0</v>
      </c>
      <c r="K67" s="2">
        <v>385636</v>
      </c>
      <c r="L67" s="2">
        <f t="shared" ref="L67" si="11">E67-(K67+N67+O67)</f>
        <v>85428</v>
      </c>
      <c r="M67" s="2">
        <v>471064</v>
      </c>
      <c r="N67" s="2">
        <v>22917</v>
      </c>
      <c r="O67" s="2">
        <v>0</v>
      </c>
      <c r="P67" s="2">
        <v>45759</v>
      </c>
      <c r="Q67" s="2">
        <f t="shared" ref="Q67" si="12">D67-(P67+S67+T67)</f>
        <v>1255</v>
      </c>
      <c r="R67" s="2">
        <v>47014</v>
      </c>
      <c r="S67" s="2">
        <v>806</v>
      </c>
      <c r="T67" s="2">
        <v>10967</v>
      </c>
      <c r="U67" s="2">
        <v>12754</v>
      </c>
      <c r="V67" s="2">
        <f t="shared" ref="V67" si="13">D67-(U67+X67+Y67)</f>
        <v>659</v>
      </c>
      <c r="W67" s="2">
        <v>13413</v>
      </c>
      <c r="X67" s="2">
        <v>412</v>
      </c>
      <c r="Y67" s="2">
        <v>44962</v>
      </c>
      <c r="Z67" s="2">
        <v>23540</v>
      </c>
      <c r="AA67" s="2">
        <f t="shared" ref="AA67" si="14">D67-(Z67+AC67+AD67)</f>
        <v>6080</v>
      </c>
      <c r="AB67" s="2">
        <v>29620</v>
      </c>
      <c r="AC67" s="2">
        <v>5300</v>
      </c>
      <c r="AD67" s="2">
        <v>23867</v>
      </c>
      <c r="AE67" s="2"/>
    </row>
    <row r="68" spans="1:31" ht="12.6">
      <c r="AE68" s="2"/>
    </row>
    <row r="69" spans="1:31" ht="12.6">
      <c r="AE69" s="2"/>
    </row>
    <row r="70" spans="1:31" ht="12.6">
      <c r="AE70" s="2"/>
    </row>
    <row r="71" spans="1:31" ht="12.6">
      <c r="AE71" s="2"/>
    </row>
    <row r="82" spans="20:23">
      <c r="T82" s="274" t="s">
        <v>245</v>
      </c>
      <c r="U82" s="275" t="s">
        <v>246</v>
      </c>
      <c r="V82" s="275"/>
      <c r="W82" s="275"/>
    </row>
    <row r="83" spans="20:23">
      <c r="T83" s="274"/>
      <c r="U83" s="276" t="s">
        <v>247</v>
      </c>
      <c r="V83" s="276"/>
      <c r="W83" s="276"/>
    </row>
  </sheetData>
  <mergeCells count="8">
    <mergeCell ref="Z1:AD1"/>
    <mergeCell ref="T82:T83"/>
    <mergeCell ref="U82:W82"/>
    <mergeCell ref="U83:W83"/>
    <mergeCell ref="F1:J1"/>
    <mergeCell ref="K1:O1"/>
    <mergeCell ref="P1:T1"/>
    <mergeCell ref="U1:Y1"/>
  </mergeCells>
  <pageMargins left="0.70866141732283472" right="0.70866141732283472" top="0.74803149606299213" bottom="0.74803149606299213" header="0.31496062992125984" footer="0.31496062992125984"/>
  <pageSetup paperSize="9" scale="25" orientation="landscape" r:id="rId1"/>
  <headerFooter>
    <oddHeader>&amp;L&amp;"Verdana,Regular"&amp;8Author: Observatory Analytical Team&amp;R&amp;"Verdana,Regular"&amp;8Date created: 16/07/2014</oddHeader>
    <oddFooter>&amp;L&amp;"Verdana,Regular"&amp;8 &amp;Z&amp;F&amp;A&amp;R&amp;"Verdana,Regular"&amp;8Page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O328"/>
  <sheetViews>
    <sheetView topLeftCell="B1" workbookViewId="0">
      <pane ySplit="3" topLeftCell="A25" activePane="bottomLeft" state="frozen"/>
      <selection activeCell="C30" sqref="C30"/>
      <selection pane="bottomLeft" activeCell="C30" sqref="C30"/>
    </sheetView>
  </sheetViews>
  <sheetFormatPr defaultRowHeight="14.4"/>
  <cols>
    <col min="1" max="1" width="43.33203125" customWidth="1"/>
    <col min="2" max="2" width="10.5546875" customWidth="1"/>
    <col min="3" max="3" width="17.109375" customWidth="1"/>
    <col min="4" max="4" width="27.6640625" bestFit="1" customWidth="1"/>
    <col min="5" max="12" width="13.33203125" customWidth="1"/>
    <col min="13" max="13" width="11.109375" customWidth="1"/>
    <col min="14" max="14" width="13.33203125" customWidth="1"/>
    <col min="15" max="15" width="11.33203125" customWidth="1"/>
  </cols>
  <sheetData>
    <row r="1" spans="1:15">
      <c r="E1" s="277" t="s">
        <v>94</v>
      </c>
      <c r="F1" s="277"/>
      <c r="G1" s="277"/>
      <c r="H1" s="277"/>
      <c r="I1" s="277"/>
      <c r="J1" s="277"/>
      <c r="K1" s="277"/>
      <c r="L1" s="277"/>
      <c r="M1" s="277" t="s">
        <v>98</v>
      </c>
      <c r="N1" s="277"/>
      <c r="O1" s="277"/>
    </row>
    <row r="2" spans="1:15" s="3" customFormat="1">
      <c r="A2" s="3">
        <v>1</v>
      </c>
      <c r="B2" s="3">
        <v>2</v>
      </c>
      <c r="C2" s="3">
        <v>3</v>
      </c>
      <c r="D2" s="3">
        <v>4</v>
      </c>
      <c r="E2" s="3">
        <v>5</v>
      </c>
      <c r="F2" s="3">
        <v>6</v>
      </c>
      <c r="G2" s="3">
        <v>7</v>
      </c>
      <c r="H2" s="3">
        <v>8</v>
      </c>
      <c r="I2" s="3">
        <v>9</v>
      </c>
      <c r="J2" s="3">
        <v>10</v>
      </c>
      <c r="K2" s="3">
        <v>11</v>
      </c>
      <c r="L2" s="3">
        <v>12</v>
      </c>
      <c r="M2" s="3">
        <v>13</v>
      </c>
      <c r="N2" s="3">
        <v>14</v>
      </c>
      <c r="O2" s="3">
        <v>15</v>
      </c>
    </row>
    <row r="3" spans="1:15" s="6" customFormat="1" ht="48" customHeight="1">
      <c r="A3" s="6" t="s">
        <v>87</v>
      </c>
      <c r="B3" s="6" t="s">
        <v>88</v>
      </c>
      <c r="C3" s="6" t="s">
        <v>73</v>
      </c>
      <c r="D3" s="6" t="s">
        <v>89</v>
      </c>
      <c r="E3" s="6" t="s">
        <v>74</v>
      </c>
      <c r="F3" s="6" t="s">
        <v>90</v>
      </c>
      <c r="G3" s="6" t="s">
        <v>91</v>
      </c>
      <c r="H3" s="6" t="s">
        <v>95</v>
      </c>
      <c r="I3" s="6" t="s">
        <v>92</v>
      </c>
      <c r="J3" s="6" t="s">
        <v>97</v>
      </c>
      <c r="K3" s="6" t="s">
        <v>80</v>
      </c>
      <c r="L3" s="6" t="s">
        <v>93</v>
      </c>
      <c r="M3" s="6" t="s">
        <v>95</v>
      </c>
      <c r="N3" s="6" t="s">
        <v>96</v>
      </c>
      <c r="O3" s="6" t="s">
        <v>97</v>
      </c>
    </row>
    <row r="4" spans="1:15">
      <c r="A4" s="14" t="str">
        <f>B4&amp;"_"&amp;C4&amp;"_"&amp;D4</f>
        <v>AF05_ABM UHB_Afan</v>
      </c>
      <c r="B4" s="14" t="s">
        <v>82</v>
      </c>
      <c r="C4" s="15" t="str">
        <f>Data!A3</f>
        <v>ABM UHB</v>
      </c>
      <c r="D4" s="15" t="str">
        <f>Data!B3</f>
        <v>Afan</v>
      </c>
      <c r="E4" s="14">
        <f>Data!C3</f>
        <v>50762</v>
      </c>
      <c r="F4" s="14">
        <f>Data!P3</f>
        <v>655</v>
      </c>
      <c r="G4" s="14">
        <f>Data!Q3</f>
        <v>25</v>
      </c>
      <c r="H4" s="16">
        <f>F4/SUM(F4:G4)*100</f>
        <v>96.32352941176471</v>
      </c>
      <c r="I4" s="14">
        <f>Data!S3</f>
        <v>1</v>
      </c>
      <c r="J4" s="16">
        <f>I4/(I4+SUM(F4:G4))*100</f>
        <v>0.14684287812041116</v>
      </c>
      <c r="K4" s="14">
        <f>Data!T3</f>
        <v>357</v>
      </c>
      <c r="L4" s="16">
        <f>K4/(K4+I4+SUM(F4:G4))*100</f>
        <v>34.393063583815028</v>
      </c>
      <c r="M4" s="16">
        <f>F4/SUM(F4:G4)*100</f>
        <v>96.32352941176471</v>
      </c>
      <c r="N4" s="16">
        <f>G4/SUM(F4:G4)*100</f>
        <v>3.6764705882352944</v>
      </c>
      <c r="O4" s="16">
        <f>I4/(I4+SUM(F4:G4))*100</f>
        <v>0.14684287812041116</v>
      </c>
    </row>
    <row r="5" spans="1:15">
      <c r="A5" s="14" t="str">
        <f t="shared" ref="A5:A70" si="0">B5&amp;"_"&amp;C5&amp;"_"&amp;D5</f>
        <v>AF05_ABM UHB_BayHealth</v>
      </c>
      <c r="B5" s="14" t="s">
        <v>82</v>
      </c>
      <c r="C5" s="15" t="str">
        <f>Data!A4</f>
        <v>ABM UHB</v>
      </c>
      <c r="D5" s="15" t="str">
        <f>Data!B4</f>
        <v>BayHealth</v>
      </c>
      <c r="E5" s="14">
        <f>Data!C4</f>
        <v>74009</v>
      </c>
      <c r="F5" s="14">
        <f>Data!P4</f>
        <v>1085</v>
      </c>
      <c r="G5" s="14">
        <f>Data!Q4</f>
        <v>34</v>
      </c>
      <c r="H5" s="16">
        <f t="shared" ref="H5:H69" si="1">F5/SUM(F5:G5)*100</f>
        <v>96.961572832886517</v>
      </c>
      <c r="I5" s="14">
        <f>Data!S4</f>
        <v>8</v>
      </c>
      <c r="J5" s="16">
        <f t="shared" ref="J5:J69" si="2">I5/(I5+SUM(F5:G5))*100</f>
        <v>0.70984915705412599</v>
      </c>
      <c r="K5" s="14">
        <f>Data!T4</f>
        <v>440</v>
      </c>
      <c r="L5" s="16">
        <f t="shared" ref="L5:L69" si="3">K5/(K5+I5+SUM(F5:G5))*100</f>
        <v>28.079132099553288</v>
      </c>
      <c r="M5" s="16">
        <f t="shared" ref="M5:M68" si="4">F5/SUM(F5:G5)*100</f>
        <v>96.961572832886517</v>
      </c>
      <c r="N5" s="16">
        <f t="shared" ref="N5:N68" si="5">G5/SUM(F5:G5)*100</f>
        <v>3.0384271671134941</v>
      </c>
      <c r="O5" s="16">
        <f t="shared" ref="O5:O68" si="6">I5/(I5+SUM(F5:G5))*100</f>
        <v>0.70984915705412599</v>
      </c>
    </row>
    <row r="6" spans="1:15">
      <c r="A6" s="14" t="str">
        <f t="shared" si="0"/>
        <v>AF05_ABM UHB_Bridgend East Network</v>
      </c>
      <c r="B6" s="14" t="s">
        <v>82</v>
      </c>
      <c r="C6" s="15" t="str">
        <f>Data!A5</f>
        <v>ABM UHB</v>
      </c>
      <c r="D6" s="15" t="str">
        <f>Data!B5</f>
        <v>Bridgend East Network</v>
      </c>
      <c r="E6" s="14">
        <f>Data!C5</f>
        <v>68378</v>
      </c>
      <c r="F6" s="14">
        <f>Data!P5</f>
        <v>1206</v>
      </c>
      <c r="G6" s="14">
        <f>Data!Q5</f>
        <v>30</v>
      </c>
      <c r="H6" s="16">
        <f t="shared" si="1"/>
        <v>97.572815533980588</v>
      </c>
      <c r="I6" s="14">
        <f>Data!S5</f>
        <v>22</v>
      </c>
      <c r="J6" s="16">
        <f t="shared" si="2"/>
        <v>1.7488076311605723</v>
      </c>
      <c r="K6" s="14">
        <f>Data!T5</f>
        <v>108</v>
      </c>
      <c r="L6" s="16">
        <f t="shared" si="3"/>
        <v>7.9062957540263543</v>
      </c>
      <c r="M6" s="16">
        <f t="shared" si="4"/>
        <v>97.572815533980588</v>
      </c>
      <c r="N6" s="16">
        <f t="shared" si="5"/>
        <v>2.4271844660194173</v>
      </c>
      <c r="O6" s="16">
        <f t="shared" si="6"/>
        <v>1.7488076311605723</v>
      </c>
    </row>
    <row r="7" spans="1:15">
      <c r="A7" s="14" t="str">
        <f t="shared" si="0"/>
        <v>AF05_ABM UHB_Bridgend North Network</v>
      </c>
      <c r="B7" s="14" t="s">
        <v>82</v>
      </c>
      <c r="C7" s="15" t="str">
        <f>Data!A6</f>
        <v>ABM UHB</v>
      </c>
      <c r="D7" s="15" t="str">
        <f>Data!B6</f>
        <v>Bridgend North Network</v>
      </c>
      <c r="E7" s="14">
        <f>Data!C6</f>
        <v>51281</v>
      </c>
      <c r="F7" s="14">
        <f>Data!P6</f>
        <v>857</v>
      </c>
      <c r="G7" s="14">
        <f>Data!Q6</f>
        <v>8</v>
      </c>
      <c r="H7" s="16">
        <f t="shared" si="1"/>
        <v>99.075144508670519</v>
      </c>
      <c r="I7" s="14">
        <f>Data!S6</f>
        <v>4</v>
      </c>
      <c r="J7" s="16">
        <f t="shared" si="2"/>
        <v>0.46029919447640966</v>
      </c>
      <c r="K7" s="14">
        <f>Data!T6</f>
        <v>119</v>
      </c>
      <c r="L7" s="16">
        <f t="shared" si="3"/>
        <v>12.044534412955466</v>
      </c>
      <c r="M7" s="16">
        <f t="shared" si="4"/>
        <v>99.075144508670519</v>
      </c>
      <c r="N7" s="16">
        <f t="shared" si="5"/>
        <v>0.92485549132947986</v>
      </c>
      <c r="O7" s="16">
        <f t="shared" si="6"/>
        <v>0.46029919447640966</v>
      </c>
    </row>
    <row r="8" spans="1:15">
      <c r="A8" s="14" t="str">
        <f t="shared" si="0"/>
        <v>AF05_ABM UHB_Bridgend West Network</v>
      </c>
      <c r="B8" s="14" t="s">
        <v>82</v>
      </c>
      <c r="C8" s="15" t="str">
        <f>Data!A7</f>
        <v>ABM UHB</v>
      </c>
      <c r="D8" s="15" t="str">
        <f>Data!B7</f>
        <v>Bridgend West Network</v>
      </c>
      <c r="E8" s="14">
        <f>Data!C7</f>
        <v>34127</v>
      </c>
      <c r="F8" s="14">
        <f>Data!P7</f>
        <v>744</v>
      </c>
      <c r="G8" s="14">
        <f>Data!Q7</f>
        <v>27</v>
      </c>
      <c r="H8" s="16">
        <f t="shared" si="1"/>
        <v>96.498054474708169</v>
      </c>
      <c r="I8" s="14">
        <f>Data!S7</f>
        <v>13</v>
      </c>
      <c r="J8" s="16">
        <f t="shared" si="2"/>
        <v>1.6581632653061225</v>
      </c>
      <c r="K8" s="14">
        <f>Data!T7</f>
        <v>117</v>
      </c>
      <c r="L8" s="16">
        <f t="shared" si="3"/>
        <v>12.985571587125417</v>
      </c>
      <c r="M8" s="16">
        <f t="shared" si="4"/>
        <v>96.498054474708169</v>
      </c>
      <c r="N8" s="16">
        <f t="shared" si="5"/>
        <v>3.5019455252918288</v>
      </c>
      <c r="O8" s="16">
        <f t="shared" si="6"/>
        <v>1.6581632653061225</v>
      </c>
    </row>
    <row r="9" spans="1:15">
      <c r="A9" s="14" t="str">
        <f t="shared" si="0"/>
        <v>AF05_ABM UHB_CityHealth</v>
      </c>
      <c r="B9" s="14" t="s">
        <v>82</v>
      </c>
      <c r="C9" s="15" t="str">
        <f>Data!A8</f>
        <v>ABM UHB</v>
      </c>
      <c r="D9" s="15" t="str">
        <f>Data!B8</f>
        <v>CityHealth</v>
      </c>
      <c r="E9" s="14">
        <f>Data!C8</f>
        <v>50708</v>
      </c>
      <c r="F9" s="14">
        <f>Data!P8</f>
        <v>582</v>
      </c>
      <c r="G9" s="14">
        <f>Data!Q8</f>
        <v>14</v>
      </c>
      <c r="H9" s="16">
        <f t="shared" si="1"/>
        <v>97.651006711409394</v>
      </c>
      <c r="I9" s="14">
        <f>Data!S8</f>
        <v>12</v>
      </c>
      <c r="J9" s="16">
        <f t="shared" si="2"/>
        <v>1.9736842105263157</v>
      </c>
      <c r="K9" s="14">
        <f>Data!T8</f>
        <v>126</v>
      </c>
      <c r="L9" s="16">
        <f t="shared" si="3"/>
        <v>17.166212534059948</v>
      </c>
      <c r="M9" s="16">
        <f t="shared" si="4"/>
        <v>97.651006711409394</v>
      </c>
      <c r="N9" s="16">
        <f t="shared" si="5"/>
        <v>2.348993288590604</v>
      </c>
      <c r="O9" s="16">
        <f t="shared" si="6"/>
        <v>1.9736842105263157</v>
      </c>
    </row>
    <row r="10" spans="1:15">
      <c r="A10" s="14" t="str">
        <f t="shared" si="0"/>
        <v>AF05_ABM UHB_Cwmtawe</v>
      </c>
      <c r="B10" s="14" t="s">
        <v>82</v>
      </c>
      <c r="C10" s="15" t="str">
        <f>Data!A9</f>
        <v>ABM UHB</v>
      </c>
      <c r="D10" s="15" t="str">
        <f>Data!B9</f>
        <v>Cwmtawe</v>
      </c>
      <c r="E10" s="14">
        <f>Data!C9</f>
        <v>42989</v>
      </c>
      <c r="F10" s="14">
        <f>Data!P9</f>
        <v>593</v>
      </c>
      <c r="G10" s="14">
        <f>Data!Q9</f>
        <v>15</v>
      </c>
      <c r="H10" s="16">
        <f t="shared" si="1"/>
        <v>97.532894736842096</v>
      </c>
      <c r="I10" s="14">
        <f>Data!S9</f>
        <v>6</v>
      </c>
      <c r="J10" s="16">
        <f t="shared" si="2"/>
        <v>0.97719869706840379</v>
      </c>
      <c r="K10" s="14">
        <f>Data!T9</f>
        <v>119</v>
      </c>
      <c r="L10" s="16">
        <f t="shared" si="3"/>
        <v>16.234652114597544</v>
      </c>
      <c r="M10" s="16">
        <f t="shared" si="4"/>
        <v>97.532894736842096</v>
      </c>
      <c r="N10" s="16">
        <f t="shared" si="5"/>
        <v>2.4671052631578947</v>
      </c>
      <c r="O10" s="16">
        <f t="shared" si="6"/>
        <v>0.97719869706840379</v>
      </c>
    </row>
    <row r="11" spans="1:15">
      <c r="A11" s="14" t="str">
        <f t="shared" si="0"/>
        <v>AF05_ABM UHB_Llwchwr</v>
      </c>
      <c r="B11" s="14" t="s">
        <v>82</v>
      </c>
      <c r="C11" s="15" t="str">
        <f>Data!A10</f>
        <v>ABM UHB</v>
      </c>
      <c r="D11" s="15" t="str">
        <f>Data!B10</f>
        <v>Llwchwr</v>
      </c>
      <c r="E11" s="14">
        <f>Data!C10</f>
        <v>46532</v>
      </c>
      <c r="F11" s="14">
        <f>Data!P10</f>
        <v>649</v>
      </c>
      <c r="G11" s="14">
        <f>Data!Q10</f>
        <v>19</v>
      </c>
      <c r="H11" s="16">
        <f t="shared" si="1"/>
        <v>97.155688622754482</v>
      </c>
      <c r="I11" s="14">
        <f>Data!S10</f>
        <v>10</v>
      </c>
      <c r="J11" s="16">
        <f t="shared" si="2"/>
        <v>1.4749262536873156</v>
      </c>
      <c r="K11" s="14">
        <f>Data!T10</f>
        <v>254</v>
      </c>
      <c r="L11" s="16">
        <f t="shared" si="3"/>
        <v>27.253218884120173</v>
      </c>
      <c r="M11" s="16">
        <f t="shared" si="4"/>
        <v>97.155688622754482</v>
      </c>
      <c r="N11" s="16">
        <f t="shared" si="5"/>
        <v>2.8443113772455089</v>
      </c>
      <c r="O11" s="16">
        <f t="shared" si="6"/>
        <v>1.4749262536873156</v>
      </c>
    </row>
    <row r="12" spans="1:15">
      <c r="A12" s="14" t="str">
        <f t="shared" si="0"/>
        <v>AF05_ABM UHB_Neath</v>
      </c>
      <c r="B12" s="14" t="s">
        <v>82</v>
      </c>
      <c r="C12" s="15" t="str">
        <f>Data!A11</f>
        <v>ABM UHB</v>
      </c>
      <c r="D12" s="15" t="str">
        <f>Data!B11</f>
        <v>Neath</v>
      </c>
      <c r="E12" s="14">
        <f>Data!C11</f>
        <v>56422</v>
      </c>
      <c r="F12" s="14">
        <f>Data!P11</f>
        <v>806</v>
      </c>
      <c r="G12" s="14">
        <f>Data!Q11</f>
        <v>23</v>
      </c>
      <c r="H12" s="16">
        <f t="shared" si="1"/>
        <v>97.225572979493364</v>
      </c>
      <c r="I12" s="14">
        <f>Data!S11</f>
        <v>3</v>
      </c>
      <c r="J12" s="16">
        <f t="shared" si="2"/>
        <v>0.36057692307692307</v>
      </c>
      <c r="K12" s="14">
        <f>Data!T11</f>
        <v>338</v>
      </c>
      <c r="L12" s="16">
        <f t="shared" si="3"/>
        <v>28.888888888888886</v>
      </c>
      <c r="M12" s="16">
        <f t="shared" si="4"/>
        <v>97.225572979493364</v>
      </c>
      <c r="N12" s="16">
        <f t="shared" si="5"/>
        <v>2.7744270205066344</v>
      </c>
      <c r="O12" s="16">
        <f t="shared" si="6"/>
        <v>0.36057692307692307</v>
      </c>
    </row>
    <row r="13" spans="1:15">
      <c r="A13" s="14" t="str">
        <f t="shared" si="0"/>
        <v>AF05_ABM UHB_Penderi</v>
      </c>
      <c r="B13" s="14" t="s">
        <v>82</v>
      </c>
      <c r="C13" s="15" t="str">
        <f>Data!A12</f>
        <v>ABM UHB</v>
      </c>
      <c r="D13" s="15" t="str">
        <f>Data!B12</f>
        <v>Penderi</v>
      </c>
      <c r="E13" s="14">
        <f>Data!C12</f>
        <v>37026</v>
      </c>
      <c r="F13" s="14">
        <f>Data!P12</f>
        <v>466</v>
      </c>
      <c r="G13" s="14">
        <f>Data!Q12</f>
        <v>22</v>
      </c>
      <c r="H13" s="16">
        <f t="shared" si="1"/>
        <v>95.491803278688522</v>
      </c>
      <c r="I13" s="14">
        <f>Data!S12</f>
        <v>7</v>
      </c>
      <c r="J13" s="16">
        <f t="shared" si="2"/>
        <v>1.4141414141414141</v>
      </c>
      <c r="K13" s="14">
        <f>Data!T12</f>
        <v>110</v>
      </c>
      <c r="L13" s="16">
        <f t="shared" si="3"/>
        <v>18.181818181818183</v>
      </c>
      <c r="M13" s="16">
        <f t="shared" si="4"/>
        <v>95.491803278688522</v>
      </c>
      <c r="N13" s="16">
        <f t="shared" si="5"/>
        <v>4.5081967213114753</v>
      </c>
      <c r="O13" s="16">
        <f t="shared" si="6"/>
        <v>1.4141414141414141</v>
      </c>
    </row>
    <row r="14" spans="1:15">
      <c r="A14" s="14" t="str">
        <f t="shared" si="0"/>
        <v>AF05_ABM UHB_Upper Valleys</v>
      </c>
      <c r="B14" s="14" t="s">
        <v>82</v>
      </c>
      <c r="C14" s="15" t="str">
        <f>Data!A13</f>
        <v>ABM UHB</v>
      </c>
      <c r="D14" s="15" t="str">
        <f>Data!B13</f>
        <v>Upper Valleys</v>
      </c>
      <c r="E14" s="14">
        <f>Data!C13</f>
        <v>30624</v>
      </c>
      <c r="F14" s="14">
        <f>Data!P13</f>
        <v>530</v>
      </c>
      <c r="G14" s="14">
        <f>Data!Q13</f>
        <v>10</v>
      </c>
      <c r="H14" s="16">
        <f t="shared" si="1"/>
        <v>98.148148148148152</v>
      </c>
      <c r="I14" s="14">
        <f>Data!S13</f>
        <v>11</v>
      </c>
      <c r="J14" s="16">
        <f t="shared" si="2"/>
        <v>1.9963702359346642</v>
      </c>
      <c r="K14" s="14">
        <f>Data!T13</f>
        <v>80</v>
      </c>
      <c r="L14" s="16">
        <f t="shared" si="3"/>
        <v>12.678288431061807</v>
      </c>
      <c r="M14" s="16">
        <f t="shared" si="4"/>
        <v>98.148148148148152</v>
      </c>
      <c r="N14" s="16">
        <f t="shared" si="5"/>
        <v>1.8518518518518516</v>
      </c>
      <c r="O14" s="16">
        <f t="shared" si="6"/>
        <v>1.9963702359346642</v>
      </c>
    </row>
    <row r="15" spans="1:15">
      <c r="A15" s="14" t="str">
        <f t="shared" si="0"/>
        <v>AF05_Aneurin Bevan UHB_Blaenau Gwent East</v>
      </c>
      <c r="B15" s="14" t="s">
        <v>82</v>
      </c>
      <c r="C15" s="15" t="str">
        <f>Data!A14</f>
        <v>Aneurin Bevan UHB</v>
      </c>
      <c r="D15" s="15" t="str">
        <f>Data!B14</f>
        <v>Blaenau Gwent East</v>
      </c>
      <c r="E15" s="14">
        <f>Data!C14</f>
        <v>38233</v>
      </c>
      <c r="F15" s="14">
        <f>Data!P14</f>
        <v>496</v>
      </c>
      <c r="G15" s="14">
        <f>Data!Q14</f>
        <v>6</v>
      </c>
      <c r="H15" s="16">
        <f t="shared" si="1"/>
        <v>98.804780876494021</v>
      </c>
      <c r="I15" s="14">
        <f>Data!S14</f>
        <v>8</v>
      </c>
      <c r="J15" s="16">
        <f t="shared" si="2"/>
        <v>1.5686274509803921</v>
      </c>
      <c r="K15" s="14">
        <f>Data!T14</f>
        <v>132</v>
      </c>
      <c r="L15" s="16">
        <f t="shared" si="3"/>
        <v>20.5607476635514</v>
      </c>
      <c r="M15" s="16">
        <f t="shared" si="4"/>
        <v>98.804780876494021</v>
      </c>
      <c r="N15" s="16">
        <f t="shared" si="5"/>
        <v>1.1952191235059761</v>
      </c>
      <c r="O15" s="16">
        <f t="shared" si="6"/>
        <v>1.5686274509803921</v>
      </c>
    </row>
    <row r="16" spans="1:15">
      <c r="A16" s="14" t="str">
        <f t="shared" si="0"/>
        <v>AF05_Aneurin Bevan UHB_Blaenau Gwent West</v>
      </c>
      <c r="B16" s="14" t="s">
        <v>82</v>
      </c>
      <c r="C16" s="15" t="str">
        <f>Data!A15</f>
        <v>Aneurin Bevan UHB</v>
      </c>
      <c r="D16" s="15" t="str">
        <f>Data!B15</f>
        <v>Blaenau Gwent West</v>
      </c>
      <c r="E16" s="14">
        <f>Data!C15</f>
        <v>35017</v>
      </c>
      <c r="F16" s="14">
        <f>Data!P15</f>
        <v>393</v>
      </c>
      <c r="G16" s="14">
        <f>Data!Q15</f>
        <v>7</v>
      </c>
      <c r="H16" s="16">
        <f t="shared" si="1"/>
        <v>98.25</v>
      </c>
      <c r="I16" s="14">
        <f>Data!S15</f>
        <v>2</v>
      </c>
      <c r="J16" s="16">
        <f t="shared" si="2"/>
        <v>0.49751243781094528</v>
      </c>
      <c r="K16" s="14">
        <f>Data!T15</f>
        <v>198</v>
      </c>
      <c r="L16" s="16">
        <f t="shared" si="3"/>
        <v>33</v>
      </c>
      <c r="M16" s="16">
        <f t="shared" si="4"/>
        <v>98.25</v>
      </c>
      <c r="N16" s="16">
        <f t="shared" si="5"/>
        <v>1.7500000000000002</v>
      </c>
      <c r="O16" s="16">
        <f t="shared" si="6"/>
        <v>0.49751243781094528</v>
      </c>
    </row>
    <row r="17" spans="1:15">
      <c r="A17" s="14" t="str">
        <f t="shared" si="0"/>
        <v>AF05_Aneurin Bevan UHB_Caerphilly East</v>
      </c>
      <c r="B17" s="14" t="s">
        <v>82</v>
      </c>
      <c r="C17" s="15" t="str">
        <f>Data!A16</f>
        <v>Aneurin Bevan UHB</v>
      </c>
      <c r="D17" s="15" t="str">
        <f>Data!B16</f>
        <v>Caerphilly East</v>
      </c>
      <c r="E17" s="14">
        <f>Data!C16</f>
        <v>59971</v>
      </c>
      <c r="F17" s="14">
        <f>Data!P16</f>
        <v>726</v>
      </c>
      <c r="G17" s="14">
        <f>Data!Q16</f>
        <v>8</v>
      </c>
      <c r="H17" s="16">
        <f t="shared" si="1"/>
        <v>98.910081743869199</v>
      </c>
      <c r="I17" s="14">
        <f>Data!S16</f>
        <v>5</v>
      </c>
      <c r="J17" s="16">
        <f t="shared" si="2"/>
        <v>0.67658998646820023</v>
      </c>
      <c r="K17" s="14">
        <f>Data!T16</f>
        <v>184</v>
      </c>
      <c r="L17" s="16">
        <f t="shared" si="3"/>
        <v>19.934994582881906</v>
      </c>
      <c r="M17" s="16">
        <f t="shared" si="4"/>
        <v>98.910081743869199</v>
      </c>
      <c r="N17" s="16">
        <f t="shared" si="5"/>
        <v>1.0899182561307901</v>
      </c>
      <c r="O17" s="16">
        <f t="shared" si="6"/>
        <v>0.67658998646820023</v>
      </c>
    </row>
    <row r="18" spans="1:15">
      <c r="A18" s="14" t="str">
        <f t="shared" si="0"/>
        <v>AF05_Aneurin Bevan UHB_Caerphilly North</v>
      </c>
      <c r="B18" s="14" t="s">
        <v>82</v>
      </c>
      <c r="C18" s="15" t="str">
        <f>Data!A17</f>
        <v>Aneurin Bevan UHB</v>
      </c>
      <c r="D18" s="15" t="str">
        <f>Data!B17</f>
        <v>Caerphilly North</v>
      </c>
      <c r="E18" s="14">
        <f>Data!C17</f>
        <v>68779</v>
      </c>
      <c r="F18" s="14">
        <f>Data!P17</f>
        <v>824</v>
      </c>
      <c r="G18" s="14">
        <f>Data!Q17</f>
        <v>11</v>
      </c>
      <c r="H18" s="16">
        <f t="shared" si="1"/>
        <v>98.682634730538922</v>
      </c>
      <c r="I18" s="14">
        <f>Data!S17</f>
        <v>1</v>
      </c>
      <c r="J18" s="16">
        <f t="shared" si="2"/>
        <v>0.11961722488038277</v>
      </c>
      <c r="K18" s="14">
        <f>Data!T17</f>
        <v>379</v>
      </c>
      <c r="L18" s="16">
        <f t="shared" si="3"/>
        <v>31.193415637860085</v>
      </c>
      <c r="M18" s="16">
        <f t="shared" si="4"/>
        <v>98.682634730538922</v>
      </c>
      <c r="N18" s="16">
        <f t="shared" si="5"/>
        <v>1.3173652694610778</v>
      </c>
      <c r="O18" s="16">
        <f t="shared" si="6"/>
        <v>0.11961722488038277</v>
      </c>
    </row>
    <row r="19" spans="1:15">
      <c r="A19" s="14" t="str">
        <f t="shared" si="0"/>
        <v>AF05_Aneurin Bevan UHB_Caerphilly South</v>
      </c>
      <c r="B19" s="14" t="s">
        <v>82</v>
      </c>
      <c r="C19" s="15" t="str">
        <f>Data!A18</f>
        <v>Aneurin Bevan UHB</v>
      </c>
      <c r="D19" s="15" t="str">
        <f>Data!B18</f>
        <v>Caerphilly South</v>
      </c>
      <c r="E19" s="14">
        <f>Data!C18</f>
        <v>55566</v>
      </c>
      <c r="F19" s="14">
        <f>Data!P18</f>
        <v>684</v>
      </c>
      <c r="G19" s="14">
        <f>Data!Q18</f>
        <v>31</v>
      </c>
      <c r="H19" s="16">
        <f t="shared" si="1"/>
        <v>95.664335664335667</v>
      </c>
      <c r="I19" s="14">
        <f>Data!S18</f>
        <v>11</v>
      </c>
      <c r="J19" s="16">
        <f t="shared" si="2"/>
        <v>1.5151515151515151</v>
      </c>
      <c r="K19" s="14">
        <f>Data!T18</f>
        <v>261</v>
      </c>
      <c r="L19" s="16">
        <f t="shared" si="3"/>
        <v>26.443768996960486</v>
      </c>
      <c r="M19" s="16">
        <f t="shared" si="4"/>
        <v>95.664335664335667</v>
      </c>
      <c r="N19" s="16">
        <f t="shared" si="5"/>
        <v>4.335664335664335</v>
      </c>
      <c r="O19" s="16">
        <f t="shared" si="6"/>
        <v>1.5151515151515151</v>
      </c>
    </row>
    <row r="20" spans="1:15">
      <c r="A20" s="14" t="str">
        <f t="shared" si="0"/>
        <v>AF05_Aneurin Bevan UHB_Monmouthshire North</v>
      </c>
      <c r="B20" s="14" t="s">
        <v>82</v>
      </c>
      <c r="C20" s="15" t="str">
        <f>Data!A19</f>
        <v>Aneurin Bevan UHB</v>
      </c>
      <c r="D20" s="15" t="str">
        <f>Data!B19</f>
        <v>Monmouthshire North</v>
      </c>
      <c r="E20" s="14">
        <f>Data!C19</f>
        <v>51137</v>
      </c>
      <c r="F20" s="14">
        <f>Data!P19</f>
        <v>1110</v>
      </c>
      <c r="G20" s="14">
        <f>Data!Q19</f>
        <v>15</v>
      </c>
      <c r="H20" s="16">
        <f t="shared" si="1"/>
        <v>98.666666666666671</v>
      </c>
      <c r="I20" s="14">
        <f>Data!S19</f>
        <v>25</v>
      </c>
      <c r="J20" s="16">
        <f t="shared" si="2"/>
        <v>2.1739130434782608</v>
      </c>
      <c r="K20" s="14">
        <f>Data!T19</f>
        <v>60</v>
      </c>
      <c r="L20" s="16">
        <f t="shared" si="3"/>
        <v>4.9586776859504136</v>
      </c>
      <c r="M20" s="16">
        <f t="shared" si="4"/>
        <v>98.666666666666671</v>
      </c>
      <c r="N20" s="16">
        <f t="shared" si="5"/>
        <v>1.3333333333333335</v>
      </c>
      <c r="O20" s="16">
        <f t="shared" si="6"/>
        <v>2.1739130434782608</v>
      </c>
    </row>
    <row r="21" spans="1:15">
      <c r="A21" s="14" t="str">
        <f t="shared" si="0"/>
        <v>AF05_Aneurin Bevan UHB_Monmouthshire South</v>
      </c>
      <c r="B21" s="14" t="s">
        <v>82</v>
      </c>
      <c r="C21" s="15" t="str">
        <f>Data!A20</f>
        <v>Aneurin Bevan UHB</v>
      </c>
      <c r="D21" s="15" t="str">
        <f>Data!B20</f>
        <v>Monmouthshire South</v>
      </c>
      <c r="E21" s="14">
        <f>Data!C20</f>
        <v>46793</v>
      </c>
      <c r="F21" s="14">
        <f>Data!P20</f>
        <v>818</v>
      </c>
      <c r="G21" s="14">
        <f>Data!Q20</f>
        <v>14</v>
      </c>
      <c r="H21" s="16">
        <f t="shared" si="1"/>
        <v>98.317307692307693</v>
      </c>
      <c r="I21" s="14">
        <f>Data!S20</f>
        <v>13</v>
      </c>
      <c r="J21" s="16">
        <f t="shared" si="2"/>
        <v>1.5384615384615385</v>
      </c>
      <c r="K21" s="14">
        <f>Data!T20</f>
        <v>3</v>
      </c>
      <c r="L21" s="16">
        <f t="shared" si="3"/>
        <v>0.35377358490566041</v>
      </c>
      <c r="M21" s="16">
        <f t="shared" si="4"/>
        <v>98.317307692307693</v>
      </c>
      <c r="N21" s="16">
        <f t="shared" si="5"/>
        <v>1.6826923076923077</v>
      </c>
      <c r="O21" s="16">
        <f t="shared" si="6"/>
        <v>1.5384615384615385</v>
      </c>
    </row>
    <row r="22" spans="1:15">
      <c r="A22" s="14" t="str">
        <f t="shared" si="0"/>
        <v>AF05_Aneurin Bevan UHB_Newport Central</v>
      </c>
      <c r="B22" s="14" t="s">
        <v>82</v>
      </c>
      <c r="C22" s="15" t="str">
        <f>Data!A21</f>
        <v>Aneurin Bevan UHB</v>
      </c>
      <c r="D22" s="15" t="str">
        <f>Data!B21</f>
        <v>Newport Central</v>
      </c>
      <c r="E22" s="14">
        <f>Data!C21</f>
        <v>48307</v>
      </c>
      <c r="F22" s="14">
        <f>Data!P21</f>
        <v>590</v>
      </c>
      <c r="G22" s="14">
        <f>Data!Q21</f>
        <v>6</v>
      </c>
      <c r="H22" s="16">
        <f t="shared" si="1"/>
        <v>98.993288590604024</v>
      </c>
      <c r="I22" s="14">
        <f>Data!S21</f>
        <v>7</v>
      </c>
      <c r="J22" s="16">
        <f t="shared" si="2"/>
        <v>1.1608623548922055</v>
      </c>
      <c r="K22" s="14">
        <f>Data!T21</f>
        <v>131</v>
      </c>
      <c r="L22" s="16">
        <f t="shared" si="3"/>
        <v>17.847411444141688</v>
      </c>
      <c r="M22" s="16">
        <f t="shared" si="4"/>
        <v>98.993288590604024</v>
      </c>
      <c r="N22" s="16">
        <f t="shared" si="5"/>
        <v>1.006711409395973</v>
      </c>
      <c r="O22" s="16">
        <f t="shared" si="6"/>
        <v>1.1608623548922055</v>
      </c>
    </row>
    <row r="23" spans="1:15">
      <c r="A23" s="14" t="str">
        <f t="shared" si="0"/>
        <v>AF05_Aneurin Bevan UHB_Newport East</v>
      </c>
      <c r="B23" s="14" t="s">
        <v>82</v>
      </c>
      <c r="C23" s="15" t="str">
        <f>Data!A22</f>
        <v>Aneurin Bevan UHB</v>
      </c>
      <c r="D23" s="15" t="str">
        <f>Data!B22</f>
        <v>Newport East</v>
      </c>
      <c r="E23" s="14">
        <f>Data!C22</f>
        <v>47854</v>
      </c>
      <c r="F23" s="14">
        <f>Data!P22</f>
        <v>547</v>
      </c>
      <c r="G23" s="14">
        <f>Data!Q22</f>
        <v>13</v>
      </c>
      <c r="H23" s="16">
        <f t="shared" si="1"/>
        <v>97.678571428571431</v>
      </c>
      <c r="I23" s="14">
        <f>Data!S22</f>
        <v>7</v>
      </c>
      <c r="J23" s="16">
        <f t="shared" si="2"/>
        <v>1.2345679012345678</v>
      </c>
      <c r="K23" s="14">
        <f>Data!T22</f>
        <v>188</v>
      </c>
      <c r="L23" s="16">
        <f t="shared" si="3"/>
        <v>24.900662251655628</v>
      </c>
      <c r="M23" s="16">
        <f t="shared" si="4"/>
        <v>97.678571428571431</v>
      </c>
      <c r="N23" s="16">
        <f t="shared" si="5"/>
        <v>2.3214285714285716</v>
      </c>
      <c r="O23" s="16">
        <f t="shared" si="6"/>
        <v>1.2345679012345678</v>
      </c>
    </row>
    <row r="24" spans="1:15">
      <c r="A24" s="14" t="str">
        <f t="shared" si="0"/>
        <v>AF05_Aneurin Bevan UHB_Newport West</v>
      </c>
      <c r="B24" s="14" t="s">
        <v>82</v>
      </c>
      <c r="C24" s="15" t="str">
        <f>Data!A23</f>
        <v>Aneurin Bevan UHB</v>
      </c>
      <c r="D24" s="15" t="str">
        <f>Data!B23</f>
        <v>Newport West</v>
      </c>
      <c r="E24" s="14">
        <f>Data!C23</f>
        <v>52175</v>
      </c>
      <c r="F24" s="14">
        <f>Data!P23</f>
        <v>706</v>
      </c>
      <c r="G24" s="14">
        <f>Data!Q23</f>
        <v>30</v>
      </c>
      <c r="H24" s="16">
        <f t="shared" si="1"/>
        <v>95.923913043478265</v>
      </c>
      <c r="I24" s="14">
        <f>Data!S23</f>
        <v>6</v>
      </c>
      <c r="J24" s="16">
        <f t="shared" si="2"/>
        <v>0.80862533692722371</v>
      </c>
      <c r="K24" s="14">
        <f>Data!T23</f>
        <v>109</v>
      </c>
      <c r="L24" s="16">
        <f t="shared" si="3"/>
        <v>12.808460634547592</v>
      </c>
      <c r="M24" s="16">
        <f t="shared" si="4"/>
        <v>95.923913043478265</v>
      </c>
      <c r="N24" s="16">
        <f t="shared" si="5"/>
        <v>4.0760869565217392</v>
      </c>
      <c r="O24" s="16">
        <f t="shared" si="6"/>
        <v>0.80862533692722371</v>
      </c>
    </row>
    <row r="25" spans="1:15">
      <c r="A25" s="14" t="str">
        <f t="shared" si="0"/>
        <v>AF05_Aneurin Bevan UHB_Torfaen North</v>
      </c>
      <c r="B25" s="14" t="s">
        <v>82</v>
      </c>
      <c r="C25" s="15" t="str">
        <f>Data!A24</f>
        <v>Aneurin Bevan UHB</v>
      </c>
      <c r="D25" s="15" t="str">
        <f>Data!B24</f>
        <v>Torfaen North</v>
      </c>
      <c r="E25" s="14">
        <f>Data!C24</f>
        <v>48650</v>
      </c>
      <c r="F25" s="14">
        <f>Data!P24</f>
        <v>919</v>
      </c>
      <c r="G25" s="14">
        <f>Data!Q24</f>
        <v>16</v>
      </c>
      <c r="H25" s="16">
        <f t="shared" si="1"/>
        <v>98.288770053475943</v>
      </c>
      <c r="I25" s="14">
        <f>Data!S24</f>
        <v>17</v>
      </c>
      <c r="J25" s="16">
        <f t="shared" si="2"/>
        <v>1.7857142857142856</v>
      </c>
      <c r="K25" s="14">
        <f>Data!T24</f>
        <v>0</v>
      </c>
      <c r="L25" s="16">
        <f t="shared" si="3"/>
        <v>0</v>
      </c>
      <c r="M25" s="16">
        <f t="shared" si="4"/>
        <v>98.288770053475943</v>
      </c>
      <c r="N25" s="16">
        <f t="shared" si="5"/>
        <v>1.7112299465240641</v>
      </c>
      <c r="O25" s="16">
        <f t="shared" si="6"/>
        <v>1.7857142857142856</v>
      </c>
    </row>
    <row r="26" spans="1:15">
      <c r="A26" s="14" t="str">
        <f t="shared" si="0"/>
        <v>AF05_Aneurin Bevan UHB_Torfaen South</v>
      </c>
      <c r="B26" s="14" t="s">
        <v>82</v>
      </c>
      <c r="C26" s="15" t="str">
        <f>Data!A25</f>
        <v>Aneurin Bevan UHB</v>
      </c>
      <c r="D26" s="15" t="str">
        <f>Data!B25</f>
        <v>Torfaen South</v>
      </c>
      <c r="E26" s="14">
        <f>Data!C25</f>
        <v>45537</v>
      </c>
      <c r="F26" s="14">
        <f>Data!P25</f>
        <v>606</v>
      </c>
      <c r="G26" s="14">
        <f>Data!Q25</f>
        <v>14</v>
      </c>
      <c r="H26" s="16">
        <f t="shared" si="1"/>
        <v>97.741935483870961</v>
      </c>
      <c r="I26" s="14">
        <f>Data!S25</f>
        <v>6</v>
      </c>
      <c r="J26" s="16">
        <f t="shared" si="2"/>
        <v>0.95846645367412142</v>
      </c>
      <c r="K26" s="14">
        <f>Data!T25</f>
        <v>145</v>
      </c>
      <c r="L26" s="16">
        <f t="shared" si="3"/>
        <v>18.806744487678341</v>
      </c>
      <c r="M26" s="16">
        <f t="shared" si="4"/>
        <v>97.741935483870961</v>
      </c>
      <c r="N26" s="16">
        <f t="shared" si="5"/>
        <v>2.258064516129032</v>
      </c>
      <c r="O26" s="16">
        <f t="shared" si="6"/>
        <v>0.95846645367412142</v>
      </c>
    </row>
    <row r="27" spans="1:15">
      <c r="A27" s="14" t="str">
        <f t="shared" si="0"/>
        <v>AF05_Betsi Cadwaladr UHB_Anglesey</v>
      </c>
      <c r="B27" s="14" t="s">
        <v>82</v>
      </c>
      <c r="C27" s="15" t="str">
        <f>Data!A26</f>
        <v>Betsi Cadwaladr UHB</v>
      </c>
      <c r="D27" s="15" t="str">
        <f>Data!B26</f>
        <v>Anglesey</v>
      </c>
      <c r="E27" s="14">
        <f>Data!C26</f>
        <v>66040</v>
      </c>
      <c r="F27" s="14">
        <f>Data!P26</f>
        <v>1228</v>
      </c>
      <c r="G27" s="14">
        <f>Data!Q26</f>
        <v>73</v>
      </c>
      <c r="H27" s="16">
        <f t="shared" si="1"/>
        <v>94.388931591083775</v>
      </c>
      <c r="I27" s="14">
        <f>Data!S26</f>
        <v>48</v>
      </c>
      <c r="J27" s="16">
        <f t="shared" si="2"/>
        <v>3.5581912527798369</v>
      </c>
      <c r="K27" s="14">
        <f>Data!T26</f>
        <v>33</v>
      </c>
      <c r="L27" s="16">
        <f t="shared" si="3"/>
        <v>2.3878437047756873</v>
      </c>
      <c r="M27" s="16">
        <f t="shared" si="4"/>
        <v>94.388931591083775</v>
      </c>
      <c r="N27" s="16">
        <f t="shared" si="5"/>
        <v>5.6110684089162186</v>
      </c>
      <c r="O27" s="16">
        <f t="shared" si="6"/>
        <v>3.5581912527798369</v>
      </c>
    </row>
    <row r="28" spans="1:15">
      <c r="A28" s="14" t="str">
        <f t="shared" si="0"/>
        <v>AF05_Betsi Cadwaladr UHB_Arfon</v>
      </c>
      <c r="B28" s="14" t="s">
        <v>82</v>
      </c>
      <c r="C28" s="15" t="str">
        <f>Data!A27</f>
        <v>Betsi Cadwaladr UHB</v>
      </c>
      <c r="D28" s="15" t="str">
        <f>Data!B27</f>
        <v>Arfon</v>
      </c>
      <c r="E28" s="14">
        <f>Data!C27</f>
        <v>69173</v>
      </c>
      <c r="F28" s="14">
        <f>Data!P27</f>
        <v>863</v>
      </c>
      <c r="G28" s="14">
        <f>Data!Q27</f>
        <v>28</v>
      </c>
      <c r="H28" s="16">
        <f t="shared" si="1"/>
        <v>96.857463524130196</v>
      </c>
      <c r="I28" s="14">
        <f>Data!S27</f>
        <v>17</v>
      </c>
      <c r="J28" s="16">
        <f t="shared" si="2"/>
        <v>1.8722466960352422</v>
      </c>
      <c r="K28" s="14">
        <f>Data!T27</f>
        <v>23</v>
      </c>
      <c r="L28" s="16">
        <f t="shared" si="3"/>
        <v>2.4704618689581093</v>
      </c>
      <c r="M28" s="16">
        <f t="shared" si="4"/>
        <v>96.857463524130196</v>
      </c>
      <c r="N28" s="16">
        <f t="shared" si="5"/>
        <v>3.1425364758698096</v>
      </c>
      <c r="O28" s="16">
        <f t="shared" si="6"/>
        <v>1.8722466960352422</v>
      </c>
    </row>
    <row r="29" spans="1:15">
      <c r="A29" s="14" t="str">
        <f t="shared" si="0"/>
        <v>AF05_Betsi Cadwaladr UHB_Central &amp; South Denbighshire</v>
      </c>
      <c r="B29" s="14" t="s">
        <v>82</v>
      </c>
      <c r="C29" s="15" t="str">
        <f>Data!A28</f>
        <v>Betsi Cadwaladr UHB</v>
      </c>
      <c r="D29" s="15" t="str">
        <f>Data!B28</f>
        <v>Central &amp; South Denbighshire</v>
      </c>
      <c r="E29" s="14">
        <f>Data!C28</f>
        <v>42179</v>
      </c>
      <c r="F29" s="14">
        <f>Data!P28</f>
        <v>671</v>
      </c>
      <c r="G29" s="14">
        <f>Data!Q28</f>
        <v>15</v>
      </c>
      <c r="H29" s="16">
        <f t="shared" si="1"/>
        <v>97.813411078717209</v>
      </c>
      <c r="I29" s="14">
        <f>Data!S28</f>
        <v>48</v>
      </c>
      <c r="J29" s="16">
        <f t="shared" si="2"/>
        <v>6.5395095367847409</v>
      </c>
      <c r="K29" s="14">
        <f>Data!T28</f>
        <v>161</v>
      </c>
      <c r="L29" s="16">
        <f t="shared" si="3"/>
        <v>17.988826815642458</v>
      </c>
      <c r="M29" s="16">
        <f t="shared" si="4"/>
        <v>97.813411078717209</v>
      </c>
      <c r="N29" s="16">
        <f t="shared" si="5"/>
        <v>2.1865889212827989</v>
      </c>
      <c r="O29" s="16">
        <f t="shared" si="6"/>
        <v>6.5395095367847409</v>
      </c>
    </row>
    <row r="30" spans="1:15">
      <c r="A30" s="14" t="str">
        <f t="shared" si="0"/>
        <v>AF05_Betsi Cadwaladr UHB_Conwy East</v>
      </c>
      <c r="B30" s="14" t="s">
        <v>82</v>
      </c>
      <c r="C30" s="15" t="str">
        <f>Data!A29</f>
        <v>Betsi Cadwaladr UHB</v>
      </c>
      <c r="D30" s="15" t="str">
        <f>Data!B29</f>
        <v>Conwy East</v>
      </c>
      <c r="E30" s="14">
        <f>Data!C29</f>
        <v>54001</v>
      </c>
      <c r="F30" s="14">
        <f>Data!P29</f>
        <v>858</v>
      </c>
      <c r="G30" s="14">
        <f>Data!Q29</f>
        <v>16</v>
      </c>
      <c r="H30" s="16">
        <f t="shared" si="1"/>
        <v>98.169336384439347</v>
      </c>
      <c r="I30" s="14">
        <f>Data!S29</f>
        <v>22</v>
      </c>
      <c r="J30" s="16">
        <f t="shared" si="2"/>
        <v>2.4553571428571428</v>
      </c>
      <c r="K30" s="14">
        <f>Data!T29</f>
        <v>318</v>
      </c>
      <c r="L30" s="16">
        <f t="shared" si="3"/>
        <v>26.194398682042834</v>
      </c>
      <c r="M30" s="16">
        <f t="shared" si="4"/>
        <v>98.169336384439347</v>
      </c>
      <c r="N30" s="16">
        <f t="shared" si="5"/>
        <v>1.8306636155606408</v>
      </c>
      <c r="O30" s="16">
        <f t="shared" si="6"/>
        <v>2.4553571428571428</v>
      </c>
    </row>
    <row r="31" spans="1:15">
      <c r="A31" s="14" t="str">
        <f t="shared" si="0"/>
        <v>AF05_Betsi Cadwaladr UHB_Conwy West</v>
      </c>
      <c r="B31" s="14" t="s">
        <v>82</v>
      </c>
      <c r="C31" s="15" t="str">
        <f>Data!A30</f>
        <v>Betsi Cadwaladr UHB</v>
      </c>
      <c r="D31" s="15" t="str">
        <f>Data!B30</f>
        <v>Conwy West</v>
      </c>
      <c r="E31" s="14">
        <f>Data!C30</f>
        <v>62883</v>
      </c>
      <c r="F31" s="14">
        <f>Data!P30</f>
        <v>963</v>
      </c>
      <c r="G31" s="14">
        <f>Data!Q30</f>
        <v>37</v>
      </c>
      <c r="H31" s="16">
        <f t="shared" si="1"/>
        <v>96.3</v>
      </c>
      <c r="I31" s="14">
        <f>Data!S30</f>
        <v>26</v>
      </c>
      <c r="J31" s="16">
        <f t="shared" si="2"/>
        <v>2.53411306042885</v>
      </c>
      <c r="K31" s="14">
        <f>Data!T30</f>
        <v>368</v>
      </c>
      <c r="L31" s="16">
        <f t="shared" si="3"/>
        <v>26.398852223816355</v>
      </c>
      <c r="M31" s="16">
        <f t="shared" si="4"/>
        <v>96.3</v>
      </c>
      <c r="N31" s="16">
        <f t="shared" si="5"/>
        <v>3.6999999999999997</v>
      </c>
      <c r="O31" s="16">
        <f t="shared" si="6"/>
        <v>2.53411306042885</v>
      </c>
    </row>
    <row r="32" spans="1:15">
      <c r="A32" s="14" t="str">
        <f t="shared" si="0"/>
        <v>AF05_Betsi Cadwaladr UHB_Deeside, Hawarden &amp; Saltney</v>
      </c>
      <c r="B32" s="14" t="s">
        <v>82</v>
      </c>
      <c r="C32" s="15" t="str">
        <f>Data!A31</f>
        <v>Betsi Cadwaladr UHB</v>
      </c>
      <c r="D32" s="15" t="str">
        <f>Data!B31</f>
        <v>Deeside, Hawarden &amp; Saltney</v>
      </c>
      <c r="E32" s="14">
        <f>Data!C31</f>
        <v>61291</v>
      </c>
      <c r="F32" s="14">
        <f>Data!P31</f>
        <v>857</v>
      </c>
      <c r="G32" s="14">
        <f>Data!Q31</f>
        <v>53</v>
      </c>
      <c r="H32" s="16">
        <f t="shared" si="1"/>
        <v>94.175824175824175</v>
      </c>
      <c r="I32" s="14">
        <f>Data!S31</f>
        <v>42</v>
      </c>
      <c r="J32" s="16">
        <f t="shared" si="2"/>
        <v>4.4117647058823533</v>
      </c>
      <c r="K32" s="14">
        <f>Data!T31</f>
        <v>9</v>
      </c>
      <c r="L32" s="16">
        <f t="shared" si="3"/>
        <v>0.93652445369406867</v>
      </c>
      <c r="M32" s="16">
        <f t="shared" si="4"/>
        <v>94.175824175824175</v>
      </c>
      <c r="N32" s="16">
        <f t="shared" si="5"/>
        <v>5.8241758241758239</v>
      </c>
      <c r="O32" s="16">
        <f t="shared" si="6"/>
        <v>4.4117647058823533</v>
      </c>
    </row>
    <row r="33" spans="1:15">
      <c r="A33" s="14" t="str">
        <f t="shared" si="0"/>
        <v>AF05_Betsi Cadwaladr UHB_Dwyfor</v>
      </c>
      <c r="B33" s="14" t="s">
        <v>82</v>
      </c>
      <c r="C33" s="15" t="str">
        <f>Data!A32</f>
        <v>Betsi Cadwaladr UHB</v>
      </c>
      <c r="D33" s="15" t="str">
        <f>Data!B32</f>
        <v>Dwyfor</v>
      </c>
      <c r="E33" s="14">
        <f>Data!C32</f>
        <v>25162</v>
      </c>
      <c r="F33" s="14">
        <f>Data!P32</f>
        <v>552</v>
      </c>
      <c r="G33" s="14">
        <f>Data!Q32</f>
        <v>35</v>
      </c>
      <c r="H33" s="16">
        <f t="shared" si="1"/>
        <v>94.037478705281089</v>
      </c>
      <c r="I33" s="14">
        <f>Data!S32</f>
        <v>13</v>
      </c>
      <c r="J33" s="16">
        <f t="shared" si="2"/>
        <v>2.166666666666667</v>
      </c>
      <c r="K33" s="14">
        <f>Data!T32</f>
        <v>51</v>
      </c>
      <c r="L33" s="16">
        <f t="shared" si="3"/>
        <v>7.8341013824884786</v>
      </c>
      <c r="M33" s="16">
        <f t="shared" si="4"/>
        <v>94.037478705281089</v>
      </c>
      <c r="N33" s="16">
        <f t="shared" si="5"/>
        <v>5.9625212947189095</v>
      </c>
      <c r="O33" s="16">
        <f t="shared" si="6"/>
        <v>2.166666666666667</v>
      </c>
    </row>
    <row r="34" spans="1:15">
      <c r="A34" s="14" t="str">
        <f t="shared" si="0"/>
        <v>AF05_Betsi Cadwaladr UHB_Holywell &amp; Flint</v>
      </c>
      <c r="B34" s="14" t="s">
        <v>82</v>
      </c>
      <c r="C34" s="15" t="str">
        <f>Data!A33</f>
        <v>Betsi Cadwaladr UHB</v>
      </c>
      <c r="D34" s="15" t="str">
        <f>Data!B33</f>
        <v>Holywell &amp; Flint</v>
      </c>
      <c r="E34" s="14">
        <f>Data!C33</f>
        <v>39096</v>
      </c>
      <c r="F34" s="14">
        <f>Data!P33</f>
        <v>596</v>
      </c>
      <c r="G34" s="14">
        <f>Data!Q33</f>
        <v>15</v>
      </c>
      <c r="H34" s="16">
        <f t="shared" si="1"/>
        <v>97.545008183306052</v>
      </c>
      <c r="I34" s="14">
        <f>Data!S33</f>
        <v>26</v>
      </c>
      <c r="J34" s="16">
        <f t="shared" si="2"/>
        <v>4.0816326530612246</v>
      </c>
      <c r="K34" s="14">
        <f>Data!T33</f>
        <v>16</v>
      </c>
      <c r="L34" s="16">
        <f t="shared" si="3"/>
        <v>2.4502297090352223</v>
      </c>
      <c r="M34" s="16">
        <f t="shared" si="4"/>
        <v>97.545008183306052</v>
      </c>
      <c r="N34" s="16">
        <f t="shared" si="5"/>
        <v>2.4549918166939442</v>
      </c>
      <c r="O34" s="16">
        <f t="shared" si="6"/>
        <v>4.0816326530612246</v>
      </c>
    </row>
    <row r="35" spans="1:15">
      <c r="A35" s="14" t="str">
        <f t="shared" si="0"/>
        <v>AF05_Betsi Cadwaladr UHB_Meirionnydd</v>
      </c>
      <c r="B35" s="14" t="s">
        <v>82</v>
      </c>
      <c r="C35" s="15" t="str">
        <f>Data!A34</f>
        <v>Betsi Cadwaladr UHB</v>
      </c>
      <c r="D35" s="15" t="str">
        <f>Data!B34</f>
        <v>Meirionnydd</v>
      </c>
      <c r="E35" s="14">
        <f>Data!C34</f>
        <v>31969</v>
      </c>
      <c r="F35" s="14">
        <f>Data!P34</f>
        <v>722</v>
      </c>
      <c r="G35" s="14">
        <f>Data!Q34</f>
        <v>29</v>
      </c>
      <c r="H35" s="16">
        <f t="shared" si="1"/>
        <v>96.138482023968038</v>
      </c>
      <c r="I35" s="14">
        <f>Data!S34</f>
        <v>10</v>
      </c>
      <c r="J35" s="16">
        <f t="shared" si="2"/>
        <v>1.3140604467805519</v>
      </c>
      <c r="K35" s="14">
        <f>Data!T34</f>
        <v>71</v>
      </c>
      <c r="L35" s="16">
        <f t="shared" si="3"/>
        <v>8.5336538461538467</v>
      </c>
      <c r="M35" s="16">
        <f t="shared" si="4"/>
        <v>96.138482023968038</v>
      </c>
      <c r="N35" s="16">
        <f t="shared" si="5"/>
        <v>3.8615179760319571</v>
      </c>
      <c r="O35" s="16">
        <f t="shared" si="6"/>
        <v>1.3140604467805519</v>
      </c>
    </row>
    <row r="36" spans="1:15">
      <c r="A36" s="14" t="str">
        <f t="shared" si="0"/>
        <v>AF05_Betsi Cadwaladr UHB_Mold, Buckley &amp; Caergwle</v>
      </c>
      <c r="B36" s="14" t="s">
        <v>82</v>
      </c>
      <c r="C36" s="15" t="str">
        <f>Data!A35</f>
        <v>Betsi Cadwaladr UHB</v>
      </c>
      <c r="D36" s="15" t="str">
        <f>Data!B35</f>
        <v>Mold, Buckley &amp; Caergwle</v>
      </c>
      <c r="E36" s="14">
        <f>Data!C35</f>
        <v>48696</v>
      </c>
      <c r="F36" s="14">
        <f>Data!P35</f>
        <v>787</v>
      </c>
      <c r="G36" s="14">
        <f>Data!Q35</f>
        <v>9</v>
      </c>
      <c r="H36" s="16">
        <f t="shared" si="1"/>
        <v>98.869346733668337</v>
      </c>
      <c r="I36" s="14">
        <f>Data!S35</f>
        <v>10</v>
      </c>
      <c r="J36" s="16">
        <f t="shared" si="2"/>
        <v>1.240694789081886</v>
      </c>
      <c r="K36" s="14">
        <f>Data!T35</f>
        <v>233</v>
      </c>
      <c r="L36" s="16">
        <f t="shared" si="3"/>
        <v>22.425409047160734</v>
      </c>
      <c r="M36" s="16">
        <f t="shared" si="4"/>
        <v>98.869346733668337</v>
      </c>
      <c r="N36" s="16">
        <f t="shared" si="5"/>
        <v>1.1306532663316584</v>
      </c>
      <c r="O36" s="16">
        <f t="shared" si="6"/>
        <v>1.240694789081886</v>
      </c>
    </row>
    <row r="37" spans="1:15">
      <c r="A37" s="14" t="str">
        <f t="shared" si="0"/>
        <v>AF05_Betsi Cadwaladr UHB_North Denbighshire</v>
      </c>
      <c r="B37" s="14" t="s">
        <v>82</v>
      </c>
      <c r="C37" s="15" t="str">
        <f>Data!A36</f>
        <v>Betsi Cadwaladr UHB</v>
      </c>
      <c r="D37" s="15" t="str">
        <f>Data!B36</f>
        <v>North Denbighshire</v>
      </c>
      <c r="E37" s="14">
        <f>Data!C36</f>
        <v>59387</v>
      </c>
      <c r="F37" s="14">
        <f>Data!P36</f>
        <v>860</v>
      </c>
      <c r="G37" s="14">
        <f>Data!Q36</f>
        <v>44</v>
      </c>
      <c r="H37" s="16">
        <f t="shared" si="1"/>
        <v>95.13274336283186</v>
      </c>
      <c r="I37" s="14">
        <f>Data!S36</f>
        <v>9</v>
      </c>
      <c r="J37" s="16">
        <f t="shared" si="2"/>
        <v>0.98576122672508226</v>
      </c>
      <c r="K37" s="14">
        <f>Data!T36</f>
        <v>296</v>
      </c>
      <c r="L37" s="16">
        <f t="shared" si="3"/>
        <v>24.483043837882548</v>
      </c>
      <c r="M37" s="16">
        <f t="shared" si="4"/>
        <v>95.13274336283186</v>
      </c>
      <c r="N37" s="16">
        <f t="shared" si="5"/>
        <v>4.8672566371681416</v>
      </c>
      <c r="O37" s="16">
        <f t="shared" si="6"/>
        <v>0.98576122672508226</v>
      </c>
    </row>
    <row r="38" spans="1:15">
      <c r="A38" s="14" t="str">
        <f t="shared" si="0"/>
        <v>AF05_Betsi Cadwaladr UHB_South Wrexham</v>
      </c>
      <c r="B38" s="14" t="s">
        <v>82</v>
      </c>
      <c r="C38" s="15" t="str">
        <f>Data!A37</f>
        <v>Betsi Cadwaladr UHB</v>
      </c>
      <c r="D38" s="15" t="str">
        <f>Data!B37</f>
        <v>South Wrexham</v>
      </c>
      <c r="E38" s="14">
        <f>Data!C37</f>
        <v>53098</v>
      </c>
      <c r="F38" s="14">
        <f>Data!P37</f>
        <v>984</v>
      </c>
      <c r="G38" s="14">
        <f>Data!Q37</f>
        <v>33</v>
      </c>
      <c r="H38" s="16">
        <f t="shared" si="1"/>
        <v>96.755162241887902</v>
      </c>
      <c r="I38" s="14">
        <f>Data!S37</f>
        <v>34</v>
      </c>
      <c r="J38" s="16">
        <f t="shared" si="2"/>
        <v>3.2350142721217887</v>
      </c>
      <c r="K38" s="14">
        <f>Data!T37</f>
        <v>29</v>
      </c>
      <c r="L38" s="16">
        <f t="shared" si="3"/>
        <v>2.6851851851851851</v>
      </c>
      <c r="M38" s="16">
        <f t="shared" si="4"/>
        <v>96.755162241887902</v>
      </c>
      <c r="N38" s="16">
        <f t="shared" si="5"/>
        <v>3.2448377581120944</v>
      </c>
      <c r="O38" s="16">
        <f t="shared" si="6"/>
        <v>3.2350142721217887</v>
      </c>
    </row>
    <row r="39" spans="1:15">
      <c r="A39" s="14" t="str">
        <f t="shared" si="0"/>
        <v>AF05_Betsi Cadwaladr UHB_West &amp; North Wrexham</v>
      </c>
      <c r="B39" s="14" t="s">
        <v>82</v>
      </c>
      <c r="C39" s="15" t="str">
        <f>Data!A38</f>
        <v>Betsi Cadwaladr UHB</v>
      </c>
      <c r="D39" s="15" t="str">
        <f>Data!B38</f>
        <v>West &amp; North Wrexham</v>
      </c>
      <c r="E39" s="14">
        <f>Data!C38</f>
        <v>40327</v>
      </c>
      <c r="F39" s="14">
        <f>Data!P38</f>
        <v>692</v>
      </c>
      <c r="G39" s="14">
        <f>Data!Q38</f>
        <v>15</v>
      </c>
      <c r="H39" s="16">
        <f t="shared" si="1"/>
        <v>97.878359264497888</v>
      </c>
      <c r="I39" s="14">
        <f>Data!S38</f>
        <v>13</v>
      </c>
      <c r="J39" s="16">
        <f t="shared" si="2"/>
        <v>1.8055555555555554</v>
      </c>
      <c r="K39" s="14">
        <f>Data!T38</f>
        <v>58</v>
      </c>
      <c r="L39" s="16">
        <f t="shared" si="3"/>
        <v>7.4550128534704374</v>
      </c>
      <c r="M39" s="16">
        <f t="shared" si="4"/>
        <v>97.878359264497888</v>
      </c>
      <c r="N39" s="16">
        <f t="shared" si="5"/>
        <v>2.1216407355021216</v>
      </c>
      <c r="O39" s="16">
        <f t="shared" si="6"/>
        <v>1.8055555555555554</v>
      </c>
    </row>
    <row r="40" spans="1:15">
      <c r="A40" s="14" t="str">
        <f t="shared" si="0"/>
        <v>AF05_Betsi Cadwaladr UHB_Wrexham Town</v>
      </c>
      <c r="B40" s="14" t="s">
        <v>82</v>
      </c>
      <c r="C40" s="15" t="str">
        <f>Data!A39</f>
        <v>Betsi Cadwaladr UHB</v>
      </c>
      <c r="D40" s="15" t="str">
        <f>Data!B39</f>
        <v>Wrexham Town</v>
      </c>
      <c r="E40" s="14">
        <f>Data!C39</f>
        <v>52229</v>
      </c>
      <c r="F40" s="14">
        <f>Data!P39</f>
        <v>820</v>
      </c>
      <c r="G40" s="14">
        <f>Data!Q39</f>
        <v>18</v>
      </c>
      <c r="H40" s="16">
        <f t="shared" si="1"/>
        <v>97.85202863961814</v>
      </c>
      <c r="I40" s="14">
        <f>Data!S39</f>
        <v>43</v>
      </c>
      <c r="J40" s="16">
        <f t="shared" si="2"/>
        <v>4.8808172531214531</v>
      </c>
      <c r="K40" s="14">
        <f>Data!T39</f>
        <v>70</v>
      </c>
      <c r="L40" s="16">
        <f t="shared" si="3"/>
        <v>7.3606729758149321</v>
      </c>
      <c r="M40" s="16">
        <f t="shared" si="4"/>
        <v>97.85202863961814</v>
      </c>
      <c r="N40" s="16">
        <f t="shared" si="5"/>
        <v>2.1479713603818613</v>
      </c>
      <c r="O40" s="16">
        <f t="shared" si="6"/>
        <v>4.8808172531214531</v>
      </c>
    </row>
    <row r="41" spans="1:15">
      <c r="A41" s="14" t="str">
        <f t="shared" si="0"/>
        <v>AF05_Cardiff &amp; Vale UHB_Cardiff East</v>
      </c>
      <c r="B41" s="14" t="s">
        <v>82</v>
      </c>
      <c r="C41" s="15" t="str">
        <f>Data!A40</f>
        <v>Cardiff &amp; Vale UHB</v>
      </c>
      <c r="D41" s="15" t="str">
        <f>Data!B40</f>
        <v>Cardiff East</v>
      </c>
      <c r="E41" s="14">
        <f>Data!C40</f>
        <v>57354</v>
      </c>
      <c r="F41" s="14">
        <f>Data!P40</f>
        <v>454</v>
      </c>
      <c r="G41" s="14">
        <f>Data!Q40</f>
        <v>10</v>
      </c>
      <c r="H41" s="16">
        <f t="shared" si="1"/>
        <v>97.84482758620689</v>
      </c>
      <c r="I41" s="14">
        <f>Data!S40</f>
        <v>2</v>
      </c>
      <c r="J41" s="16">
        <f t="shared" si="2"/>
        <v>0.42918454935622319</v>
      </c>
      <c r="K41" s="14">
        <f>Data!T40</f>
        <v>226</v>
      </c>
      <c r="L41" s="16">
        <f t="shared" si="3"/>
        <v>32.658959537572251</v>
      </c>
      <c r="M41" s="16">
        <f t="shared" si="4"/>
        <v>97.84482758620689</v>
      </c>
      <c r="N41" s="16">
        <f t="shared" si="5"/>
        <v>2.1551724137931036</v>
      </c>
      <c r="O41" s="16">
        <f t="shared" si="6"/>
        <v>0.42918454935622319</v>
      </c>
    </row>
    <row r="42" spans="1:15">
      <c r="A42" s="14" t="str">
        <f t="shared" si="0"/>
        <v>AF05_Cardiff &amp; Vale UHB_Cardiff North</v>
      </c>
      <c r="B42" s="14" t="s">
        <v>82</v>
      </c>
      <c r="C42" s="15" t="str">
        <f>Data!A41</f>
        <v>Cardiff &amp; Vale UHB</v>
      </c>
      <c r="D42" s="15" t="str">
        <f>Data!B41</f>
        <v>Cardiff North</v>
      </c>
      <c r="E42" s="14">
        <f>Data!C41</f>
        <v>104483</v>
      </c>
      <c r="F42" s="14">
        <f>Data!P41</f>
        <v>1215</v>
      </c>
      <c r="G42" s="14">
        <f>Data!Q41</f>
        <v>20</v>
      </c>
      <c r="H42" s="16">
        <f t="shared" si="1"/>
        <v>98.380566801619423</v>
      </c>
      <c r="I42" s="14">
        <f>Data!S41</f>
        <v>15</v>
      </c>
      <c r="J42" s="16">
        <f t="shared" si="2"/>
        <v>1.2</v>
      </c>
      <c r="K42" s="14">
        <f>Data!T41</f>
        <v>394</v>
      </c>
      <c r="L42" s="16">
        <f t="shared" si="3"/>
        <v>23.965936739659369</v>
      </c>
      <c r="M42" s="16">
        <f t="shared" si="4"/>
        <v>98.380566801619423</v>
      </c>
      <c r="N42" s="16">
        <f t="shared" si="5"/>
        <v>1.6194331983805668</v>
      </c>
      <c r="O42" s="16">
        <f t="shared" si="6"/>
        <v>1.2</v>
      </c>
    </row>
    <row r="43" spans="1:15">
      <c r="A43" s="14" t="str">
        <f t="shared" si="0"/>
        <v>AF05_Cardiff &amp; Vale UHB_Cardiff South East</v>
      </c>
      <c r="B43" s="14" t="s">
        <v>82</v>
      </c>
      <c r="C43" s="15" t="str">
        <f>Data!A42</f>
        <v>Cardiff &amp; Vale UHB</v>
      </c>
      <c r="D43" s="15" t="str">
        <f>Data!B42</f>
        <v>Cardiff South East</v>
      </c>
      <c r="E43" s="14">
        <f>Data!C42</f>
        <v>62294</v>
      </c>
      <c r="F43" s="14">
        <f>Data!P42</f>
        <v>460</v>
      </c>
      <c r="G43" s="14">
        <f>Data!Q42</f>
        <v>13</v>
      </c>
      <c r="H43" s="16">
        <f t="shared" si="1"/>
        <v>97.25158562367865</v>
      </c>
      <c r="I43" s="14">
        <f>Data!S42</f>
        <v>25</v>
      </c>
      <c r="J43" s="16">
        <f t="shared" si="2"/>
        <v>5.0200803212851408</v>
      </c>
      <c r="K43" s="14">
        <f>Data!T42</f>
        <v>66</v>
      </c>
      <c r="L43" s="16">
        <f t="shared" si="3"/>
        <v>11.702127659574469</v>
      </c>
      <c r="M43" s="16">
        <f t="shared" si="4"/>
        <v>97.25158562367865</v>
      </c>
      <c r="N43" s="16">
        <f t="shared" si="5"/>
        <v>2.7484143763213531</v>
      </c>
      <c r="O43" s="16">
        <f t="shared" si="6"/>
        <v>5.0200803212851408</v>
      </c>
    </row>
    <row r="44" spans="1:15">
      <c r="A44" s="14" t="str">
        <f t="shared" si="0"/>
        <v>AF05_Cardiff &amp; Vale UHB_Cardiff South West</v>
      </c>
      <c r="B44" s="14" t="s">
        <v>82</v>
      </c>
      <c r="C44" s="15" t="str">
        <f>Data!A43</f>
        <v>Cardiff &amp; Vale UHB</v>
      </c>
      <c r="D44" s="15" t="str">
        <f>Data!B43</f>
        <v>Cardiff South West</v>
      </c>
      <c r="E44" s="14">
        <f>Data!C43</f>
        <v>66258</v>
      </c>
      <c r="F44" s="14">
        <f>Data!P43</f>
        <v>650</v>
      </c>
      <c r="G44" s="14">
        <f>Data!Q43</f>
        <v>12</v>
      </c>
      <c r="H44" s="16">
        <f t="shared" si="1"/>
        <v>98.187311178247739</v>
      </c>
      <c r="I44" s="14">
        <f>Data!S43</f>
        <v>10</v>
      </c>
      <c r="J44" s="16">
        <f t="shared" si="2"/>
        <v>1.4880952380952379</v>
      </c>
      <c r="K44" s="14">
        <f>Data!T43</f>
        <v>162</v>
      </c>
      <c r="L44" s="16">
        <f t="shared" si="3"/>
        <v>19.424460431654676</v>
      </c>
      <c r="M44" s="16">
        <f t="shared" si="4"/>
        <v>98.187311178247739</v>
      </c>
      <c r="N44" s="16">
        <f t="shared" si="5"/>
        <v>1.8126888217522661</v>
      </c>
      <c r="O44" s="16">
        <f t="shared" si="6"/>
        <v>1.4880952380952379</v>
      </c>
    </row>
    <row r="45" spans="1:15">
      <c r="A45" s="14" t="str">
        <f t="shared" si="0"/>
        <v>AF05_Cardiff &amp; Vale UHB_Cardiff West</v>
      </c>
      <c r="B45" s="14" t="s">
        <v>82</v>
      </c>
      <c r="C45" s="15" t="str">
        <f>Data!A44</f>
        <v>Cardiff &amp; Vale UHB</v>
      </c>
      <c r="D45" s="15" t="str">
        <f>Data!B44</f>
        <v>Cardiff West</v>
      </c>
      <c r="E45" s="14">
        <f>Data!C44</f>
        <v>52396</v>
      </c>
      <c r="F45" s="14">
        <f>Data!P44</f>
        <v>681</v>
      </c>
      <c r="G45" s="14">
        <f>Data!Q44</f>
        <v>30</v>
      </c>
      <c r="H45" s="16">
        <f t="shared" si="1"/>
        <v>95.780590717299575</v>
      </c>
      <c r="I45" s="14">
        <f>Data!S44</f>
        <v>11</v>
      </c>
      <c r="J45" s="16">
        <f t="shared" si="2"/>
        <v>1.5235457063711912</v>
      </c>
      <c r="K45" s="14">
        <f>Data!T44</f>
        <v>94</v>
      </c>
      <c r="L45" s="16">
        <f t="shared" si="3"/>
        <v>11.519607843137255</v>
      </c>
      <c r="M45" s="16">
        <f t="shared" si="4"/>
        <v>95.780590717299575</v>
      </c>
      <c r="N45" s="16">
        <f t="shared" si="5"/>
        <v>4.2194092827004219</v>
      </c>
      <c r="O45" s="16">
        <f t="shared" si="6"/>
        <v>1.5235457063711912</v>
      </c>
    </row>
    <row r="46" spans="1:15">
      <c r="A46" s="14" t="str">
        <f t="shared" si="0"/>
        <v>AF05_Cardiff &amp; Vale UHB_Central Vale</v>
      </c>
      <c r="B46" s="14" t="s">
        <v>82</v>
      </c>
      <c r="C46" s="15" t="str">
        <f>Data!A45</f>
        <v>Cardiff &amp; Vale UHB</v>
      </c>
      <c r="D46" s="15" t="str">
        <f>Data!B45</f>
        <v>Central Vale</v>
      </c>
      <c r="E46" s="14">
        <f>Data!C45</f>
        <v>61690</v>
      </c>
      <c r="F46" s="14">
        <f>Data!P45</f>
        <v>763</v>
      </c>
      <c r="G46" s="14">
        <f>Data!Q45</f>
        <v>15</v>
      </c>
      <c r="H46" s="16">
        <f t="shared" si="1"/>
        <v>98.0719794344473</v>
      </c>
      <c r="I46" s="14">
        <f>Data!S45</f>
        <v>1</v>
      </c>
      <c r="J46" s="16">
        <f t="shared" si="2"/>
        <v>0.12836970474967907</v>
      </c>
      <c r="K46" s="14">
        <f>Data!T45</f>
        <v>303</v>
      </c>
      <c r="L46" s="16">
        <f t="shared" si="3"/>
        <v>28.003696857670977</v>
      </c>
      <c r="M46" s="16">
        <f t="shared" si="4"/>
        <v>98.0719794344473</v>
      </c>
      <c r="N46" s="16">
        <f t="shared" si="5"/>
        <v>1.9280205655526992</v>
      </c>
      <c r="O46" s="16">
        <f t="shared" si="6"/>
        <v>0.12836970474967907</v>
      </c>
    </row>
    <row r="47" spans="1:15">
      <c r="A47" s="14" t="str">
        <f t="shared" si="0"/>
        <v>AF05_Cardiff &amp; Vale UHB_City &amp; Cardiff South</v>
      </c>
      <c r="B47" s="14" t="s">
        <v>82</v>
      </c>
      <c r="C47" s="15" t="str">
        <f>Data!A46</f>
        <v>Cardiff &amp; Vale UHB</v>
      </c>
      <c r="D47" s="15" t="str">
        <f>Data!B46</f>
        <v>City &amp; Cardiff South</v>
      </c>
      <c r="E47" s="14">
        <f>Data!C46</f>
        <v>35145</v>
      </c>
      <c r="F47" s="14">
        <f>Data!P46</f>
        <v>199</v>
      </c>
      <c r="G47" s="14">
        <f>Data!Q46</f>
        <v>0</v>
      </c>
      <c r="H47" s="16">
        <f t="shared" si="1"/>
        <v>100</v>
      </c>
      <c r="I47" s="14">
        <f>Data!S46</f>
        <v>0</v>
      </c>
      <c r="J47" s="16">
        <f t="shared" si="2"/>
        <v>0</v>
      </c>
      <c r="K47" s="14">
        <f>Data!T46</f>
        <v>81</v>
      </c>
      <c r="L47" s="16">
        <f t="shared" si="3"/>
        <v>28.928571428571431</v>
      </c>
      <c r="M47" s="16">
        <f t="shared" si="4"/>
        <v>100</v>
      </c>
      <c r="N47" s="16">
        <f t="shared" si="5"/>
        <v>0</v>
      </c>
      <c r="O47" s="16">
        <f t="shared" si="6"/>
        <v>0</v>
      </c>
    </row>
    <row r="48" spans="1:15">
      <c r="A48" s="14" t="str">
        <f t="shared" si="0"/>
        <v>AF05_Cardiff &amp; Vale UHB_Eastern Vale</v>
      </c>
      <c r="B48" s="14" t="s">
        <v>82</v>
      </c>
      <c r="C48" s="15" t="str">
        <f>Data!A47</f>
        <v>Cardiff &amp; Vale UHB</v>
      </c>
      <c r="D48" s="15" t="str">
        <f>Data!B47</f>
        <v>Eastern Vale</v>
      </c>
      <c r="E48" s="14">
        <f>Data!C47</f>
        <v>36564</v>
      </c>
      <c r="F48" s="14">
        <f>Data!P47</f>
        <v>569</v>
      </c>
      <c r="G48" s="14">
        <f>Data!Q47</f>
        <v>9</v>
      </c>
      <c r="H48" s="16">
        <f t="shared" si="1"/>
        <v>98.442906574394456</v>
      </c>
      <c r="I48" s="14">
        <f>Data!S47</f>
        <v>3</v>
      </c>
      <c r="J48" s="16">
        <f t="shared" si="2"/>
        <v>0.51635111876075734</v>
      </c>
      <c r="K48" s="14">
        <f>Data!T47</f>
        <v>148</v>
      </c>
      <c r="L48" s="16">
        <f t="shared" si="3"/>
        <v>20.301783264746227</v>
      </c>
      <c r="M48" s="16">
        <f t="shared" si="4"/>
        <v>98.442906574394456</v>
      </c>
      <c r="N48" s="16">
        <f t="shared" si="5"/>
        <v>1.5570934256055362</v>
      </c>
      <c r="O48" s="16">
        <f t="shared" si="6"/>
        <v>0.51635111876075734</v>
      </c>
    </row>
    <row r="49" spans="1:15">
      <c r="A49" s="14" t="str">
        <f t="shared" si="0"/>
        <v>AF05_Cardiff &amp; Vale UHB_Western Vale</v>
      </c>
      <c r="B49" s="14" t="s">
        <v>82</v>
      </c>
      <c r="C49" s="15" t="str">
        <f>Data!A48</f>
        <v>Cardiff &amp; Vale UHB</v>
      </c>
      <c r="D49" s="15" t="str">
        <f>Data!B48</f>
        <v>Western Vale</v>
      </c>
      <c r="E49" s="14">
        <f>Data!C48</f>
        <v>27006</v>
      </c>
      <c r="F49" s="14">
        <f>Data!P48</f>
        <v>422</v>
      </c>
      <c r="G49" s="14">
        <f>Data!Q48</f>
        <v>18</v>
      </c>
      <c r="H49" s="16">
        <f t="shared" si="1"/>
        <v>95.909090909090907</v>
      </c>
      <c r="I49" s="14">
        <f>Data!S48</f>
        <v>4</v>
      </c>
      <c r="J49" s="16">
        <f t="shared" si="2"/>
        <v>0.90090090090090091</v>
      </c>
      <c r="K49" s="14">
        <f>Data!T48</f>
        <v>151</v>
      </c>
      <c r="L49" s="16">
        <f t="shared" si="3"/>
        <v>25.3781512605042</v>
      </c>
      <c r="M49" s="16">
        <f t="shared" si="4"/>
        <v>95.909090909090907</v>
      </c>
      <c r="N49" s="16">
        <f t="shared" si="5"/>
        <v>4.0909090909090908</v>
      </c>
      <c r="O49" s="16">
        <f t="shared" si="6"/>
        <v>0.90090090090090091</v>
      </c>
    </row>
    <row r="50" spans="1:15">
      <c r="A50" s="14" t="str">
        <f t="shared" si="0"/>
        <v>AF05_Cwm Taf UHB_North Cynon</v>
      </c>
      <c r="B50" s="14" t="s">
        <v>82</v>
      </c>
      <c r="C50" s="15" t="str">
        <f>Data!A49</f>
        <v>Cwm Taf UHB</v>
      </c>
      <c r="D50" s="15" t="str">
        <f>Data!B49</f>
        <v>North Cynon</v>
      </c>
      <c r="E50" s="14">
        <f>Data!C49</f>
        <v>39819</v>
      </c>
      <c r="F50" s="14">
        <f>Data!P49</f>
        <v>552</v>
      </c>
      <c r="G50" s="14">
        <f>Data!Q49</f>
        <v>20</v>
      </c>
      <c r="H50" s="16">
        <f t="shared" si="1"/>
        <v>96.503496503496507</v>
      </c>
      <c r="I50" s="14">
        <f>Data!S49</f>
        <v>10</v>
      </c>
      <c r="J50" s="16">
        <f t="shared" si="2"/>
        <v>1.7182130584192441</v>
      </c>
      <c r="K50" s="14">
        <f>Data!T49</f>
        <v>167</v>
      </c>
      <c r="L50" s="16">
        <f t="shared" si="3"/>
        <v>22.296395193591458</v>
      </c>
      <c r="M50" s="16">
        <f t="shared" si="4"/>
        <v>96.503496503496507</v>
      </c>
      <c r="N50" s="16">
        <f t="shared" si="5"/>
        <v>3.4965034965034967</v>
      </c>
      <c r="O50" s="16">
        <f t="shared" si="6"/>
        <v>1.7182130584192441</v>
      </c>
    </row>
    <row r="51" spans="1:15">
      <c r="A51" s="14" t="str">
        <f t="shared" si="0"/>
        <v>AF05_Cwm Taf UHB_North Merthyr Tydfil</v>
      </c>
      <c r="B51" s="14" t="s">
        <v>82</v>
      </c>
      <c r="C51" s="15" t="str">
        <f>Data!A50</f>
        <v>Cwm Taf UHB</v>
      </c>
      <c r="D51" s="15" t="str">
        <f>Data!B50</f>
        <v>North Merthyr Tydfil</v>
      </c>
      <c r="E51" s="14">
        <f>Data!C50</f>
        <v>31875</v>
      </c>
      <c r="F51" s="14">
        <f>Data!P50</f>
        <v>429</v>
      </c>
      <c r="G51" s="14">
        <f>Data!Q50</f>
        <v>5</v>
      </c>
      <c r="H51" s="16">
        <f t="shared" si="1"/>
        <v>98.84792626728111</v>
      </c>
      <c r="I51" s="14">
        <f>Data!S50</f>
        <v>3</v>
      </c>
      <c r="J51" s="16">
        <f t="shared" si="2"/>
        <v>0.68649885583524028</v>
      </c>
      <c r="K51" s="14">
        <f>Data!T50</f>
        <v>141</v>
      </c>
      <c r="L51" s="16">
        <f t="shared" si="3"/>
        <v>24.394463667820069</v>
      </c>
      <c r="M51" s="16">
        <f t="shared" si="4"/>
        <v>98.84792626728111</v>
      </c>
      <c r="N51" s="16">
        <f t="shared" si="5"/>
        <v>1.1520737327188941</v>
      </c>
      <c r="O51" s="16">
        <f t="shared" si="6"/>
        <v>0.68649885583524028</v>
      </c>
    </row>
    <row r="52" spans="1:15">
      <c r="A52" s="14" t="str">
        <f t="shared" si="0"/>
        <v>AF05_Cwm Taf UHB_North Rhondda</v>
      </c>
      <c r="B52" s="14" t="s">
        <v>82</v>
      </c>
      <c r="C52" s="15" t="str">
        <f>Data!A51</f>
        <v>Cwm Taf UHB</v>
      </c>
      <c r="D52" s="15" t="str">
        <f>Data!B51</f>
        <v>North Rhondda</v>
      </c>
      <c r="E52" s="14">
        <f>Data!C51</f>
        <v>36378</v>
      </c>
      <c r="F52" s="14">
        <f>Data!P51</f>
        <v>356</v>
      </c>
      <c r="G52" s="14">
        <f>Data!Q51</f>
        <v>20</v>
      </c>
      <c r="H52" s="16">
        <f t="shared" si="1"/>
        <v>94.680851063829792</v>
      </c>
      <c r="I52" s="14">
        <f>Data!S51</f>
        <v>5</v>
      </c>
      <c r="J52" s="16">
        <f t="shared" si="2"/>
        <v>1.3123359580052494</v>
      </c>
      <c r="K52" s="14">
        <f>Data!T51</f>
        <v>210</v>
      </c>
      <c r="L52" s="16">
        <f t="shared" si="3"/>
        <v>35.532994923857871</v>
      </c>
      <c r="M52" s="16">
        <f t="shared" si="4"/>
        <v>94.680851063829792</v>
      </c>
      <c r="N52" s="16">
        <f t="shared" si="5"/>
        <v>5.3191489361702127</v>
      </c>
      <c r="O52" s="16">
        <f t="shared" si="6"/>
        <v>1.3123359580052494</v>
      </c>
    </row>
    <row r="53" spans="1:15">
      <c r="A53" s="14" t="str">
        <f t="shared" si="0"/>
        <v>AF05_Cwm Taf UHB_North Taf Ely</v>
      </c>
      <c r="B53" s="14" t="s">
        <v>82</v>
      </c>
      <c r="C53" s="15" t="str">
        <f>Data!A52</f>
        <v>Cwm Taf UHB</v>
      </c>
      <c r="D53" s="15" t="str">
        <f>Data!B52</f>
        <v>North Taf Ely</v>
      </c>
      <c r="E53" s="14">
        <f>Data!C52</f>
        <v>47274</v>
      </c>
      <c r="F53" s="14">
        <f>Data!P52</f>
        <v>470</v>
      </c>
      <c r="G53" s="14">
        <f>Data!Q52</f>
        <v>4</v>
      </c>
      <c r="H53" s="16">
        <f t="shared" si="1"/>
        <v>99.156118143459921</v>
      </c>
      <c r="I53" s="14">
        <f>Data!S52</f>
        <v>6</v>
      </c>
      <c r="J53" s="16">
        <f t="shared" si="2"/>
        <v>1.25</v>
      </c>
      <c r="K53" s="14">
        <f>Data!T52</f>
        <v>259</v>
      </c>
      <c r="L53" s="16">
        <f t="shared" si="3"/>
        <v>35.047361299052774</v>
      </c>
      <c r="M53" s="16">
        <f t="shared" si="4"/>
        <v>99.156118143459921</v>
      </c>
      <c r="N53" s="16">
        <f t="shared" si="5"/>
        <v>0.8438818565400843</v>
      </c>
      <c r="O53" s="16">
        <f t="shared" si="6"/>
        <v>1.25</v>
      </c>
    </row>
    <row r="54" spans="1:15">
      <c r="A54" s="14" t="str">
        <f t="shared" si="0"/>
        <v>AF05_Cwm Taf UHB_South Cynon</v>
      </c>
      <c r="B54" s="14" t="s">
        <v>82</v>
      </c>
      <c r="C54" s="15" t="str">
        <f>Data!A53</f>
        <v>Cwm Taf UHB</v>
      </c>
      <c r="D54" s="15" t="str">
        <f>Data!B53</f>
        <v>South Cynon</v>
      </c>
      <c r="E54" s="14">
        <f>Data!C53</f>
        <v>20931</v>
      </c>
      <c r="F54" s="14">
        <f>Data!P53</f>
        <v>192</v>
      </c>
      <c r="G54" s="14">
        <f>Data!Q53</f>
        <v>15</v>
      </c>
      <c r="H54" s="16">
        <f t="shared" si="1"/>
        <v>92.753623188405797</v>
      </c>
      <c r="I54" s="14">
        <f>Data!S53</f>
        <v>0</v>
      </c>
      <c r="J54" s="16">
        <f t="shared" si="2"/>
        <v>0</v>
      </c>
      <c r="K54" s="14">
        <f>Data!T53</f>
        <v>119</v>
      </c>
      <c r="L54" s="16">
        <f t="shared" si="3"/>
        <v>36.50306748466258</v>
      </c>
      <c r="M54" s="16">
        <f t="shared" si="4"/>
        <v>92.753623188405797</v>
      </c>
      <c r="N54" s="16">
        <f t="shared" si="5"/>
        <v>7.2463768115942031</v>
      </c>
      <c r="O54" s="16">
        <f t="shared" si="6"/>
        <v>0</v>
      </c>
    </row>
    <row r="55" spans="1:15">
      <c r="A55" s="14" t="str">
        <f t="shared" si="0"/>
        <v>AF05_Cwm Taf UHB_South Merthyr Tydfil</v>
      </c>
      <c r="B55" s="14" t="s">
        <v>82</v>
      </c>
      <c r="C55" s="15" t="str">
        <f>Data!A54</f>
        <v>Cwm Taf UHB</v>
      </c>
      <c r="D55" s="15" t="str">
        <f>Data!B54</f>
        <v>South Merthyr Tydfil</v>
      </c>
      <c r="E55" s="14">
        <f>Data!C54</f>
        <v>27509</v>
      </c>
      <c r="F55" s="14">
        <f>Data!P54</f>
        <v>225</v>
      </c>
      <c r="G55" s="14">
        <f>Data!Q54</f>
        <v>1</v>
      </c>
      <c r="H55" s="16">
        <f t="shared" si="1"/>
        <v>99.557522123893804</v>
      </c>
      <c r="I55" s="14">
        <f>Data!S54</f>
        <v>2</v>
      </c>
      <c r="J55" s="16">
        <f t="shared" si="2"/>
        <v>0.8771929824561403</v>
      </c>
      <c r="K55" s="14">
        <f>Data!T54</f>
        <v>104</v>
      </c>
      <c r="L55" s="16">
        <f t="shared" si="3"/>
        <v>31.325301204819279</v>
      </c>
      <c r="M55" s="16">
        <f t="shared" si="4"/>
        <v>99.557522123893804</v>
      </c>
      <c r="N55" s="16">
        <f t="shared" si="5"/>
        <v>0.44247787610619471</v>
      </c>
      <c r="O55" s="16">
        <f t="shared" si="6"/>
        <v>0.8771929824561403</v>
      </c>
    </row>
    <row r="56" spans="1:15">
      <c r="A56" s="14" t="str">
        <f t="shared" si="0"/>
        <v>AF05_Cwm Taf UHB_South Rhondda</v>
      </c>
      <c r="B56" s="14" t="s">
        <v>82</v>
      </c>
      <c r="C56" s="15" t="str">
        <f>Data!A55</f>
        <v>Cwm Taf UHB</v>
      </c>
      <c r="D56" s="15" t="str">
        <f>Data!B55</f>
        <v>South Rhondda</v>
      </c>
      <c r="E56" s="14">
        <f>Data!C55</f>
        <v>44169</v>
      </c>
      <c r="F56" s="14">
        <f>Data!P55</f>
        <v>455</v>
      </c>
      <c r="G56" s="14">
        <f>Data!Q55</f>
        <v>3</v>
      </c>
      <c r="H56" s="16">
        <f t="shared" si="1"/>
        <v>99.344978165938869</v>
      </c>
      <c r="I56" s="14">
        <f>Data!S55</f>
        <v>0</v>
      </c>
      <c r="J56" s="16">
        <f t="shared" si="2"/>
        <v>0</v>
      </c>
      <c r="K56" s="14">
        <f>Data!T55</f>
        <v>253</v>
      </c>
      <c r="L56" s="16">
        <f t="shared" si="3"/>
        <v>35.583684950773559</v>
      </c>
      <c r="M56" s="16">
        <f t="shared" si="4"/>
        <v>99.344978165938869</v>
      </c>
      <c r="N56" s="16">
        <f t="shared" si="5"/>
        <v>0.65502183406113534</v>
      </c>
      <c r="O56" s="16">
        <f t="shared" si="6"/>
        <v>0</v>
      </c>
    </row>
    <row r="57" spans="1:15">
      <c r="A57" s="14" t="str">
        <f t="shared" si="0"/>
        <v>AF05_Cwm Taf UHB_South Taf Ely</v>
      </c>
      <c r="B57" s="14" t="s">
        <v>82</v>
      </c>
      <c r="C57" s="15" t="str">
        <f>Data!A56</f>
        <v>Cwm Taf UHB</v>
      </c>
      <c r="D57" s="15" t="str">
        <f>Data!B56</f>
        <v>South Taf Ely</v>
      </c>
      <c r="E57" s="14">
        <f>Data!C56</f>
        <v>56631</v>
      </c>
      <c r="F57" s="14">
        <f>Data!P56</f>
        <v>703</v>
      </c>
      <c r="G57" s="14">
        <f>Data!Q56</f>
        <v>20</v>
      </c>
      <c r="H57" s="16">
        <f t="shared" si="1"/>
        <v>97.233748271092665</v>
      </c>
      <c r="I57" s="14">
        <f>Data!S56</f>
        <v>6</v>
      </c>
      <c r="J57" s="16">
        <f t="shared" si="2"/>
        <v>0.82304526748971196</v>
      </c>
      <c r="K57" s="14">
        <f>Data!T56</f>
        <v>143</v>
      </c>
      <c r="L57" s="16">
        <f t="shared" si="3"/>
        <v>16.399082568807337</v>
      </c>
      <c r="M57" s="16">
        <f t="shared" si="4"/>
        <v>97.233748271092665</v>
      </c>
      <c r="N57" s="16">
        <f t="shared" si="5"/>
        <v>2.7662517289073305</v>
      </c>
      <c r="O57" s="16">
        <f t="shared" si="6"/>
        <v>0.82304526748971196</v>
      </c>
    </row>
    <row r="58" spans="1:15">
      <c r="A58" s="14" t="str">
        <f t="shared" si="0"/>
        <v>AF05_Hywel Dda UHB_Amman/Gwendraeth</v>
      </c>
      <c r="B58" s="14" t="s">
        <v>82</v>
      </c>
      <c r="C58" s="15" t="str">
        <f>Data!A57</f>
        <v>Hywel Dda UHB</v>
      </c>
      <c r="D58" s="15" t="str">
        <f>Data!B57</f>
        <v>Amman/Gwendraeth</v>
      </c>
      <c r="E58" s="14">
        <f>Data!C57</f>
        <v>57801</v>
      </c>
      <c r="F58" s="14">
        <f>Data!P57</f>
        <v>798</v>
      </c>
      <c r="G58" s="14">
        <f>Data!Q57</f>
        <v>21</v>
      </c>
      <c r="H58" s="16">
        <f t="shared" si="1"/>
        <v>97.435897435897431</v>
      </c>
      <c r="I58" s="14">
        <f>Data!S57</f>
        <v>4</v>
      </c>
      <c r="J58" s="16">
        <f t="shared" si="2"/>
        <v>0.48602673147023084</v>
      </c>
      <c r="K58" s="14">
        <f>Data!T57</f>
        <v>390</v>
      </c>
      <c r="L58" s="16">
        <f t="shared" si="3"/>
        <v>32.151690024732069</v>
      </c>
      <c r="M58" s="16">
        <f t="shared" si="4"/>
        <v>97.435897435897431</v>
      </c>
      <c r="N58" s="16">
        <f t="shared" si="5"/>
        <v>2.5641025641025639</v>
      </c>
      <c r="O58" s="16">
        <f t="shared" si="6"/>
        <v>0.48602673147023084</v>
      </c>
    </row>
    <row r="59" spans="1:15">
      <c r="A59" s="14" t="str">
        <f t="shared" si="0"/>
        <v>AF05_Hywel Dda UHB_Llanelli</v>
      </c>
      <c r="B59" s="14" t="s">
        <v>82</v>
      </c>
      <c r="C59" s="15" t="str">
        <f>Data!A58</f>
        <v>Hywel Dda UHB</v>
      </c>
      <c r="D59" s="15" t="str">
        <f>Data!B58</f>
        <v>Llanelli</v>
      </c>
      <c r="E59" s="14">
        <f>Data!C58</f>
        <v>60958</v>
      </c>
      <c r="F59" s="14">
        <f>Data!P58</f>
        <v>834</v>
      </c>
      <c r="G59" s="14">
        <f>Data!Q58</f>
        <v>21</v>
      </c>
      <c r="H59" s="16">
        <f t="shared" si="1"/>
        <v>97.543859649122808</v>
      </c>
      <c r="I59" s="14">
        <f>Data!S58</f>
        <v>4</v>
      </c>
      <c r="J59" s="16">
        <f t="shared" si="2"/>
        <v>0.46565774155995343</v>
      </c>
      <c r="K59" s="14">
        <f>Data!T58</f>
        <v>335</v>
      </c>
      <c r="L59" s="16">
        <f t="shared" si="3"/>
        <v>28.056951423785591</v>
      </c>
      <c r="M59" s="16">
        <f t="shared" si="4"/>
        <v>97.543859649122808</v>
      </c>
      <c r="N59" s="16">
        <f t="shared" si="5"/>
        <v>2.4561403508771931</v>
      </c>
      <c r="O59" s="16">
        <f t="shared" si="6"/>
        <v>0.46565774155995343</v>
      </c>
    </row>
    <row r="60" spans="1:15">
      <c r="A60" s="14" t="str">
        <f t="shared" si="0"/>
        <v>AF05_Hywel Dda UHB_North Ceredigion</v>
      </c>
      <c r="B60" s="14" t="s">
        <v>82</v>
      </c>
      <c r="C60" s="15" t="str">
        <f>Data!A59</f>
        <v>Hywel Dda UHB</v>
      </c>
      <c r="D60" s="15" t="str">
        <f>Data!B59</f>
        <v>North Ceredigion</v>
      </c>
      <c r="E60" s="14">
        <f>Data!C59</f>
        <v>48681</v>
      </c>
      <c r="F60" s="14">
        <f>Data!P59</f>
        <v>703</v>
      </c>
      <c r="G60" s="14">
        <f>Data!Q59</f>
        <v>12</v>
      </c>
      <c r="H60" s="16">
        <f t="shared" si="1"/>
        <v>98.32167832167832</v>
      </c>
      <c r="I60" s="14">
        <f>Data!S59</f>
        <v>3</v>
      </c>
      <c r="J60" s="16">
        <f t="shared" si="2"/>
        <v>0.4178272980501393</v>
      </c>
      <c r="K60" s="14">
        <f>Data!T59</f>
        <v>125</v>
      </c>
      <c r="L60" s="16">
        <f t="shared" si="3"/>
        <v>14.827995255041518</v>
      </c>
      <c r="M60" s="16">
        <f t="shared" si="4"/>
        <v>98.32167832167832</v>
      </c>
      <c r="N60" s="16">
        <f t="shared" si="5"/>
        <v>1.6783216783216783</v>
      </c>
      <c r="O60" s="16">
        <f t="shared" si="6"/>
        <v>0.4178272980501393</v>
      </c>
    </row>
    <row r="61" spans="1:15">
      <c r="A61" s="14" t="str">
        <f t="shared" si="0"/>
        <v>AF05_Hywel Dda UHB_North Pembrokeshire</v>
      </c>
      <c r="B61" s="14" t="s">
        <v>82</v>
      </c>
      <c r="C61" s="15" t="str">
        <f>Data!A60</f>
        <v>Hywel Dda UHB</v>
      </c>
      <c r="D61" s="15" t="str">
        <f>Data!B60</f>
        <v>North Pembrokeshire</v>
      </c>
      <c r="E61" s="14">
        <f>Data!C60</f>
        <v>63696</v>
      </c>
      <c r="F61" s="14">
        <f>Data!P60</f>
        <v>1113</v>
      </c>
      <c r="G61" s="14">
        <f>Data!Q60</f>
        <v>40</v>
      </c>
      <c r="H61" s="16">
        <f t="shared" si="1"/>
        <v>96.530789245446655</v>
      </c>
      <c r="I61" s="14">
        <f>Data!S60</f>
        <v>13</v>
      </c>
      <c r="J61" s="16">
        <f t="shared" si="2"/>
        <v>1.1149228130360207</v>
      </c>
      <c r="K61" s="14">
        <f>Data!T60</f>
        <v>344</v>
      </c>
      <c r="L61" s="16">
        <f t="shared" si="3"/>
        <v>22.781456953642383</v>
      </c>
      <c r="M61" s="16">
        <f t="shared" si="4"/>
        <v>96.530789245446655</v>
      </c>
      <c r="N61" s="16">
        <f t="shared" si="5"/>
        <v>3.4692107545533388</v>
      </c>
      <c r="O61" s="16">
        <f t="shared" si="6"/>
        <v>1.1149228130360207</v>
      </c>
    </row>
    <row r="62" spans="1:15">
      <c r="A62" s="14" t="str">
        <f t="shared" si="0"/>
        <v>AF05_Hywel Dda UHB_South Ceredigion</v>
      </c>
      <c r="B62" s="14" t="s">
        <v>82</v>
      </c>
      <c r="C62" s="15" t="str">
        <f>Data!A61</f>
        <v>Hywel Dda UHB</v>
      </c>
      <c r="D62" s="15" t="str">
        <f>Data!B61</f>
        <v>South Ceredigion</v>
      </c>
      <c r="E62" s="14">
        <f>Data!C61</f>
        <v>48066</v>
      </c>
      <c r="F62" s="14">
        <f>Data!P61</f>
        <v>816</v>
      </c>
      <c r="G62" s="14">
        <f>Data!Q61</f>
        <v>24</v>
      </c>
      <c r="H62" s="16">
        <f t="shared" si="1"/>
        <v>97.142857142857139</v>
      </c>
      <c r="I62" s="14">
        <f>Data!S61</f>
        <v>7</v>
      </c>
      <c r="J62" s="16">
        <f t="shared" si="2"/>
        <v>0.82644628099173556</v>
      </c>
      <c r="K62" s="14">
        <f>Data!T61</f>
        <v>263</v>
      </c>
      <c r="L62" s="16">
        <f t="shared" si="3"/>
        <v>23.693693693693692</v>
      </c>
      <c r="M62" s="16">
        <f t="shared" si="4"/>
        <v>97.142857142857139</v>
      </c>
      <c r="N62" s="16">
        <f t="shared" si="5"/>
        <v>2.8571428571428572</v>
      </c>
      <c r="O62" s="16">
        <f t="shared" si="6"/>
        <v>0.82644628099173556</v>
      </c>
    </row>
    <row r="63" spans="1:15">
      <c r="A63" s="14" t="str">
        <f t="shared" si="0"/>
        <v>AF05_Hywel Dda UHB_South Pembrokeshire</v>
      </c>
      <c r="B63" s="14" t="s">
        <v>82</v>
      </c>
      <c r="C63" s="15" t="str">
        <f>Data!A62</f>
        <v>Hywel Dda UHB</v>
      </c>
      <c r="D63" s="15" t="str">
        <f>Data!B62</f>
        <v>South Pembrokeshire</v>
      </c>
      <c r="E63" s="14">
        <f>Data!C62</f>
        <v>55041</v>
      </c>
      <c r="F63" s="14">
        <f>Data!P62</f>
        <v>1115</v>
      </c>
      <c r="G63" s="14">
        <f>Data!Q62</f>
        <v>48</v>
      </c>
      <c r="H63" s="16">
        <f t="shared" si="1"/>
        <v>95.872742906276869</v>
      </c>
      <c r="I63" s="14">
        <f>Data!S62</f>
        <v>20</v>
      </c>
      <c r="J63" s="16">
        <f t="shared" si="2"/>
        <v>1.6906170752324601</v>
      </c>
      <c r="K63" s="14">
        <f>Data!T62</f>
        <v>311</v>
      </c>
      <c r="L63" s="16">
        <f t="shared" si="3"/>
        <v>20.816599732262382</v>
      </c>
      <c r="M63" s="16">
        <f t="shared" si="4"/>
        <v>95.872742906276869</v>
      </c>
      <c r="N63" s="16">
        <f t="shared" si="5"/>
        <v>4.1272570937231299</v>
      </c>
      <c r="O63" s="16">
        <f t="shared" si="6"/>
        <v>1.6906170752324601</v>
      </c>
    </row>
    <row r="64" spans="1:15">
      <c r="A64" s="14" t="str">
        <f t="shared" si="0"/>
        <v>AF05_Hywel Dda UHB_Taf / Teifi / Tywi</v>
      </c>
      <c r="B64" s="14" t="s">
        <v>82</v>
      </c>
      <c r="C64" s="15" t="str">
        <f>Data!A63</f>
        <v>Hywel Dda UHB</v>
      </c>
      <c r="D64" s="15" t="str">
        <f>Data!B63</f>
        <v>Taf / Teifi / Tywi</v>
      </c>
      <c r="E64" s="14">
        <f>Data!C63</f>
        <v>57334</v>
      </c>
      <c r="F64" s="14">
        <f>Data!P63</f>
        <v>1011</v>
      </c>
      <c r="G64" s="14">
        <f>Data!Q63</f>
        <v>5</v>
      </c>
      <c r="H64" s="16">
        <f t="shared" si="1"/>
        <v>99.50787401574803</v>
      </c>
      <c r="I64" s="14">
        <f>Data!S63</f>
        <v>7</v>
      </c>
      <c r="J64" s="16">
        <f t="shared" si="2"/>
        <v>0.68426197458455518</v>
      </c>
      <c r="K64" s="14">
        <f>Data!T63</f>
        <v>313</v>
      </c>
      <c r="L64" s="16">
        <f t="shared" si="3"/>
        <v>23.428143712574851</v>
      </c>
      <c r="M64" s="16">
        <f t="shared" si="4"/>
        <v>99.50787401574803</v>
      </c>
      <c r="N64" s="16">
        <f t="shared" si="5"/>
        <v>0.49212598425196852</v>
      </c>
      <c r="O64" s="16">
        <f t="shared" si="6"/>
        <v>0.68426197458455518</v>
      </c>
    </row>
    <row r="65" spans="1:15">
      <c r="A65" s="14" t="str">
        <f t="shared" si="0"/>
        <v>AF05_Powys tHB_Mid Powys</v>
      </c>
      <c r="B65" s="14" t="s">
        <v>82</v>
      </c>
      <c r="C65" s="15" t="str">
        <f>Data!A64</f>
        <v>Powys tHB</v>
      </c>
      <c r="D65" s="15" t="str">
        <f>Data!B64</f>
        <v>Mid Powys</v>
      </c>
      <c r="E65" s="14">
        <f>Data!C64</f>
        <v>28676</v>
      </c>
      <c r="F65" s="14">
        <f>Data!P64</f>
        <v>574</v>
      </c>
      <c r="G65" s="14">
        <f>Data!Q64</f>
        <v>15</v>
      </c>
      <c r="H65" s="16">
        <f t="shared" si="1"/>
        <v>97.453310696095073</v>
      </c>
      <c r="I65" s="14">
        <f>Data!S64</f>
        <v>22</v>
      </c>
      <c r="J65" s="16">
        <f t="shared" si="2"/>
        <v>3.6006546644844519</v>
      </c>
      <c r="K65" s="14">
        <f>Data!T64</f>
        <v>1</v>
      </c>
      <c r="L65" s="16">
        <f t="shared" si="3"/>
        <v>0.16339869281045752</v>
      </c>
      <c r="M65" s="16">
        <f t="shared" si="4"/>
        <v>97.453310696095073</v>
      </c>
      <c r="N65" s="16">
        <f t="shared" si="5"/>
        <v>2.5466893039049237</v>
      </c>
      <c r="O65" s="16">
        <f t="shared" si="6"/>
        <v>3.6006546644844519</v>
      </c>
    </row>
    <row r="66" spans="1:15">
      <c r="A66" s="14" t="str">
        <f t="shared" si="0"/>
        <v>AF05_Powys tHB_North Powys</v>
      </c>
      <c r="B66" s="14" t="s">
        <v>82</v>
      </c>
      <c r="C66" s="15" t="str">
        <f>Data!A65</f>
        <v>Powys tHB</v>
      </c>
      <c r="D66" s="15" t="str">
        <f>Data!B65</f>
        <v>North Powys</v>
      </c>
      <c r="E66" s="14">
        <f>Data!C65</f>
        <v>64552</v>
      </c>
      <c r="F66" s="14">
        <f>Data!P65</f>
        <v>969</v>
      </c>
      <c r="G66" s="14">
        <f>Data!Q65</f>
        <v>1</v>
      </c>
      <c r="H66" s="16">
        <f t="shared" si="1"/>
        <v>99.896907216494839</v>
      </c>
      <c r="I66" s="14">
        <f>Data!S65</f>
        <v>17</v>
      </c>
      <c r="J66" s="16">
        <f t="shared" si="2"/>
        <v>1.7223910840932117</v>
      </c>
      <c r="K66" s="14">
        <f>Data!T65</f>
        <v>170</v>
      </c>
      <c r="L66" s="16">
        <f t="shared" si="3"/>
        <v>14.693171996542784</v>
      </c>
      <c r="M66" s="16">
        <f t="shared" si="4"/>
        <v>99.896907216494839</v>
      </c>
      <c r="N66" s="16">
        <f t="shared" si="5"/>
        <v>0.10309278350515465</v>
      </c>
      <c r="O66" s="16">
        <f t="shared" si="6"/>
        <v>1.7223910840932117</v>
      </c>
    </row>
    <row r="67" spans="1:15">
      <c r="A67" s="14" t="str">
        <f t="shared" si="0"/>
        <v>AF05_Powys tHB_South Powys</v>
      </c>
      <c r="B67" s="14" t="s">
        <v>82</v>
      </c>
      <c r="C67" s="15" t="str">
        <f>Data!A66</f>
        <v>Powys tHB</v>
      </c>
      <c r="D67" s="15" t="str">
        <f>Data!B66</f>
        <v>South Powys</v>
      </c>
      <c r="E67" s="14">
        <f>Data!C66</f>
        <v>45271</v>
      </c>
      <c r="F67" s="14">
        <f>Data!P66</f>
        <v>986</v>
      </c>
      <c r="G67" s="14">
        <f>Data!Q66</f>
        <v>35</v>
      </c>
      <c r="H67" s="16">
        <f t="shared" si="1"/>
        <v>96.571988246816844</v>
      </c>
      <c r="I67" s="14">
        <f>Data!S66</f>
        <v>40</v>
      </c>
      <c r="J67" s="16">
        <f t="shared" si="2"/>
        <v>3.7700282752120637</v>
      </c>
      <c r="K67" s="14">
        <f>Data!T66</f>
        <v>0</v>
      </c>
      <c r="L67" s="16">
        <f t="shared" si="3"/>
        <v>0</v>
      </c>
      <c r="M67" s="16">
        <f t="shared" si="4"/>
        <v>96.571988246816844</v>
      </c>
      <c r="N67" s="16">
        <f t="shared" si="5"/>
        <v>3.4280117531831538</v>
      </c>
      <c r="O67" s="16">
        <f t="shared" si="6"/>
        <v>3.7700282752120637</v>
      </c>
    </row>
    <row r="68" spans="1:15">
      <c r="A68" s="14" t="str">
        <f t="shared" si="0"/>
        <v>AF05_Wales_Wales</v>
      </c>
      <c r="B68" s="14" t="s">
        <v>82</v>
      </c>
      <c r="C68" s="15" t="str">
        <f>Data!A67</f>
        <v>Wales</v>
      </c>
      <c r="D68" s="15" t="str">
        <f>Data!B67</f>
        <v>Wales</v>
      </c>
      <c r="E68" s="14">
        <f>Data!C67</f>
        <v>3184260</v>
      </c>
      <c r="F68" s="14">
        <f>Data!P67</f>
        <v>45759</v>
      </c>
      <c r="G68" s="14">
        <f>Data!Q67</f>
        <v>1255</v>
      </c>
      <c r="H68" s="16">
        <f t="shared" si="1"/>
        <v>97.330582379716674</v>
      </c>
      <c r="I68" s="14">
        <f>Data!S67</f>
        <v>806</v>
      </c>
      <c r="J68" s="16">
        <f t="shared" si="2"/>
        <v>1.6854872438310329</v>
      </c>
      <c r="K68" s="14">
        <f>Data!T67</f>
        <v>10967</v>
      </c>
      <c r="L68" s="16">
        <f t="shared" si="3"/>
        <v>18.655485056219913</v>
      </c>
      <c r="M68" s="16">
        <f t="shared" si="4"/>
        <v>97.330582379716674</v>
      </c>
      <c r="N68" s="16">
        <f t="shared" si="5"/>
        <v>2.66941762028332</v>
      </c>
      <c r="O68" s="16">
        <f t="shared" si="6"/>
        <v>1.6854872438310329</v>
      </c>
    </row>
    <row r="69" spans="1:15">
      <c r="A69" s="17" t="str">
        <f t="shared" si="0"/>
        <v>AF06_ABM UHB_Afan</v>
      </c>
      <c r="B69" s="17" t="s">
        <v>85</v>
      </c>
      <c r="C69" s="18" t="str">
        <f>Data!A3</f>
        <v>ABM UHB</v>
      </c>
      <c r="D69" s="18" t="str">
        <f>Data!B3</f>
        <v>Afan</v>
      </c>
      <c r="E69" s="17">
        <f>Data!C3</f>
        <v>50762</v>
      </c>
      <c r="F69" s="17">
        <f>Data!U3</f>
        <v>234</v>
      </c>
      <c r="G69" s="17">
        <f>Data!V3</f>
        <v>20</v>
      </c>
      <c r="H69" s="19">
        <f t="shared" si="1"/>
        <v>92.125984251968504</v>
      </c>
      <c r="I69" s="17">
        <f>Data!X3</f>
        <v>7</v>
      </c>
      <c r="J69" s="19">
        <f t="shared" si="2"/>
        <v>2.6819923371647509</v>
      </c>
      <c r="K69" s="17">
        <f>Data!Y3</f>
        <v>777</v>
      </c>
      <c r="L69" s="19">
        <f t="shared" si="3"/>
        <v>74.855491329479776</v>
      </c>
      <c r="M69" s="19">
        <f t="shared" ref="M69:M132" si="7">F69/SUM(F69:G69)*100</f>
        <v>92.125984251968504</v>
      </c>
      <c r="N69" s="19">
        <f t="shared" ref="N69:N132" si="8">G69/SUM(F69:G69)*100</f>
        <v>7.8740157480314963</v>
      </c>
      <c r="O69" s="19">
        <f t="shared" ref="O69:O132" si="9">I69/(I69+SUM(F69:G69))*100</f>
        <v>2.6819923371647509</v>
      </c>
    </row>
    <row r="70" spans="1:15">
      <c r="A70" s="17" t="str">
        <f t="shared" si="0"/>
        <v>AF06_ABM UHB_BayHealth</v>
      </c>
      <c r="B70" s="17" t="s">
        <v>85</v>
      </c>
      <c r="C70" s="18" t="str">
        <f>Data!A4</f>
        <v>ABM UHB</v>
      </c>
      <c r="D70" s="18" t="str">
        <f>Data!B4</f>
        <v>BayHealth</v>
      </c>
      <c r="E70" s="17">
        <f>Data!C4</f>
        <v>74009</v>
      </c>
      <c r="F70" s="17">
        <f>Data!U4</f>
        <v>371</v>
      </c>
      <c r="G70" s="17">
        <f>Data!V4</f>
        <v>31</v>
      </c>
      <c r="H70" s="19">
        <f t="shared" ref="H70:H135" si="10">F70/SUM(F70:G70)*100</f>
        <v>92.288557213930346</v>
      </c>
      <c r="I70" s="17">
        <f>Data!X4</f>
        <v>12</v>
      </c>
      <c r="J70" s="19">
        <f t="shared" ref="J70:J134" si="11">I70/(I70+SUM(F70:G70))*100</f>
        <v>2.8985507246376812</v>
      </c>
      <c r="K70" s="17">
        <f>Data!Y4</f>
        <v>1153</v>
      </c>
      <c r="L70" s="19">
        <f t="shared" ref="L70:L134" si="12">K70/(K70+I70+SUM(F70:G70))*100</f>
        <v>73.580089342693043</v>
      </c>
      <c r="M70" s="19">
        <f t="shared" si="7"/>
        <v>92.288557213930346</v>
      </c>
      <c r="N70" s="19">
        <f t="shared" si="8"/>
        <v>7.7114427860696511</v>
      </c>
      <c r="O70" s="19">
        <f t="shared" si="9"/>
        <v>2.8985507246376812</v>
      </c>
    </row>
    <row r="71" spans="1:15">
      <c r="A71" s="17" t="str">
        <f t="shared" ref="A71:A134" si="13">B71&amp;"_"&amp;C71&amp;"_"&amp;D71</f>
        <v>AF06_ABM UHB_Bridgend East Network</v>
      </c>
      <c r="B71" s="17" t="s">
        <v>85</v>
      </c>
      <c r="C71" s="18" t="str">
        <f>Data!A5</f>
        <v>ABM UHB</v>
      </c>
      <c r="D71" s="18" t="str">
        <f>Data!B5</f>
        <v>Bridgend East Network</v>
      </c>
      <c r="E71" s="17">
        <f>Data!C5</f>
        <v>68378</v>
      </c>
      <c r="F71" s="17">
        <f>Data!U5</f>
        <v>314</v>
      </c>
      <c r="G71" s="17">
        <f>Data!V5</f>
        <v>17</v>
      </c>
      <c r="H71" s="19">
        <f t="shared" si="10"/>
        <v>94.864048338368576</v>
      </c>
      <c r="I71" s="17">
        <f>Data!X5</f>
        <v>5</v>
      </c>
      <c r="J71" s="19">
        <f t="shared" si="11"/>
        <v>1.4880952380952379</v>
      </c>
      <c r="K71" s="17">
        <f>Data!Y5</f>
        <v>1030</v>
      </c>
      <c r="L71" s="19">
        <f t="shared" si="12"/>
        <v>75.402635431918014</v>
      </c>
      <c r="M71" s="19">
        <f t="shared" si="7"/>
        <v>94.864048338368576</v>
      </c>
      <c r="N71" s="19">
        <f t="shared" si="8"/>
        <v>5.1359516616314203</v>
      </c>
      <c r="O71" s="19">
        <f t="shared" si="9"/>
        <v>1.4880952380952379</v>
      </c>
    </row>
    <row r="72" spans="1:15">
      <c r="A72" s="17" t="str">
        <f t="shared" si="13"/>
        <v>AF06_ABM UHB_Bridgend North Network</v>
      </c>
      <c r="B72" s="17" t="s">
        <v>85</v>
      </c>
      <c r="C72" s="18" t="str">
        <f>Data!A6</f>
        <v>ABM UHB</v>
      </c>
      <c r="D72" s="18" t="str">
        <f>Data!B6</f>
        <v>Bridgend North Network</v>
      </c>
      <c r="E72" s="17">
        <f>Data!C6</f>
        <v>51281</v>
      </c>
      <c r="F72" s="17">
        <f>Data!U6</f>
        <v>194</v>
      </c>
      <c r="G72" s="17">
        <f>Data!V6</f>
        <v>8</v>
      </c>
      <c r="H72" s="19">
        <f t="shared" si="10"/>
        <v>96.039603960396036</v>
      </c>
      <c r="I72" s="17">
        <f>Data!X6</f>
        <v>4</v>
      </c>
      <c r="J72" s="19">
        <f t="shared" si="11"/>
        <v>1.9417475728155338</v>
      </c>
      <c r="K72" s="17">
        <f>Data!Y6</f>
        <v>782</v>
      </c>
      <c r="L72" s="19">
        <f t="shared" si="12"/>
        <v>79.149797570850197</v>
      </c>
      <c r="M72" s="19">
        <f t="shared" si="7"/>
        <v>96.039603960396036</v>
      </c>
      <c r="N72" s="19">
        <f t="shared" si="8"/>
        <v>3.9603960396039604</v>
      </c>
      <c r="O72" s="19">
        <f t="shared" si="9"/>
        <v>1.9417475728155338</v>
      </c>
    </row>
    <row r="73" spans="1:15">
      <c r="A73" s="17" t="str">
        <f t="shared" si="13"/>
        <v>AF06_ABM UHB_Bridgend West Network</v>
      </c>
      <c r="B73" s="17" t="s">
        <v>85</v>
      </c>
      <c r="C73" s="18" t="str">
        <f>Data!A7</f>
        <v>ABM UHB</v>
      </c>
      <c r="D73" s="18" t="str">
        <f>Data!B7</f>
        <v>Bridgend West Network</v>
      </c>
      <c r="E73" s="17">
        <f>Data!C7</f>
        <v>34127</v>
      </c>
      <c r="F73" s="17">
        <f>Data!U7</f>
        <v>148</v>
      </c>
      <c r="G73" s="17">
        <f>Data!V7</f>
        <v>8</v>
      </c>
      <c r="H73" s="19">
        <f t="shared" si="10"/>
        <v>94.871794871794862</v>
      </c>
      <c r="I73" s="17">
        <f>Data!X7</f>
        <v>6</v>
      </c>
      <c r="J73" s="19">
        <f t="shared" si="11"/>
        <v>3.7037037037037033</v>
      </c>
      <c r="K73" s="17">
        <f>Data!Y7</f>
        <v>739</v>
      </c>
      <c r="L73" s="19">
        <f t="shared" si="12"/>
        <v>82.01997780244173</v>
      </c>
      <c r="M73" s="19">
        <f t="shared" si="7"/>
        <v>94.871794871794862</v>
      </c>
      <c r="N73" s="19">
        <f t="shared" si="8"/>
        <v>5.1282051282051277</v>
      </c>
      <c r="O73" s="19">
        <f t="shared" si="9"/>
        <v>3.7037037037037033</v>
      </c>
    </row>
    <row r="74" spans="1:15">
      <c r="A74" s="17" t="str">
        <f t="shared" si="13"/>
        <v>AF06_ABM UHB_CityHealth</v>
      </c>
      <c r="B74" s="17" t="s">
        <v>85</v>
      </c>
      <c r="C74" s="18" t="str">
        <f>Data!A8</f>
        <v>ABM UHB</v>
      </c>
      <c r="D74" s="18" t="str">
        <f>Data!B8</f>
        <v>CityHealth</v>
      </c>
      <c r="E74" s="17">
        <f>Data!C8</f>
        <v>50708</v>
      </c>
      <c r="F74" s="17">
        <f>Data!U8</f>
        <v>184</v>
      </c>
      <c r="G74" s="17">
        <f>Data!V8</f>
        <v>11</v>
      </c>
      <c r="H74" s="19">
        <f t="shared" si="10"/>
        <v>94.358974358974351</v>
      </c>
      <c r="I74" s="17">
        <f>Data!X8</f>
        <v>2</v>
      </c>
      <c r="J74" s="19">
        <f t="shared" si="11"/>
        <v>1.015228426395939</v>
      </c>
      <c r="K74" s="17">
        <f>Data!Y8</f>
        <v>537</v>
      </c>
      <c r="L74" s="19">
        <f t="shared" si="12"/>
        <v>73.160762942779286</v>
      </c>
      <c r="M74" s="19">
        <f t="shared" si="7"/>
        <v>94.358974358974351</v>
      </c>
      <c r="N74" s="19">
        <f t="shared" si="8"/>
        <v>5.6410256410256414</v>
      </c>
      <c r="O74" s="19">
        <f t="shared" si="9"/>
        <v>1.015228426395939</v>
      </c>
    </row>
    <row r="75" spans="1:15">
      <c r="A75" s="17" t="str">
        <f t="shared" si="13"/>
        <v>AF06_ABM UHB_Cwmtawe</v>
      </c>
      <c r="B75" s="17" t="s">
        <v>85</v>
      </c>
      <c r="C75" s="18" t="str">
        <f>Data!A9</f>
        <v>ABM UHB</v>
      </c>
      <c r="D75" s="18" t="str">
        <f>Data!B9</f>
        <v>Cwmtawe</v>
      </c>
      <c r="E75" s="17">
        <f>Data!C9</f>
        <v>42989</v>
      </c>
      <c r="F75" s="17">
        <f>Data!U9</f>
        <v>176</v>
      </c>
      <c r="G75" s="17">
        <f>Data!V9</f>
        <v>7</v>
      </c>
      <c r="H75" s="19">
        <f t="shared" si="10"/>
        <v>96.174863387978135</v>
      </c>
      <c r="I75" s="17">
        <f>Data!X9</f>
        <v>3</v>
      </c>
      <c r="J75" s="19">
        <f t="shared" si="11"/>
        <v>1.6129032258064515</v>
      </c>
      <c r="K75" s="17">
        <f>Data!Y9</f>
        <v>547</v>
      </c>
      <c r="L75" s="19">
        <f t="shared" si="12"/>
        <v>74.624829467939975</v>
      </c>
      <c r="M75" s="19">
        <f t="shared" si="7"/>
        <v>96.174863387978135</v>
      </c>
      <c r="N75" s="19">
        <f t="shared" si="8"/>
        <v>3.8251366120218582</v>
      </c>
      <c r="O75" s="19">
        <f t="shared" si="9"/>
        <v>1.6129032258064515</v>
      </c>
    </row>
    <row r="76" spans="1:15">
      <c r="A76" s="17" t="str">
        <f t="shared" si="13"/>
        <v>AF06_ABM UHB_Llwchwr</v>
      </c>
      <c r="B76" s="17" t="s">
        <v>85</v>
      </c>
      <c r="C76" s="18" t="str">
        <f>Data!A10</f>
        <v>ABM UHB</v>
      </c>
      <c r="D76" s="18" t="str">
        <f>Data!B10</f>
        <v>Llwchwr</v>
      </c>
      <c r="E76" s="17">
        <f>Data!C10</f>
        <v>46532</v>
      </c>
      <c r="F76" s="17">
        <f>Data!U10</f>
        <v>172</v>
      </c>
      <c r="G76" s="17">
        <f>Data!V10</f>
        <v>7</v>
      </c>
      <c r="H76" s="19">
        <f t="shared" si="10"/>
        <v>96.089385474860336</v>
      </c>
      <c r="I76" s="17">
        <f>Data!X10</f>
        <v>3</v>
      </c>
      <c r="J76" s="19">
        <f t="shared" si="11"/>
        <v>1.6483516483516485</v>
      </c>
      <c r="K76" s="17">
        <f>Data!Y10</f>
        <v>750</v>
      </c>
      <c r="L76" s="19">
        <f t="shared" si="12"/>
        <v>80.472103004291853</v>
      </c>
      <c r="M76" s="19">
        <f t="shared" si="7"/>
        <v>96.089385474860336</v>
      </c>
      <c r="N76" s="19">
        <f t="shared" si="8"/>
        <v>3.9106145251396649</v>
      </c>
      <c r="O76" s="19">
        <f t="shared" si="9"/>
        <v>1.6483516483516485</v>
      </c>
    </row>
    <row r="77" spans="1:15">
      <c r="A77" s="17" t="str">
        <f t="shared" si="13"/>
        <v>AF06_ABM UHB_Neath</v>
      </c>
      <c r="B77" s="17" t="s">
        <v>85</v>
      </c>
      <c r="C77" s="18" t="str">
        <f>Data!A11</f>
        <v>ABM UHB</v>
      </c>
      <c r="D77" s="18" t="str">
        <f>Data!B11</f>
        <v>Neath</v>
      </c>
      <c r="E77" s="17">
        <f>Data!C11</f>
        <v>56422</v>
      </c>
      <c r="F77" s="17">
        <f>Data!U11</f>
        <v>282</v>
      </c>
      <c r="G77" s="17">
        <f>Data!V11</f>
        <v>12</v>
      </c>
      <c r="H77" s="19">
        <f t="shared" si="10"/>
        <v>95.918367346938766</v>
      </c>
      <c r="I77" s="17">
        <f>Data!X11</f>
        <v>14</v>
      </c>
      <c r="J77" s="19">
        <f t="shared" si="11"/>
        <v>4.5454545454545459</v>
      </c>
      <c r="K77" s="17">
        <f>Data!Y11</f>
        <v>862</v>
      </c>
      <c r="L77" s="19">
        <f t="shared" si="12"/>
        <v>73.675213675213683</v>
      </c>
      <c r="M77" s="19">
        <f t="shared" si="7"/>
        <v>95.918367346938766</v>
      </c>
      <c r="N77" s="19">
        <f t="shared" si="8"/>
        <v>4.0816326530612246</v>
      </c>
      <c r="O77" s="19">
        <f t="shared" si="9"/>
        <v>4.5454545454545459</v>
      </c>
    </row>
    <row r="78" spans="1:15">
      <c r="A78" s="17" t="str">
        <f t="shared" si="13"/>
        <v>AF06_ABM UHB_Penderi</v>
      </c>
      <c r="B78" s="17" t="s">
        <v>85</v>
      </c>
      <c r="C78" s="18" t="str">
        <f>Data!A12</f>
        <v>ABM UHB</v>
      </c>
      <c r="D78" s="18" t="str">
        <f>Data!B12</f>
        <v>Penderi</v>
      </c>
      <c r="E78" s="17">
        <f>Data!C12</f>
        <v>37026</v>
      </c>
      <c r="F78" s="17">
        <f>Data!U12</f>
        <v>127</v>
      </c>
      <c r="G78" s="17">
        <f>Data!V12</f>
        <v>6</v>
      </c>
      <c r="H78" s="19">
        <f t="shared" si="10"/>
        <v>95.488721804511272</v>
      </c>
      <c r="I78" s="17">
        <f>Data!X12</f>
        <v>1</v>
      </c>
      <c r="J78" s="19">
        <f t="shared" si="11"/>
        <v>0.74626865671641784</v>
      </c>
      <c r="K78" s="17">
        <f>Data!Y12</f>
        <v>471</v>
      </c>
      <c r="L78" s="19">
        <f t="shared" si="12"/>
        <v>77.851239669421489</v>
      </c>
      <c r="M78" s="19">
        <f t="shared" si="7"/>
        <v>95.488721804511272</v>
      </c>
      <c r="N78" s="19">
        <f t="shared" si="8"/>
        <v>4.5112781954887211</v>
      </c>
      <c r="O78" s="19">
        <f t="shared" si="9"/>
        <v>0.74626865671641784</v>
      </c>
    </row>
    <row r="79" spans="1:15">
      <c r="A79" s="17" t="str">
        <f t="shared" si="13"/>
        <v>AF06_ABM UHB_Upper Valleys</v>
      </c>
      <c r="B79" s="17" t="s">
        <v>85</v>
      </c>
      <c r="C79" s="18" t="str">
        <f>Data!A13</f>
        <v>ABM UHB</v>
      </c>
      <c r="D79" s="18" t="str">
        <f>Data!B13</f>
        <v>Upper Valleys</v>
      </c>
      <c r="E79" s="17">
        <f>Data!C13</f>
        <v>30624</v>
      </c>
      <c r="F79" s="17">
        <f>Data!U13</f>
        <v>120</v>
      </c>
      <c r="G79" s="17">
        <f>Data!V13</f>
        <v>7</v>
      </c>
      <c r="H79" s="19">
        <f t="shared" si="10"/>
        <v>94.488188976377955</v>
      </c>
      <c r="I79" s="17">
        <f>Data!X13</f>
        <v>5</v>
      </c>
      <c r="J79" s="19">
        <f t="shared" si="11"/>
        <v>3.7878787878787881</v>
      </c>
      <c r="K79" s="17">
        <f>Data!Y13</f>
        <v>499</v>
      </c>
      <c r="L79" s="19">
        <f t="shared" si="12"/>
        <v>79.080824088748017</v>
      </c>
      <c r="M79" s="19">
        <f t="shared" si="7"/>
        <v>94.488188976377955</v>
      </c>
      <c r="N79" s="19">
        <f t="shared" si="8"/>
        <v>5.5118110236220472</v>
      </c>
      <c r="O79" s="19">
        <f t="shared" si="9"/>
        <v>3.7878787878787881</v>
      </c>
    </row>
    <row r="80" spans="1:15">
      <c r="A80" s="17" t="str">
        <f t="shared" si="13"/>
        <v>AF06_Aneurin Bevan UHB_Blaenau Gwent East</v>
      </c>
      <c r="B80" s="17" t="s">
        <v>85</v>
      </c>
      <c r="C80" s="18" t="str">
        <f>Data!A14</f>
        <v>Aneurin Bevan UHB</v>
      </c>
      <c r="D80" s="18" t="str">
        <f>Data!B14</f>
        <v>Blaenau Gwent East</v>
      </c>
      <c r="E80" s="17">
        <f>Data!C14</f>
        <v>38233</v>
      </c>
      <c r="F80" s="17">
        <f>Data!U14</f>
        <v>152</v>
      </c>
      <c r="G80" s="17">
        <f>Data!V14</f>
        <v>8</v>
      </c>
      <c r="H80" s="19">
        <f t="shared" si="10"/>
        <v>95</v>
      </c>
      <c r="I80" s="17">
        <f>Data!X14</f>
        <v>4</v>
      </c>
      <c r="J80" s="19">
        <f t="shared" si="11"/>
        <v>2.4390243902439024</v>
      </c>
      <c r="K80" s="17">
        <f>Data!Y14</f>
        <v>478</v>
      </c>
      <c r="L80" s="19">
        <f t="shared" si="12"/>
        <v>74.454828660436135</v>
      </c>
      <c r="M80" s="19">
        <f t="shared" si="7"/>
        <v>95</v>
      </c>
      <c r="N80" s="19">
        <f t="shared" si="8"/>
        <v>5</v>
      </c>
      <c r="O80" s="19">
        <f t="shared" si="9"/>
        <v>2.4390243902439024</v>
      </c>
    </row>
    <row r="81" spans="1:15">
      <c r="A81" s="17" t="str">
        <f t="shared" si="13"/>
        <v>AF06_Aneurin Bevan UHB_Blaenau Gwent West</v>
      </c>
      <c r="B81" s="17" t="s">
        <v>85</v>
      </c>
      <c r="C81" s="18" t="str">
        <f>Data!A15</f>
        <v>Aneurin Bevan UHB</v>
      </c>
      <c r="D81" s="18" t="str">
        <f>Data!B15</f>
        <v>Blaenau Gwent West</v>
      </c>
      <c r="E81" s="17">
        <f>Data!C15</f>
        <v>35017</v>
      </c>
      <c r="F81" s="17">
        <f>Data!U15</f>
        <v>129</v>
      </c>
      <c r="G81" s="17">
        <f>Data!V15</f>
        <v>10</v>
      </c>
      <c r="H81" s="19">
        <f t="shared" si="10"/>
        <v>92.805755395683448</v>
      </c>
      <c r="I81" s="17">
        <f>Data!X15</f>
        <v>4</v>
      </c>
      <c r="J81" s="19">
        <f t="shared" si="11"/>
        <v>2.7972027972027971</v>
      </c>
      <c r="K81" s="17">
        <f>Data!Y15</f>
        <v>457</v>
      </c>
      <c r="L81" s="19">
        <f t="shared" si="12"/>
        <v>76.166666666666671</v>
      </c>
      <c r="M81" s="19">
        <f t="shared" si="7"/>
        <v>92.805755395683448</v>
      </c>
      <c r="N81" s="19">
        <f t="shared" si="8"/>
        <v>7.1942446043165464</v>
      </c>
      <c r="O81" s="19">
        <f t="shared" si="9"/>
        <v>2.7972027972027971</v>
      </c>
    </row>
    <row r="82" spans="1:15">
      <c r="A82" s="17" t="str">
        <f t="shared" si="13"/>
        <v>AF06_Aneurin Bevan UHB_Caerphilly East</v>
      </c>
      <c r="B82" s="17" t="s">
        <v>85</v>
      </c>
      <c r="C82" s="18" t="str">
        <f>Data!A16</f>
        <v>Aneurin Bevan UHB</v>
      </c>
      <c r="D82" s="18" t="str">
        <f>Data!B16</f>
        <v>Caerphilly East</v>
      </c>
      <c r="E82" s="17">
        <f>Data!C16</f>
        <v>59971</v>
      </c>
      <c r="F82" s="17">
        <f>Data!U16</f>
        <v>221</v>
      </c>
      <c r="G82" s="17">
        <f>Data!V16</f>
        <v>13</v>
      </c>
      <c r="H82" s="19">
        <f t="shared" si="10"/>
        <v>94.444444444444443</v>
      </c>
      <c r="I82" s="17">
        <f>Data!X16</f>
        <v>6</v>
      </c>
      <c r="J82" s="19">
        <f t="shared" si="11"/>
        <v>2.5</v>
      </c>
      <c r="K82" s="17">
        <f>Data!Y16</f>
        <v>683</v>
      </c>
      <c r="L82" s="19">
        <f t="shared" si="12"/>
        <v>73.997833152762723</v>
      </c>
      <c r="M82" s="19">
        <f t="shared" si="7"/>
        <v>94.444444444444443</v>
      </c>
      <c r="N82" s="19">
        <f t="shared" si="8"/>
        <v>5.5555555555555554</v>
      </c>
      <c r="O82" s="19">
        <f t="shared" si="9"/>
        <v>2.5</v>
      </c>
    </row>
    <row r="83" spans="1:15">
      <c r="A83" s="17" t="str">
        <f t="shared" si="13"/>
        <v>AF06_Aneurin Bevan UHB_Caerphilly North</v>
      </c>
      <c r="B83" s="17" t="s">
        <v>85</v>
      </c>
      <c r="C83" s="18" t="str">
        <f>Data!A17</f>
        <v>Aneurin Bevan UHB</v>
      </c>
      <c r="D83" s="18" t="str">
        <f>Data!B17</f>
        <v>Caerphilly North</v>
      </c>
      <c r="E83" s="17">
        <f>Data!C17</f>
        <v>68779</v>
      </c>
      <c r="F83" s="17">
        <f>Data!U17</f>
        <v>279</v>
      </c>
      <c r="G83" s="17">
        <f>Data!V17</f>
        <v>11</v>
      </c>
      <c r="H83" s="19">
        <f t="shared" si="10"/>
        <v>96.206896551724142</v>
      </c>
      <c r="I83" s="17">
        <f>Data!X17</f>
        <v>8</v>
      </c>
      <c r="J83" s="19">
        <f t="shared" si="11"/>
        <v>2.6845637583892619</v>
      </c>
      <c r="K83" s="17">
        <f>Data!Y17</f>
        <v>917</v>
      </c>
      <c r="L83" s="19">
        <f t="shared" si="12"/>
        <v>75.473251028806587</v>
      </c>
      <c r="M83" s="19">
        <f t="shared" si="7"/>
        <v>96.206896551724142</v>
      </c>
      <c r="N83" s="19">
        <f t="shared" si="8"/>
        <v>3.7931034482758621</v>
      </c>
      <c r="O83" s="19">
        <f t="shared" si="9"/>
        <v>2.6845637583892619</v>
      </c>
    </row>
    <row r="84" spans="1:15">
      <c r="A84" s="17" t="str">
        <f t="shared" si="13"/>
        <v>AF06_Aneurin Bevan UHB_Caerphilly South</v>
      </c>
      <c r="B84" s="17" t="s">
        <v>85</v>
      </c>
      <c r="C84" s="18" t="str">
        <f>Data!A18</f>
        <v>Aneurin Bevan UHB</v>
      </c>
      <c r="D84" s="18" t="str">
        <f>Data!B18</f>
        <v>Caerphilly South</v>
      </c>
      <c r="E84" s="17">
        <f>Data!C18</f>
        <v>55566</v>
      </c>
      <c r="F84" s="17">
        <f>Data!U18</f>
        <v>219</v>
      </c>
      <c r="G84" s="17">
        <f>Data!V18</f>
        <v>16</v>
      </c>
      <c r="H84" s="19">
        <f t="shared" si="10"/>
        <v>93.191489361702125</v>
      </c>
      <c r="I84" s="17">
        <f>Data!X18</f>
        <v>4</v>
      </c>
      <c r="J84" s="19">
        <f t="shared" si="11"/>
        <v>1.6736401673640167</v>
      </c>
      <c r="K84" s="17">
        <f>Data!Y18</f>
        <v>748</v>
      </c>
      <c r="L84" s="19">
        <f t="shared" si="12"/>
        <v>75.785207700101324</v>
      </c>
      <c r="M84" s="19">
        <f t="shared" si="7"/>
        <v>93.191489361702125</v>
      </c>
      <c r="N84" s="19">
        <f t="shared" si="8"/>
        <v>6.8085106382978724</v>
      </c>
      <c r="O84" s="19">
        <f t="shared" si="9"/>
        <v>1.6736401673640167</v>
      </c>
    </row>
    <row r="85" spans="1:15">
      <c r="A85" s="17" t="str">
        <f t="shared" si="13"/>
        <v>AF06_Aneurin Bevan UHB_Monmouthshire North</v>
      </c>
      <c r="B85" s="17" t="s">
        <v>85</v>
      </c>
      <c r="C85" s="18" t="str">
        <f>Data!A19</f>
        <v>Aneurin Bevan UHB</v>
      </c>
      <c r="D85" s="18" t="str">
        <f>Data!B19</f>
        <v>Monmouthshire North</v>
      </c>
      <c r="E85" s="17">
        <f>Data!C19</f>
        <v>51137</v>
      </c>
      <c r="F85" s="17">
        <f>Data!U19</f>
        <v>294</v>
      </c>
      <c r="G85" s="17">
        <f>Data!V19</f>
        <v>13</v>
      </c>
      <c r="H85" s="19">
        <f t="shared" si="10"/>
        <v>95.765472312703579</v>
      </c>
      <c r="I85" s="17">
        <f>Data!X19</f>
        <v>8</v>
      </c>
      <c r="J85" s="19">
        <f t="shared" si="11"/>
        <v>2.5396825396825395</v>
      </c>
      <c r="K85" s="17">
        <f>Data!Y19</f>
        <v>895</v>
      </c>
      <c r="L85" s="19">
        <f t="shared" si="12"/>
        <v>73.966942148760324</v>
      </c>
      <c r="M85" s="19">
        <f t="shared" si="7"/>
        <v>95.765472312703579</v>
      </c>
      <c r="N85" s="19">
        <f t="shared" si="8"/>
        <v>4.234527687296417</v>
      </c>
      <c r="O85" s="19">
        <f t="shared" si="9"/>
        <v>2.5396825396825395</v>
      </c>
    </row>
    <row r="86" spans="1:15">
      <c r="A86" s="17" t="str">
        <f t="shared" si="13"/>
        <v>AF06_Aneurin Bevan UHB_Monmouthshire South</v>
      </c>
      <c r="B86" s="17" t="s">
        <v>85</v>
      </c>
      <c r="C86" s="18" t="str">
        <f>Data!A20</f>
        <v>Aneurin Bevan UHB</v>
      </c>
      <c r="D86" s="18" t="str">
        <f>Data!B20</f>
        <v>Monmouthshire South</v>
      </c>
      <c r="E86" s="17">
        <f>Data!C20</f>
        <v>46793</v>
      </c>
      <c r="F86" s="17">
        <f>Data!U20</f>
        <v>184</v>
      </c>
      <c r="G86" s="17">
        <f>Data!V20</f>
        <v>8</v>
      </c>
      <c r="H86" s="19">
        <f t="shared" si="10"/>
        <v>95.833333333333343</v>
      </c>
      <c r="I86" s="17">
        <f>Data!X20</f>
        <v>0</v>
      </c>
      <c r="J86" s="19">
        <f t="shared" si="11"/>
        <v>0</v>
      </c>
      <c r="K86" s="17">
        <f>Data!Y20</f>
        <v>656</v>
      </c>
      <c r="L86" s="19">
        <f t="shared" si="12"/>
        <v>77.358490566037744</v>
      </c>
      <c r="M86" s="19">
        <f t="shared" si="7"/>
        <v>95.833333333333343</v>
      </c>
      <c r="N86" s="19">
        <f t="shared" si="8"/>
        <v>4.1666666666666661</v>
      </c>
      <c r="O86" s="19">
        <f t="shared" si="9"/>
        <v>0</v>
      </c>
    </row>
    <row r="87" spans="1:15">
      <c r="A87" s="17" t="str">
        <f t="shared" si="13"/>
        <v>AF06_Aneurin Bevan UHB_Newport Central</v>
      </c>
      <c r="B87" s="17" t="s">
        <v>85</v>
      </c>
      <c r="C87" s="18" t="str">
        <f>Data!A21</f>
        <v>Aneurin Bevan UHB</v>
      </c>
      <c r="D87" s="18" t="str">
        <f>Data!B21</f>
        <v>Newport Central</v>
      </c>
      <c r="E87" s="17">
        <f>Data!C21</f>
        <v>48307</v>
      </c>
      <c r="F87" s="17">
        <f>Data!U21</f>
        <v>190</v>
      </c>
      <c r="G87" s="17">
        <f>Data!V21</f>
        <v>7</v>
      </c>
      <c r="H87" s="19">
        <f t="shared" si="10"/>
        <v>96.44670050761421</v>
      </c>
      <c r="I87" s="17">
        <f>Data!X21</f>
        <v>7</v>
      </c>
      <c r="J87" s="19">
        <f t="shared" si="11"/>
        <v>3.4313725490196081</v>
      </c>
      <c r="K87" s="17">
        <f>Data!Y21</f>
        <v>530</v>
      </c>
      <c r="L87" s="19">
        <f t="shared" si="12"/>
        <v>72.207084468664846</v>
      </c>
      <c r="M87" s="19">
        <f t="shared" si="7"/>
        <v>96.44670050761421</v>
      </c>
      <c r="N87" s="19">
        <f t="shared" si="8"/>
        <v>3.5532994923857872</v>
      </c>
      <c r="O87" s="19">
        <f t="shared" si="9"/>
        <v>3.4313725490196081</v>
      </c>
    </row>
    <row r="88" spans="1:15">
      <c r="A88" s="17" t="str">
        <f t="shared" si="13"/>
        <v>AF06_Aneurin Bevan UHB_Newport East</v>
      </c>
      <c r="B88" s="17" t="s">
        <v>85</v>
      </c>
      <c r="C88" s="18" t="str">
        <f>Data!A22</f>
        <v>Aneurin Bevan UHB</v>
      </c>
      <c r="D88" s="18" t="str">
        <f>Data!B22</f>
        <v>Newport East</v>
      </c>
      <c r="E88" s="17">
        <f>Data!C22</f>
        <v>47854</v>
      </c>
      <c r="F88" s="17">
        <f>Data!U22</f>
        <v>164</v>
      </c>
      <c r="G88" s="17">
        <f>Data!V22</f>
        <v>11</v>
      </c>
      <c r="H88" s="19">
        <f t="shared" si="10"/>
        <v>93.714285714285722</v>
      </c>
      <c r="I88" s="17">
        <f>Data!X22</f>
        <v>1</v>
      </c>
      <c r="J88" s="19">
        <f t="shared" si="11"/>
        <v>0.56818181818181823</v>
      </c>
      <c r="K88" s="17">
        <f>Data!Y22</f>
        <v>579</v>
      </c>
      <c r="L88" s="19">
        <f t="shared" si="12"/>
        <v>76.688741721854299</v>
      </c>
      <c r="M88" s="19">
        <f t="shared" si="7"/>
        <v>93.714285714285722</v>
      </c>
      <c r="N88" s="19">
        <f t="shared" si="8"/>
        <v>6.2857142857142865</v>
      </c>
      <c r="O88" s="19">
        <f t="shared" si="9"/>
        <v>0.56818181818181823</v>
      </c>
    </row>
    <row r="89" spans="1:15">
      <c r="A89" s="17" t="str">
        <f t="shared" si="13"/>
        <v>AF06_Aneurin Bevan UHB_Newport West</v>
      </c>
      <c r="B89" s="17" t="s">
        <v>85</v>
      </c>
      <c r="C89" s="18" t="str">
        <f>Data!A23</f>
        <v>Aneurin Bevan UHB</v>
      </c>
      <c r="D89" s="18" t="str">
        <f>Data!B23</f>
        <v>Newport West</v>
      </c>
      <c r="E89" s="17">
        <f>Data!C23</f>
        <v>52175</v>
      </c>
      <c r="F89" s="17">
        <f>Data!U23</f>
        <v>159</v>
      </c>
      <c r="G89" s="17">
        <f>Data!V23</f>
        <v>10</v>
      </c>
      <c r="H89" s="19">
        <f t="shared" si="10"/>
        <v>94.082840236686394</v>
      </c>
      <c r="I89" s="17">
        <f>Data!X23</f>
        <v>7</v>
      </c>
      <c r="J89" s="19">
        <f t="shared" si="11"/>
        <v>3.9772727272727271</v>
      </c>
      <c r="K89" s="17">
        <f>Data!Y23</f>
        <v>675</v>
      </c>
      <c r="L89" s="19">
        <f t="shared" si="12"/>
        <v>79.318448883666264</v>
      </c>
      <c r="M89" s="19">
        <f t="shared" si="7"/>
        <v>94.082840236686394</v>
      </c>
      <c r="N89" s="19">
        <f t="shared" si="8"/>
        <v>5.9171597633136095</v>
      </c>
      <c r="O89" s="19">
        <f t="shared" si="9"/>
        <v>3.9772727272727271</v>
      </c>
    </row>
    <row r="90" spans="1:15">
      <c r="A90" s="17" t="str">
        <f t="shared" si="13"/>
        <v>AF06_Aneurin Bevan UHB_Torfaen North</v>
      </c>
      <c r="B90" s="17" t="s">
        <v>85</v>
      </c>
      <c r="C90" s="18" t="str">
        <f>Data!A24</f>
        <v>Aneurin Bevan UHB</v>
      </c>
      <c r="D90" s="18" t="str">
        <f>Data!B24</f>
        <v>Torfaen North</v>
      </c>
      <c r="E90" s="17">
        <f>Data!C24</f>
        <v>48650</v>
      </c>
      <c r="F90" s="17">
        <f>Data!U24</f>
        <v>206</v>
      </c>
      <c r="G90" s="17">
        <f>Data!V24</f>
        <v>4</v>
      </c>
      <c r="H90" s="19">
        <f t="shared" si="10"/>
        <v>98.095238095238088</v>
      </c>
      <c r="I90" s="17">
        <f>Data!X24</f>
        <v>6</v>
      </c>
      <c r="J90" s="19">
        <f t="shared" si="11"/>
        <v>2.7777777777777777</v>
      </c>
      <c r="K90" s="17">
        <f>Data!Y24</f>
        <v>736</v>
      </c>
      <c r="L90" s="19">
        <f t="shared" si="12"/>
        <v>77.310924369747909</v>
      </c>
      <c r="M90" s="19">
        <f t="shared" si="7"/>
        <v>98.095238095238088</v>
      </c>
      <c r="N90" s="19">
        <f t="shared" si="8"/>
        <v>1.9047619047619049</v>
      </c>
      <c r="O90" s="19">
        <f t="shared" si="9"/>
        <v>2.7777777777777777</v>
      </c>
    </row>
    <row r="91" spans="1:15">
      <c r="A91" s="17" t="str">
        <f t="shared" si="13"/>
        <v>AF06_Aneurin Bevan UHB_Torfaen South</v>
      </c>
      <c r="B91" s="17" t="s">
        <v>85</v>
      </c>
      <c r="C91" s="18" t="str">
        <f>Data!A25</f>
        <v>Aneurin Bevan UHB</v>
      </c>
      <c r="D91" s="18" t="str">
        <f>Data!B25</f>
        <v>Torfaen South</v>
      </c>
      <c r="E91" s="17">
        <f>Data!C25</f>
        <v>45537</v>
      </c>
      <c r="F91" s="17">
        <f>Data!U25</f>
        <v>168</v>
      </c>
      <c r="G91" s="17">
        <f>Data!V25</f>
        <v>4</v>
      </c>
      <c r="H91" s="19">
        <f t="shared" si="10"/>
        <v>97.674418604651152</v>
      </c>
      <c r="I91" s="17">
        <f>Data!X25</f>
        <v>4</v>
      </c>
      <c r="J91" s="19">
        <f t="shared" si="11"/>
        <v>2.2727272727272729</v>
      </c>
      <c r="K91" s="17">
        <f>Data!Y25</f>
        <v>595</v>
      </c>
      <c r="L91" s="19">
        <f t="shared" si="12"/>
        <v>77.172503242542163</v>
      </c>
      <c r="M91" s="19">
        <f t="shared" si="7"/>
        <v>97.674418604651152</v>
      </c>
      <c r="N91" s="19">
        <f t="shared" si="8"/>
        <v>2.3255813953488373</v>
      </c>
      <c r="O91" s="19">
        <f t="shared" si="9"/>
        <v>2.2727272727272729</v>
      </c>
    </row>
    <row r="92" spans="1:15">
      <c r="A92" s="17" t="str">
        <f t="shared" si="13"/>
        <v>AF06_Betsi Cadwaladr UHB_Anglesey</v>
      </c>
      <c r="B92" s="17" t="s">
        <v>85</v>
      </c>
      <c r="C92" s="18" t="str">
        <f>Data!A26</f>
        <v>Betsi Cadwaladr UHB</v>
      </c>
      <c r="D92" s="18" t="str">
        <f>Data!B26</f>
        <v>Anglesey</v>
      </c>
      <c r="E92" s="17">
        <f>Data!C26</f>
        <v>66040</v>
      </c>
      <c r="F92" s="17">
        <f>Data!U26</f>
        <v>293</v>
      </c>
      <c r="G92" s="17">
        <f>Data!V26</f>
        <v>13</v>
      </c>
      <c r="H92" s="19">
        <f t="shared" si="10"/>
        <v>95.751633986928113</v>
      </c>
      <c r="I92" s="17">
        <f>Data!X26</f>
        <v>7</v>
      </c>
      <c r="J92" s="19">
        <f t="shared" si="11"/>
        <v>2.2364217252396164</v>
      </c>
      <c r="K92" s="17">
        <f>Data!Y26</f>
        <v>1069</v>
      </c>
      <c r="L92" s="19">
        <f t="shared" si="12"/>
        <v>77.351664254703337</v>
      </c>
      <c r="M92" s="19">
        <f t="shared" si="7"/>
        <v>95.751633986928113</v>
      </c>
      <c r="N92" s="19">
        <f t="shared" si="8"/>
        <v>4.2483660130718954</v>
      </c>
      <c r="O92" s="19">
        <f t="shared" si="9"/>
        <v>2.2364217252396164</v>
      </c>
    </row>
    <row r="93" spans="1:15">
      <c r="A93" s="17" t="str">
        <f t="shared" si="13"/>
        <v>AF06_Betsi Cadwaladr UHB_Arfon</v>
      </c>
      <c r="B93" s="17" t="s">
        <v>85</v>
      </c>
      <c r="C93" s="18" t="str">
        <f>Data!A27</f>
        <v>Betsi Cadwaladr UHB</v>
      </c>
      <c r="D93" s="18" t="str">
        <f>Data!B27</f>
        <v>Arfon</v>
      </c>
      <c r="E93" s="17">
        <f>Data!C27</f>
        <v>69173</v>
      </c>
      <c r="F93" s="17">
        <f>Data!U27</f>
        <v>197</v>
      </c>
      <c r="G93" s="17">
        <f>Data!V27</f>
        <v>6</v>
      </c>
      <c r="H93" s="19">
        <f t="shared" si="10"/>
        <v>97.044334975369466</v>
      </c>
      <c r="I93" s="17">
        <f>Data!X27</f>
        <v>11</v>
      </c>
      <c r="J93" s="19">
        <f t="shared" si="11"/>
        <v>5.1401869158878499</v>
      </c>
      <c r="K93" s="17">
        <f>Data!Y27</f>
        <v>717</v>
      </c>
      <c r="L93" s="19">
        <f t="shared" si="12"/>
        <v>77.013963480128893</v>
      </c>
      <c r="M93" s="19">
        <f t="shared" si="7"/>
        <v>97.044334975369466</v>
      </c>
      <c r="N93" s="19">
        <f t="shared" si="8"/>
        <v>2.9556650246305418</v>
      </c>
      <c r="O93" s="19">
        <f t="shared" si="9"/>
        <v>5.1401869158878499</v>
      </c>
    </row>
    <row r="94" spans="1:15">
      <c r="A94" s="17" t="str">
        <f t="shared" si="13"/>
        <v>AF06_Betsi Cadwaladr UHB_Central &amp; South Denbighshire</v>
      </c>
      <c r="B94" s="17" t="s">
        <v>85</v>
      </c>
      <c r="C94" s="18" t="str">
        <f>Data!A28</f>
        <v>Betsi Cadwaladr UHB</v>
      </c>
      <c r="D94" s="18" t="str">
        <f>Data!B28</f>
        <v>Central &amp; South Denbighshire</v>
      </c>
      <c r="E94" s="17">
        <f>Data!C28</f>
        <v>42179</v>
      </c>
      <c r="F94" s="17">
        <f>Data!U28</f>
        <v>198</v>
      </c>
      <c r="G94" s="17">
        <f>Data!V28</f>
        <v>8</v>
      </c>
      <c r="H94" s="19">
        <f t="shared" si="10"/>
        <v>96.116504854368941</v>
      </c>
      <c r="I94" s="17">
        <f>Data!X28</f>
        <v>9</v>
      </c>
      <c r="J94" s="19">
        <f t="shared" si="11"/>
        <v>4.1860465116279073</v>
      </c>
      <c r="K94" s="17">
        <f>Data!Y28</f>
        <v>680</v>
      </c>
      <c r="L94" s="19">
        <f t="shared" si="12"/>
        <v>75.977653631284909</v>
      </c>
      <c r="M94" s="19">
        <f t="shared" si="7"/>
        <v>96.116504854368941</v>
      </c>
      <c r="N94" s="19">
        <f t="shared" si="8"/>
        <v>3.8834951456310676</v>
      </c>
      <c r="O94" s="19">
        <f t="shared" si="9"/>
        <v>4.1860465116279073</v>
      </c>
    </row>
    <row r="95" spans="1:15">
      <c r="A95" s="17" t="str">
        <f t="shared" si="13"/>
        <v>AF06_Betsi Cadwaladr UHB_Conwy East</v>
      </c>
      <c r="B95" s="17" t="s">
        <v>85</v>
      </c>
      <c r="C95" s="18" t="str">
        <f>Data!A29</f>
        <v>Betsi Cadwaladr UHB</v>
      </c>
      <c r="D95" s="18" t="str">
        <f>Data!B29</f>
        <v>Conwy East</v>
      </c>
      <c r="E95" s="17">
        <f>Data!C29</f>
        <v>54001</v>
      </c>
      <c r="F95" s="17">
        <f>Data!U29</f>
        <v>254</v>
      </c>
      <c r="G95" s="17">
        <f>Data!V29</f>
        <v>19</v>
      </c>
      <c r="H95" s="19">
        <f t="shared" si="10"/>
        <v>93.040293040293037</v>
      </c>
      <c r="I95" s="17">
        <f>Data!X29</f>
        <v>7</v>
      </c>
      <c r="J95" s="19">
        <f t="shared" si="11"/>
        <v>2.5</v>
      </c>
      <c r="K95" s="17">
        <f>Data!Y29</f>
        <v>934</v>
      </c>
      <c r="L95" s="19">
        <f t="shared" si="12"/>
        <v>76.935749588138378</v>
      </c>
      <c r="M95" s="19">
        <f t="shared" si="7"/>
        <v>93.040293040293037</v>
      </c>
      <c r="N95" s="19">
        <f t="shared" si="8"/>
        <v>6.9597069597069599</v>
      </c>
      <c r="O95" s="19">
        <f t="shared" si="9"/>
        <v>2.5</v>
      </c>
    </row>
    <row r="96" spans="1:15">
      <c r="A96" s="17" t="str">
        <f t="shared" si="13"/>
        <v>AF06_Betsi Cadwaladr UHB_Conwy West</v>
      </c>
      <c r="B96" s="17" t="s">
        <v>85</v>
      </c>
      <c r="C96" s="18" t="str">
        <f>Data!A30</f>
        <v>Betsi Cadwaladr UHB</v>
      </c>
      <c r="D96" s="18" t="str">
        <f>Data!B30</f>
        <v>Conwy West</v>
      </c>
      <c r="E96" s="17">
        <f>Data!C30</f>
        <v>62883</v>
      </c>
      <c r="F96" s="17">
        <f>Data!U30</f>
        <v>254</v>
      </c>
      <c r="G96" s="17">
        <f>Data!V30</f>
        <v>14</v>
      </c>
      <c r="H96" s="19">
        <f t="shared" si="10"/>
        <v>94.776119402985074</v>
      </c>
      <c r="I96" s="17">
        <f>Data!X30</f>
        <v>15</v>
      </c>
      <c r="J96" s="19">
        <f t="shared" si="11"/>
        <v>5.3003533568904597</v>
      </c>
      <c r="K96" s="17">
        <f>Data!Y30</f>
        <v>1111</v>
      </c>
      <c r="L96" s="19">
        <f t="shared" si="12"/>
        <v>79.698708751793404</v>
      </c>
      <c r="M96" s="19">
        <f t="shared" si="7"/>
        <v>94.776119402985074</v>
      </c>
      <c r="N96" s="19">
        <f t="shared" si="8"/>
        <v>5.2238805970149249</v>
      </c>
      <c r="O96" s="19">
        <f t="shared" si="9"/>
        <v>5.3003533568904597</v>
      </c>
    </row>
    <row r="97" spans="1:15">
      <c r="A97" s="17" t="str">
        <f t="shared" si="13"/>
        <v>AF06_Betsi Cadwaladr UHB_Deeside, Hawarden &amp; Saltney</v>
      </c>
      <c r="B97" s="17" t="s">
        <v>85</v>
      </c>
      <c r="C97" s="18" t="str">
        <f>Data!A31</f>
        <v>Betsi Cadwaladr UHB</v>
      </c>
      <c r="D97" s="18" t="str">
        <f>Data!B31</f>
        <v>Deeside, Hawarden &amp; Saltney</v>
      </c>
      <c r="E97" s="17">
        <f>Data!C31</f>
        <v>61291</v>
      </c>
      <c r="F97" s="17">
        <f>Data!U31</f>
        <v>197</v>
      </c>
      <c r="G97" s="17">
        <f>Data!V31</f>
        <v>8</v>
      </c>
      <c r="H97" s="19">
        <f t="shared" si="10"/>
        <v>96.097560975609753</v>
      </c>
      <c r="I97" s="17">
        <f>Data!X31</f>
        <v>1</v>
      </c>
      <c r="J97" s="19">
        <f t="shared" si="11"/>
        <v>0.48543689320388345</v>
      </c>
      <c r="K97" s="17">
        <f>Data!Y31</f>
        <v>755</v>
      </c>
      <c r="L97" s="19">
        <f t="shared" si="12"/>
        <v>78.563995837669097</v>
      </c>
      <c r="M97" s="19">
        <f t="shared" si="7"/>
        <v>96.097560975609753</v>
      </c>
      <c r="N97" s="19">
        <f t="shared" si="8"/>
        <v>3.9024390243902438</v>
      </c>
      <c r="O97" s="19">
        <f t="shared" si="9"/>
        <v>0.48543689320388345</v>
      </c>
    </row>
    <row r="98" spans="1:15">
      <c r="A98" s="17" t="str">
        <f t="shared" si="13"/>
        <v>AF06_Betsi Cadwaladr UHB_Dwyfor</v>
      </c>
      <c r="B98" s="17" t="s">
        <v>85</v>
      </c>
      <c r="C98" s="18" t="str">
        <f>Data!A32</f>
        <v>Betsi Cadwaladr UHB</v>
      </c>
      <c r="D98" s="18" t="str">
        <f>Data!B32</f>
        <v>Dwyfor</v>
      </c>
      <c r="E98" s="17">
        <f>Data!C32</f>
        <v>25162</v>
      </c>
      <c r="F98" s="17">
        <f>Data!U32</f>
        <v>121</v>
      </c>
      <c r="G98" s="17">
        <f>Data!V32</f>
        <v>7</v>
      </c>
      <c r="H98" s="19">
        <f t="shared" si="10"/>
        <v>94.53125</v>
      </c>
      <c r="I98" s="17">
        <f>Data!X32</f>
        <v>1</v>
      </c>
      <c r="J98" s="19">
        <f t="shared" si="11"/>
        <v>0.77519379844961245</v>
      </c>
      <c r="K98" s="17">
        <f>Data!Y32</f>
        <v>522</v>
      </c>
      <c r="L98" s="19">
        <f t="shared" si="12"/>
        <v>80.184331797235018</v>
      </c>
      <c r="M98" s="19">
        <f t="shared" si="7"/>
        <v>94.53125</v>
      </c>
      <c r="N98" s="19">
        <f t="shared" si="8"/>
        <v>5.46875</v>
      </c>
      <c r="O98" s="19">
        <f t="shared" si="9"/>
        <v>0.77519379844961245</v>
      </c>
    </row>
    <row r="99" spans="1:15">
      <c r="A99" s="17" t="str">
        <f t="shared" si="13"/>
        <v>AF06_Betsi Cadwaladr UHB_Holywell &amp; Flint</v>
      </c>
      <c r="B99" s="17" t="s">
        <v>85</v>
      </c>
      <c r="C99" s="18" t="str">
        <f>Data!A33</f>
        <v>Betsi Cadwaladr UHB</v>
      </c>
      <c r="D99" s="18" t="str">
        <f>Data!B33</f>
        <v>Holywell &amp; Flint</v>
      </c>
      <c r="E99" s="17">
        <f>Data!C33</f>
        <v>39096</v>
      </c>
      <c r="F99" s="17">
        <f>Data!U33</f>
        <v>106</v>
      </c>
      <c r="G99" s="17">
        <f>Data!V33</f>
        <v>8</v>
      </c>
      <c r="H99" s="19">
        <f t="shared" si="10"/>
        <v>92.982456140350877</v>
      </c>
      <c r="I99" s="17">
        <f>Data!X33</f>
        <v>5</v>
      </c>
      <c r="J99" s="19">
        <f t="shared" si="11"/>
        <v>4.2016806722689077</v>
      </c>
      <c r="K99" s="17">
        <f>Data!Y33</f>
        <v>534</v>
      </c>
      <c r="L99" s="19">
        <f t="shared" si="12"/>
        <v>81.77641653905053</v>
      </c>
      <c r="M99" s="19">
        <f t="shared" si="7"/>
        <v>92.982456140350877</v>
      </c>
      <c r="N99" s="19">
        <f t="shared" si="8"/>
        <v>7.0175438596491224</v>
      </c>
      <c r="O99" s="19">
        <f t="shared" si="9"/>
        <v>4.2016806722689077</v>
      </c>
    </row>
    <row r="100" spans="1:15">
      <c r="A100" s="17" t="str">
        <f t="shared" si="13"/>
        <v>AF06_Betsi Cadwaladr UHB_Meirionnydd</v>
      </c>
      <c r="B100" s="17" t="s">
        <v>85</v>
      </c>
      <c r="C100" s="18" t="str">
        <f>Data!A34</f>
        <v>Betsi Cadwaladr UHB</v>
      </c>
      <c r="D100" s="18" t="str">
        <f>Data!B34</f>
        <v>Meirionnydd</v>
      </c>
      <c r="E100" s="17">
        <f>Data!C34</f>
        <v>31969</v>
      </c>
      <c r="F100" s="17">
        <f>Data!U34</f>
        <v>166</v>
      </c>
      <c r="G100" s="17">
        <f>Data!V34</f>
        <v>8</v>
      </c>
      <c r="H100" s="19">
        <f t="shared" si="10"/>
        <v>95.402298850574709</v>
      </c>
      <c r="I100" s="17">
        <f>Data!X34</f>
        <v>5</v>
      </c>
      <c r="J100" s="19">
        <f t="shared" si="11"/>
        <v>2.7932960893854748</v>
      </c>
      <c r="K100" s="17">
        <f>Data!Y34</f>
        <v>653</v>
      </c>
      <c r="L100" s="19">
        <f t="shared" si="12"/>
        <v>78.485576923076934</v>
      </c>
      <c r="M100" s="19">
        <f t="shared" si="7"/>
        <v>95.402298850574709</v>
      </c>
      <c r="N100" s="19">
        <f t="shared" si="8"/>
        <v>4.5977011494252871</v>
      </c>
      <c r="O100" s="19">
        <f t="shared" si="9"/>
        <v>2.7932960893854748</v>
      </c>
    </row>
    <row r="101" spans="1:15">
      <c r="A101" s="17" t="str">
        <f t="shared" si="13"/>
        <v>AF06_Betsi Cadwaladr UHB_Mold, Buckley &amp; Caergwle</v>
      </c>
      <c r="B101" s="17" t="s">
        <v>85</v>
      </c>
      <c r="C101" s="18" t="str">
        <f>Data!A35</f>
        <v>Betsi Cadwaladr UHB</v>
      </c>
      <c r="D101" s="18" t="str">
        <f>Data!B35</f>
        <v>Mold, Buckley &amp; Caergwle</v>
      </c>
      <c r="E101" s="17">
        <f>Data!C35</f>
        <v>48696</v>
      </c>
      <c r="F101" s="17">
        <f>Data!U35</f>
        <v>238</v>
      </c>
      <c r="G101" s="17">
        <f>Data!V35</f>
        <v>12</v>
      </c>
      <c r="H101" s="19">
        <f t="shared" si="10"/>
        <v>95.199999999999989</v>
      </c>
      <c r="I101" s="17">
        <f>Data!X35</f>
        <v>11</v>
      </c>
      <c r="J101" s="19">
        <f t="shared" si="11"/>
        <v>4.2145593869731801</v>
      </c>
      <c r="K101" s="17">
        <f>Data!Y35</f>
        <v>778</v>
      </c>
      <c r="L101" s="19">
        <f t="shared" si="12"/>
        <v>74.879692011549565</v>
      </c>
      <c r="M101" s="19">
        <f t="shared" si="7"/>
        <v>95.199999999999989</v>
      </c>
      <c r="N101" s="19">
        <f t="shared" si="8"/>
        <v>4.8</v>
      </c>
      <c r="O101" s="19">
        <f t="shared" si="9"/>
        <v>4.2145593869731801</v>
      </c>
    </row>
    <row r="102" spans="1:15">
      <c r="A102" s="17" t="str">
        <f t="shared" si="13"/>
        <v>AF06_Betsi Cadwaladr UHB_North Denbighshire</v>
      </c>
      <c r="B102" s="17" t="s">
        <v>85</v>
      </c>
      <c r="C102" s="18" t="str">
        <f>Data!A36</f>
        <v>Betsi Cadwaladr UHB</v>
      </c>
      <c r="D102" s="18" t="str">
        <f>Data!B36</f>
        <v>North Denbighshire</v>
      </c>
      <c r="E102" s="17">
        <f>Data!C36</f>
        <v>59387</v>
      </c>
      <c r="F102" s="17">
        <f>Data!U36</f>
        <v>210</v>
      </c>
      <c r="G102" s="17">
        <f>Data!V36</f>
        <v>13</v>
      </c>
      <c r="H102" s="19">
        <f t="shared" si="10"/>
        <v>94.170403587443957</v>
      </c>
      <c r="I102" s="17">
        <f>Data!X36</f>
        <v>16</v>
      </c>
      <c r="J102" s="19">
        <f t="shared" si="11"/>
        <v>6.6945606694560666</v>
      </c>
      <c r="K102" s="17">
        <f>Data!Y36</f>
        <v>970</v>
      </c>
      <c r="L102" s="19">
        <f t="shared" si="12"/>
        <v>80.231596360628615</v>
      </c>
      <c r="M102" s="19">
        <f t="shared" si="7"/>
        <v>94.170403587443957</v>
      </c>
      <c r="N102" s="19">
        <f t="shared" si="8"/>
        <v>5.8295964125560538</v>
      </c>
      <c r="O102" s="19">
        <f t="shared" si="9"/>
        <v>6.6945606694560666</v>
      </c>
    </row>
    <row r="103" spans="1:15">
      <c r="A103" s="17" t="str">
        <f t="shared" si="13"/>
        <v>AF06_Betsi Cadwaladr UHB_South Wrexham</v>
      </c>
      <c r="B103" s="17" t="s">
        <v>85</v>
      </c>
      <c r="C103" s="18" t="str">
        <f>Data!A37</f>
        <v>Betsi Cadwaladr UHB</v>
      </c>
      <c r="D103" s="18" t="str">
        <f>Data!B37</f>
        <v>South Wrexham</v>
      </c>
      <c r="E103" s="17">
        <f>Data!C37</f>
        <v>53098</v>
      </c>
      <c r="F103" s="17">
        <f>Data!U37</f>
        <v>244</v>
      </c>
      <c r="G103" s="17">
        <f>Data!V37</f>
        <v>13</v>
      </c>
      <c r="H103" s="19">
        <f t="shared" si="10"/>
        <v>94.941634241245126</v>
      </c>
      <c r="I103" s="17">
        <f>Data!X37</f>
        <v>2</v>
      </c>
      <c r="J103" s="19">
        <f t="shared" si="11"/>
        <v>0.77220077220077221</v>
      </c>
      <c r="K103" s="17">
        <f>Data!Y37</f>
        <v>821</v>
      </c>
      <c r="L103" s="19">
        <f t="shared" si="12"/>
        <v>76.018518518518519</v>
      </c>
      <c r="M103" s="19">
        <f t="shared" si="7"/>
        <v>94.941634241245126</v>
      </c>
      <c r="N103" s="19">
        <f t="shared" si="8"/>
        <v>5.0583657587548636</v>
      </c>
      <c r="O103" s="19">
        <f t="shared" si="9"/>
        <v>0.77220077220077221</v>
      </c>
    </row>
    <row r="104" spans="1:15">
      <c r="A104" s="17" t="str">
        <f t="shared" si="13"/>
        <v>AF06_Betsi Cadwaladr UHB_West &amp; North Wrexham</v>
      </c>
      <c r="B104" s="17" t="s">
        <v>85</v>
      </c>
      <c r="C104" s="18" t="str">
        <f>Data!A38</f>
        <v>Betsi Cadwaladr UHB</v>
      </c>
      <c r="D104" s="18" t="str">
        <f>Data!B38</f>
        <v>West &amp; North Wrexham</v>
      </c>
      <c r="E104" s="17">
        <f>Data!C38</f>
        <v>40327</v>
      </c>
      <c r="F104" s="17">
        <f>Data!U38</f>
        <v>160</v>
      </c>
      <c r="G104" s="17">
        <f>Data!V38</f>
        <v>7</v>
      </c>
      <c r="H104" s="19">
        <f t="shared" si="10"/>
        <v>95.808383233532936</v>
      </c>
      <c r="I104" s="17">
        <f>Data!X38</f>
        <v>14</v>
      </c>
      <c r="J104" s="19">
        <f t="shared" si="11"/>
        <v>7.7348066298342539</v>
      </c>
      <c r="K104" s="17">
        <f>Data!Y38</f>
        <v>597</v>
      </c>
      <c r="L104" s="19">
        <f t="shared" si="12"/>
        <v>76.735218508997434</v>
      </c>
      <c r="M104" s="19">
        <f t="shared" si="7"/>
        <v>95.808383233532936</v>
      </c>
      <c r="N104" s="19">
        <f t="shared" si="8"/>
        <v>4.1916167664670656</v>
      </c>
      <c r="O104" s="19">
        <f t="shared" si="9"/>
        <v>7.7348066298342539</v>
      </c>
    </row>
    <row r="105" spans="1:15">
      <c r="A105" s="17" t="str">
        <f t="shared" si="13"/>
        <v>AF06_Betsi Cadwaladr UHB_Wrexham Town</v>
      </c>
      <c r="B105" s="17" t="s">
        <v>85</v>
      </c>
      <c r="C105" s="18" t="str">
        <f>Data!A39</f>
        <v>Betsi Cadwaladr UHB</v>
      </c>
      <c r="D105" s="18" t="str">
        <f>Data!B39</f>
        <v>Wrexham Town</v>
      </c>
      <c r="E105" s="17">
        <f>Data!C39</f>
        <v>52229</v>
      </c>
      <c r="F105" s="17">
        <f>Data!U39</f>
        <v>227</v>
      </c>
      <c r="G105" s="17">
        <f>Data!V39</f>
        <v>14</v>
      </c>
      <c r="H105" s="19">
        <f t="shared" si="10"/>
        <v>94.190871369294598</v>
      </c>
      <c r="I105" s="17">
        <f>Data!X39</f>
        <v>8</v>
      </c>
      <c r="J105" s="19">
        <f t="shared" si="11"/>
        <v>3.2128514056224895</v>
      </c>
      <c r="K105" s="17">
        <f>Data!Y39</f>
        <v>702</v>
      </c>
      <c r="L105" s="19">
        <f t="shared" si="12"/>
        <v>73.81703470031546</v>
      </c>
      <c r="M105" s="19">
        <f t="shared" si="7"/>
        <v>94.190871369294598</v>
      </c>
      <c r="N105" s="19">
        <f t="shared" si="8"/>
        <v>5.809128630705394</v>
      </c>
      <c r="O105" s="19">
        <f t="shared" si="9"/>
        <v>3.2128514056224895</v>
      </c>
    </row>
    <row r="106" spans="1:15">
      <c r="A106" s="17" t="str">
        <f t="shared" si="13"/>
        <v>AF06_Cardiff &amp; Vale UHB_Cardiff East</v>
      </c>
      <c r="B106" s="17" t="s">
        <v>85</v>
      </c>
      <c r="C106" s="18" t="str">
        <f>Data!A40</f>
        <v>Cardiff &amp; Vale UHB</v>
      </c>
      <c r="D106" s="18" t="str">
        <f>Data!B40</f>
        <v>Cardiff East</v>
      </c>
      <c r="E106" s="17">
        <f>Data!C40</f>
        <v>57354</v>
      </c>
      <c r="F106" s="17">
        <f>Data!U40</f>
        <v>149</v>
      </c>
      <c r="G106" s="17">
        <f>Data!V40</f>
        <v>7</v>
      </c>
      <c r="H106" s="19">
        <f t="shared" si="10"/>
        <v>95.512820512820511</v>
      </c>
      <c r="I106" s="17">
        <f>Data!X40</f>
        <v>8</v>
      </c>
      <c r="J106" s="19">
        <f t="shared" si="11"/>
        <v>4.8780487804878048</v>
      </c>
      <c r="K106" s="17">
        <f>Data!Y40</f>
        <v>528</v>
      </c>
      <c r="L106" s="19">
        <f t="shared" si="12"/>
        <v>76.300578034682076</v>
      </c>
      <c r="M106" s="19">
        <f t="shared" si="7"/>
        <v>95.512820512820511</v>
      </c>
      <c r="N106" s="19">
        <f t="shared" si="8"/>
        <v>4.4871794871794872</v>
      </c>
      <c r="O106" s="19">
        <f t="shared" si="9"/>
        <v>4.8780487804878048</v>
      </c>
    </row>
    <row r="107" spans="1:15">
      <c r="A107" s="17" t="str">
        <f t="shared" si="13"/>
        <v>AF06_Cardiff &amp; Vale UHB_Cardiff North</v>
      </c>
      <c r="B107" s="17" t="s">
        <v>85</v>
      </c>
      <c r="C107" s="18" t="str">
        <f>Data!A41</f>
        <v>Cardiff &amp; Vale UHB</v>
      </c>
      <c r="D107" s="18" t="str">
        <f>Data!B41</f>
        <v>Cardiff North</v>
      </c>
      <c r="E107" s="17">
        <f>Data!C41</f>
        <v>104483</v>
      </c>
      <c r="F107" s="17">
        <f>Data!U41</f>
        <v>319</v>
      </c>
      <c r="G107" s="17">
        <f>Data!V41</f>
        <v>17</v>
      </c>
      <c r="H107" s="19">
        <f t="shared" si="10"/>
        <v>94.94047619047619</v>
      </c>
      <c r="I107" s="17">
        <f>Data!X41</f>
        <v>15</v>
      </c>
      <c r="J107" s="19">
        <f t="shared" si="11"/>
        <v>4.2735042735042734</v>
      </c>
      <c r="K107" s="17">
        <f>Data!Y41</f>
        <v>1293</v>
      </c>
      <c r="L107" s="19">
        <f t="shared" si="12"/>
        <v>78.649635036496349</v>
      </c>
      <c r="M107" s="19">
        <f t="shared" si="7"/>
        <v>94.94047619047619</v>
      </c>
      <c r="N107" s="19">
        <f t="shared" si="8"/>
        <v>5.0595238095238093</v>
      </c>
      <c r="O107" s="19">
        <f t="shared" si="9"/>
        <v>4.2735042735042734</v>
      </c>
    </row>
    <row r="108" spans="1:15">
      <c r="A108" s="17" t="str">
        <f t="shared" si="13"/>
        <v>AF06_Cardiff &amp; Vale UHB_Cardiff South East</v>
      </c>
      <c r="B108" s="17" t="s">
        <v>85</v>
      </c>
      <c r="C108" s="18" t="str">
        <f>Data!A42</f>
        <v>Cardiff &amp; Vale UHB</v>
      </c>
      <c r="D108" s="18" t="str">
        <f>Data!B42</f>
        <v>Cardiff South East</v>
      </c>
      <c r="E108" s="17">
        <f>Data!C42</f>
        <v>62294</v>
      </c>
      <c r="F108" s="17">
        <f>Data!U42</f>
        <v>87</v>
      </c>
      <c r="G108" s="17">
        <f>Data!V42</f>
        <v>2</v>
      </c>
      <c r="H108" s="19">
        <f t="shared" si="10"/>
        <v>97.752808988764045</v>
      </c>
      <c r="I108" s="17">
        <f>Data!X42</f>
        <v>3</v>
      </c>
      <c r="J108" s="19">
        <f t="shared" si="11"/>
        <v>3.2608695652173911</v>
      </c>
      <c r="K108" s="17">
        <f>Data!Y42</f>
        <v>472</v>
      </c>
      <c r="L108" s="19">
        <f t="shared" si="12"/>
        <v>83.687943262411352</v>
      </c>
      <c r="M108" s="19">
        <f t="shared" si="7"/>
        <v>97.752808988764045</v>
      </c>
      <c r="N108" s="19">
        <f t="shared" si="8"/>
        <v>2.2471910112359552</v>
      </c>
      <c r="O108" s="19">
        <f t="shared" si="9"/>
        <v>3.2608695652173911</v>
      </c>
    </row>
    <row r="109" spans="1:15">
      <c r="A109" s="17" t="str">
        <f t="shared" si="13"/>
        <v>AF06_Cardiff &amp; Vale UHB_Cardiff South West</v>
      </c>
      <c r="B109" s="17" t="s">
        <v>85</v>
      </c>
      <c r="C109" s="18" t="str">
        <f>Data!A43</f>
        <v>Cardiff &amp; Vale UHB</v>
      </c>
      <c r="D109" s="18" t="str">
        <f>Data!B43</f>
        <v>Cardiff South West</v>
      </c>
      <c r="E109" s="17">
        <f>Data!C43</f>
        <v>66258</v>
      </c>
      <c r="F109" s="17">
        <f>Data!U43</f>
        <v>195</v>
      </c>
      <c r="G109" s="17">
        <f>Data!V43</f>
        <v>5</v>
      </c>
      <c r="H109" s="19">
        <f t="shared" si="10"/>
        <v>97.5</v>
      </c>
      <c r="I109" s="17">
        <f>Data!X43</f>
        <v>13</v>
      </c>
      <c r="J109" s="19">
        <f t="shared" si="11"/>
        <v>6.103286384976526</v>
      </c>
      <c r="K109" s="17">
        <f>Data!Y43</f>
        <v>621</v>
      </c>
      <c r="L109" s="19">
        <f t="shared" si="12"/>
        <v>74.460431654676256</v>
      </c>
      <c r="M109" s="19">
        <f t="shared" si="7"/>
        <v>97.5</v>
      </c>
      <c r="N109" s="19">
        <f t="shared" si="8"/>
        <v>2.5</v>
      </c>
      <c r="O109" s="19">
        <f t="shared" si="9"/>
        <v>6.103286384976526</v>
      </c>
    </row>
    <row r="110" spans="1:15">
      <c r="A110" s="17" t="str">
        <f t="shared" si="13"/>
        <v>AF06_Cardiff &amp; Vale UHB_Cardiff West</v>
      </c>
      <c r="B110" s="17" t="s">
        <v>85</v>
      </c>
      <c r="C110" s="18" t="str">
        <f>Data!A44</f>
        <v>Cardiff &amp; Vale UHB</v>
      </c>
      <c r="D110" s="18" t="str">
        <f>Data!B44</f>
        <v>Cardiff West</v>
      </c>
      <c r="E110" s="17">
        <f>Data!C44</f>
        <v>52396</v>
      </c>
      <c r="F110" s="17">
        <f>Data!U44</f>
        <v>193</v>
      </c>
      <c r="G110" s="17">
        <f>Data!V44</f>
        <v>12</v>
      </c>
      <c r="H110" s="19">
        <f t="shared" si="10"/>
        <v>94.146341463414629</v>
      </c>
      <c r="I110" s="17">
        <f>Data!X44</f>
        <v>5</v>
      </c>
      <c r="J110" s="19">
        <f t="shared" si="11"/>
        <v>2.3809523809523809</v>
      </c>
      <c r="K110" s="17">
        <f>Data!Y44</f>
        <v>606</v>
      </c>
      <c r="L110" s="19">
        <f t="shared" si="12"/>
        <v>74.264705882352942</v>
      </c>
      <c r="M110" s="19">
        <f t="shared" si="7"/>
        <v>94.146341463414629</v>
      </c>
      <c r="N110" s="19">
        <f t="shared" si="8"/>
        <v>5.8536585365853666</v>
      </c>
      <c r="O110" s="19">
        <f t="shared" si="9"/>
        <v>2.3809523809523809</v>
      </c>
    </row>
    <row r="111" spans="1:15">
      <c r="A111" s="17" t="str">
        <f t="shared" si="13"/>
        <v>AF06_Cardiff &amp; Vale UHB_Central Vale</v>
      </c>
      <c r="B111" s="17" t="s">
        <v>85</v>
      </c>
      <c r="C111" s="18" t="str">
        <f>Data!A45</f>
        <v>Cardiff &amp; Vale UHB</v>
      </c>
      <c r="D111" s="18" t="str">
        <f>Data!B45</f>
        <v>Central Vale</v>
      </c>
      <c r="E111" s="17">
        <f>Data!C45</f>
        <v>61690</v>
      </c>
      <c r="F111" s="17">
        <f>Data!U45</f>
        <v>245</v>
      </c>
      <c r="G111" s="17">
        <f>Data!V45</f>
        <v>16</v>
      </c>
      <c r="H111" s="19">
        <f t="shared" si="10"/>
        <v>93.869731800766289</v>
      </c>
      <c r="I111" s="17">
        <f>Data!X45</f>
        <v>7</v>
      </c>
      <c r="J111" s="19">
        <f t="shared" si="11"/>
        <v>2.6119402985074625</v>
      </c>
      <c r="K111" s="17">
        <f>Data!Y45</f>
        <v>814</v>
      </c>
      <c r="L111" s="19">
        <f t="shared" si="12"/>
        <v>75.231053604436227</v>
      </c>
      <c r="M111" s="19">
        <f t="shared" si="7"/>
        <v>93.869731800766289</v>
      </c>
      <c r="N111" s="19">
        <f t="shared" si="8"/>
        <v>6.1302681992337158</v>
      </c>
      <c r="O111" s="19">
        <f t="shared" si="9"/>
        <v>2.6119402985074625</v>
      </c>
    </row>
    <row r="112" spans="1:15">
      <c r="A112" s="17" t="str">
        <f t="shared" si="13"/>
        <v>AF06_Cardiff &amp; Vale UHB_City &amp; Cardiff South</v>
      </c>
      <c r="B112" s="17" t="s">
        <v>85</v>
      </c>
      <c r="C112" s="18" t="str">
        <f>Data!A46</f>
        <v>Cardiff &amp; Vale UHB</v>
      </c>
      <c r="D112" s="18" t="str">
        <f>Data!B46</f>
        <v>City &amp; Cardiff South</v>
      </c>
      <c r="E112" s="17">
        <f>Data!C46</f>
        <v>35145</v>
      </c>
      <c r="F112" s="17">
        <f>Data!U46</f>
        <v>55</v>
      </c>
      <c r="G112" s="17">
        <f>Data!V46</f>
        <v>0</v>
      </c>
      <c r="H112" s="19">
        <f t="shared" si="10"/>
        <v>100</v>
      </c>
      <c r="I112" s="17">
        <f>Data!X46</f>
        <v>1</v>
      </c>
      <c r="J112" s="19">
        <f t="shared" si="11"/>
        <v>1.7857142857142856</v>
      </c>
      <c r="K112" s="17">
        <f>Data!Y46</f>
        <v>224</v>
      </c>
      <c r="L112" s="19">
        <f t="shared" si="12"/>
        <v>80</v>
      </c>
      <c r="M112" s="19">
        <f t="shared" si="7"/>
        <v>100</v>
      </c>
      <c r="N112" s="19">
        <f t="shared" si="8"/>
        <v>0</v>
      </c>
      <c r="O112" s="19">
        <f t="shared" si="9"/>
        <v>1.7857142857142856</v>
      </c>
    </row>
    <row r="113" spans="1:15">
      <c r="A113" s="17" t="str">
        <f t="shared" si="13"/>
        <v>AF06_Cardiff &amp; Vale UHB_Eastern Vale</v>
      </c>
      <c r="B113" s="17" t="s">
        <v>85</v>
      </c>
      <c r="C113" s="18" t="str">
        <f>Data!A47</f>
        <v>Cardiff &amp; Vale UHB</v>
      </c>
      <c r="D113" s="18" t="str">
        <f>Data!B47</f>
        <v>Eastern Vale</v>
      </c>
      <c r="E113" s="17">
        <f>Data!C47</f>
        <v>36564</v>
      </c>
      <c r="F113" s="17">
        <f>Data!U47</f>
        <v>198</v>
      </c>
      <c r="G113" s="17">
        <f>Data!V47</f>
        <v>6</v>
      </c>
      <c r="H113" s="19">
        <f t="shared" si="10"/>
        <v>97.058823529411768</v>
      </c>
      <c r="I113" s="17">
        <f>Data!X47</f>
        <v>10</v>
      </c>
      <c r="J113" s="19">
        <f t="shared" si="11"/>
        <v>4.6728971962616823</v>
      </c>
      <c r="K113" s="17">
        <f>Data!Y47</f>
        <v>515</v>
      </c>
      <c r="L113" s="19">
        <f t="shared" si="12"/>
        <v>70.644718792866939</v>
      </c>
      <c r="M113" s="19">
        <f t="shared" si="7"/>
        <v>97.058823529411768</v>
      </c>
      <c r="N113" s="19">
        <f t="shared" si="8"/>
        <v>2.9411764705882351</v>
      </c>
      <c r="O113" s="19">
        <f t="shared" si="9"/>
        <v>4.6728971962616823</v>
      </c>
    </row>
    <row r="114" spans="1:15">
      <c r="A114" s="17" t="str">
        <f t="shared" si="13"/>
        <v>AF06_Cardiff &amp; Vale UHB_Western Vale</v>
      </c>
      <c r="B114" s="17" t="s">
        <v>85</v>
      </c>
      <c r="C114" s="18" t="str">
        <f>Data!A48</f>
        <v>Cardiff &amp; Vale UHB</v>
      </c>
      <c r="D114" s="18" t="str">
        <f>Data!B48</f>
        <v>Western Vale</v>
      </c>
      <c r="E114" s="17">
        <f>Data!C48</f>
        <v>27006</v>
      </c>
      <c r="F114" s="17">
        <f>Data!U48</f>
        <v>115</v>
      </c>
      <c r="G114" s="17">
        <f>Data!V48</f>
        <v>4</v>
      </c>
      <c r="H114" s="19">
        <f t="shared" si="10"/>
        <v>96.638655462184872</v>
      </c>
      <c r="I114" s="17">
        <f>Data!X48</f>
        <v>2</v>
      </c>
      <c r="J114" s="19">
        <f t="shared" si="11"/>
        <v>1.6528925619834711</v>
      </c>
      <c r="K114" s="17">
        <f>Data!Y48</f>
        <v>474</v>
      </c>
      <c r="L114" s="19">
        <f t="shared" si="12"/>
        <v>79.663865546218489</v>
      </c>
      <c r="M114" s="19">
        <f t="shared" si="7"/>
        <v>96.638655462184872</v>
      </c>
      <c r="N114" s="19">
        <f t="shared" si="8"/>
        <v>3.3613445378151261</v>
      </c>
      <c r="O114" s="19">
        <f t="shared" si="9"/>
        <v>1.6528925619834711</v>
      </c>
    </row>
    <row r="115" spans="1:15">
      <c r="A115" s="17" t="str">
        <f t="shared" si="13"/>
        <v>AF06_Cwm Taf UHB_North Cynon</v>
      </c>
      <c r="B115" s="17" t="s">
        <v>85</v>
      </c>
      <c r="C115" s="18" t="str">
        <f>Data!A49</f>
        <v>Cwm Taf UHB</v>
      </c>
      <c r="D115" s="18" t="str">
        <f>Data!B49</f>
        <v>North Cynon</v>
      </c>
      <c r="E115" s="17">
        <f>Data!C49</f>
        <v>39819</v>
      </c>
      <c r="F115" s="17">
        <f>Data!U49</f>
        <v>182</v>
      </c>
      <c r="G115" s="17">
        <f>Data!V49</f>
        <v>3</v>
      </c>
      <c r="H115" s="19">
        <f t="shared" si="10"/>
        <v>98.378378378378386</v>
      </c>
      <c r="I115" s="17">
        <f>Data!X49</f>
        <v>3</v>
      </c>
      <c r="J115" s="19">
        <f t="shared" si="11"/>
        <v>1.5957446808510638</v>
      </c>
      <c r="K115" s="17">
        <f>Data!Y49</f>
        <v>561</v>
      </c>
      <c r="L115" s="19">
        <f t="shared" si="12"/>
        <v>74.89986648865154</v>
      </c>
      <c r="M115" s="19">
        <f t="shared" si="7"/>
        <v>98.378378378378386</v>
      </c>
      <c r="N115" s="19">
        <f t="shared" si="8"/>
        <v>1.6216216216216217</v>
      </c>
      <c r="O115" s="19">
        <f t="shared" si="9"/>
        <v>1.5957446808510638</v>
      </c>
    </row>
    <row r="116" spans="1:15">
      <c r="A116" s="17" t="str">
        <f t="shared" si="13"/>
        <v>AF06_Cwm Taf UHB_North Merthyr Tydfil</v>
      </c>
      <c r="B116" s="17" t="s">
        <v>85</v>
      </c>
      <c r="C116" s="18" t="str">
        <f>Data!A50</f>
        <v>Cwm Taf UHB</v>
      </c>
      <c r="D116" s="18" t="str">
        <f>Data!B50</f>
        <v>North Merthyr Tydfil</v>
      </c>
      <c r="E116" s="17">
        <f>Data!C50</f>
        <v>31875</v>
      </c>
      <c r="F116" s="17">
        <f>Data!U50</f>
        <v>139</v>
      </c>
      <c r="G116" s="17">
        <f>Data!V50</f>
        <v>7</v>
      </c>
      <c r="H116" s="19">
        <f t="shared" si="10"/>
        <v>95.205479452054803</v>
      </c>
      <c r="I116" s="17">
        <f>Data!X50</f>
        <v>3</v>
      </c>
      <c r="J116" s="19">
        <f t="shared" si="11"/>
        <v>2.0134228187919461</v>
      </c>
      <c r="K116" s="17">
        <f>Data!Y50</f>
        <v>429</v>
      </c>
      <c r="L116" s="19">
        <f t="shared" si="12"/>
        <v>74.221453287197235</v>
      </c>
      <c r="M116" s="19">
        <f t="shared" si="7"/>
        <v>95.205479452054803</v>
      </c>
      <c r="N116" s="19">
        <f t="shared" si="8"/>
        <v>4.7945205479452051</v>
      </c>
      <c r="O116" s="19">
        <f t="shared" si="9"/>
        <v>2.0134228187919461</v>
      </c>
    </row>
    <row r="117" spans="1:15">
      <c r="A117" s="17" t="str">
        <f t="shared" si="13"/>
        <v>AF06_Cwm Taf UHB_North Rhondda</v>
      </c>
      <c r="B117" s="17" t="s">
        <v>85</v>
      </c>
      <c r="C117" s="18" t="str">
        <f>Data!A51</f>
        <v>Cwm Taf UHB</v>
      </c>
      <c r="D117" s="18" t="str">
        <f>Data!B51</f>
        <v>North Rhondda</v>
      </c>
      <c r="E117" s="17">
        <f>Data!C51</f>
        <v>36378</v>
      </c>
      <c r="F117" s="17">
        <f>Data!U51</f>
        <v>111</v>
      </c>
      <c r="G117" s="17">
        <f>Data!V51</f>
        <v>5</v>
      </c>
      <c r="H117" s="19">
        <f t="shared" si="10"/>
        <v>95.689655172413794</v>
      </c>
      <c r="I117" s="17">
        <f>Data!X51</f>
        <v>9</v>
      </c>
      <c r="J117" s="19">
        <f t="shared" si="11"/>
        <v>7.1999999999999993</v>
      </c>
      <c r="K117" s="17">
        <f>Data!Y51</f>
        <v>466</v>
      </c>
      <c r="L117" s="19">
        <f t="shared" si="12"/>
        <v>78.849407783417931</v>
      </c>
      <c r="M117" s="19">
        <f t="shared" si="7"/>
        <v>95.689655172413794</v>
      </c>
      <c r="N117" s="19">
        <f t="shared" si="8"/>
        <v>4.3103448275862073</v>
      </c>
      <c r="O117" s="19">
        <f t="shared" si="9"/>
        <v>7.1999999999999993</v>
      </c>
    </row>
    <row r="118" spans="1:15">
      <c r="A118" s="17" t="str">
        <f t="shared" si="13"/>
        <v>AF06_Cwm Taf UHB_North Taf Ely</v>
      </c>
      <c r="B118" s="17" t="s">
        <v>85</v>
      </c>
      <c r="C118" s="18" t="str">
        <f>Data!A52</f>
        <v>Cwm Taf UHB</v>
      </c>
      <c r="D118" s="18" t="str">
        <f>Data!B52</f>
        <v>North Taf Ely</v>
      </c>
      <c r="E118" s="17">
        <f>Data!C52</f>
        <v>47274</v>
      </c>
      <c r="F118" s="17">
        <f>Data!U52</f>
        <v>173</v>
      </c>
      <c r="G118" s="17">
        <f>Data!V52</f>
        <v>14</v>
      </c>
      <c r="H118" s="19">
        <f t="shared" si="10"/>
        <v>92.513368983957221</v>
      </c>
      <c r="I118" s="17">
        <f>Data!X52</f>
        <v>3</v>
      </c>
      <c r="J118" s="19">
        <f t="shared" si="11"/>
        <v>1.5789473684210527</v>
      </c>
      <c r="K118" s="17">
        <f>Data!Y52</f>
        <v>549</v>
      </c>
      <c r="L118" s="19">
        <f t="shared" si="12"/>
        <v>74.289580514208382</v>
      </c>
      <c r="M118" s="19">
        <f t="shared" si="7"/>
        <v>92.513368983957221</v>
      </c>
      <c r="N118" s="19">
        <f t="shared" si="8"/>
        <v>7.4866310160427805</v>
      </c>
      <c r="O118" s="19">
        <f t="shared" si="9"/>
        <v>1.5789473684210527</v>
      </c>
    </row>
    <row r="119" spans="1:15">
      <c r="A119" s="17" t="str">
        <f t="shared" si="13"/>
        <v>AF06_Cwm Taf UHB_South Cynon</v>
      </c>
      <c r="B119" s="17" t="s">
        <v>85</v>
      </c>
      <c r="C119" s="18" t="str">
        <f>Data!A53</f>
        <v>Cwm Taf UHB</v>
      </c>
      <c r="D119" s="18" t="str">
        <f>Data!B53</f>
        <v>South Cynon</v>
      </c>
      <c r="E119" s="17">
        <f>Data!C53</f>
        <v>20931</v>
      </c>
      <c r="F119" s="17">
        <f>Data!U53</f>
        <v>56</v>
      </c>
      <c r="G119" s="17">
        <f>Data!V53</f>
        <v>0</v>
      </c>
      <c r="H119" s="19">
        <f t="shared" si="10"/>
        <v>100</v>
      </c>
      <c r="I119" s="17">
        <f>Data!X53</f>
        <v>0</v>
      </c>
      <c r="J119" s="19">
        <f t="shared" si="11"/>
        <v>0</v>
      </c>
      <c r="K119" s="17">
        <f>Data!Y53</f>
        <v>270</v>
      </c>
      <c r="L119" s="19">
        <f t="shared" si="12"/>
        <v>82.822085889570545</v>
      </c>
      <c r="M119" s="19">
        <f t="shared" si="7"/>
        <v>100</v>
      </c>
      <c r="N119" s="19">
        <f t="shared" si="8"/>
        <v>0</v>
      </c>
      <c r="O119" s="19">
        <f t="shared" si="9"/>
        <v>0</v>
      </c>
    </row>
    <row r="120" spans="1:15">
      <c r="A120" s="17" t="str">
        <f t="shared" si="13"/>
        <v>AF06_Cwm Taf UHB_South Merthyr Tydfil</v>
      </c>
      <c r="B120" s="17" t="s">
        <v>85</v>
      </c>
      <c r="C120" s="18" t="str">
        <f>Data!A54</f>
        <v>Cwm Taf UHB</v>
      </c>
      <c r="D120" s="18" t="str">
        <f>Data!B54</f>
        <v>South Merthyr Tydfil</v>
      </c>
      <c r="E120" s="17">
        <f>Data!C54</f>
        <v>27509</v>
      </c>
      <c r="F120" s="17">
        <f>Data!U54</f>
        <v>83</v>
      </c>
      <c r="G120" s="17">
        <f>Data!V54</f>
        <v>1</v>
      </c>
      <c r="H120" s="19">
        <f t="shared" si="10"/>
        <v>98.80952380952381</v>
      </c>
      <c r="I120" s="17">
        <f>Data!X54</f>
        <v>1</v>
      </c>
      <c r="J120" s="19">
        <f t="shared" si="11"/>
        <v>1.1764705882352942</v>
      </c>
      <c r="K120" s="17">
        <f>Data!Y54</f>
        <v>247</v>
      </c>
      <c r="L120" s="19">
        <f t="shared" si="12"/>
        <v>74.397590361445793</v>
      </c>
      <c r="M120" s="19">
        <f t="shared" si="7"/>
        <v>98.80952380952381</v>
      </c>
      <c r="N120" s="19">
        <f t="shared" si="8"/>
        <v>1.1904761904761905</v>
      </c>
      <c r="O120" s="19">
        <f t="shared" si="9"/>
        <v>1.1764705882352942</v>
      </c>
    </row>
    <row r="121" spans="1:15">
      <c r="A121" s="17" t="str">
        <f t="shared" si="13"/>
        <v>AF06_Cwm Taf UHB_South Rhondda</v>
      </c>
      <c r="B121" s="17" t="s">
        <v>85</v>
      </c>
      <c r="C121" s="18" t="str">
        <f>Data!A55</f>
        <v>Cwm Taf UHB</v>
      </c>
      <c r="D121" s="18" t="str">
        <f>Data!B55</f>
        <v>South Rhondda</v>
      </c>
      <c r="E121" s="17">
        <f>Data!C55</f>
        <v>44169</v>
      </c>
      <c r="F121" s="17">
        <f>Data!U55</f>
        <v>168</v>
      </c>
      <c r="G121" s="17">
        <f>Data!V55</f>
        <v>4</v>
      </c>
      <c r="H121" s="19">
        <f t="shared" si="10"/>
        <v>97.674418604651152</v>
      </c>
      <c r="I121" s="17">
        <f>Data!X55</f>
        <v>5</v>
      </c>
      <c r="J121" s="19">
        <f t="shared" si="11"/>
        <v>2.8248587570621471</v>
      </c>
      <c r="K121" s="17">
        <f>Data!Y55</f>
        <v>534</v>
      </c>
      <c r="L121" s="19">
        <f t="shared" si="12"/>
        <v>75.105485232067508</v>
      </c>
      <c r="M121" s="19">
        <f t="shared" si="7"/>
        <v>97.674418604651152</v>
      </c>
      <c r="N121" s="19">
        <f t="shared" si="8"/>
        <v>2.3255813953488373</v>
      </c>
      <c r="O121" s="19">
        <f t="shared" si="9"/>
        <v>2.8248587570621471</v>
      </c>
    </row>
    <row r="122" spans="1:15">
      <c r="A122" s="17" t="str">
        <f t="shared" si="13"/>
        <v>AF06_Cwm Taf UHB_South Taf Ely</v>
      </c>
      <c r="B122" s="17" t="s">
        <v>85</v>
      </c>
      <c r="C122" s="18" t="str">
        <f>Data!A56</f>
        <v>Cwm Taf UHB</v>
      </c>
      <c r="D122" s="18" t="str">
        <f>Data!B56</f>
        <v>South Taf Ely</v>
      </c>
      <c r="E122" s="17">
        <f>Data!C56</f>
        <v>56631</v>
      </c>
      <c r="F122" s="17">
        <f>Data!U56</f>
        <v>198</v>
      </c>
      <c r="G122" s="17">
        <f>Data!V56</f>
        <v>12</v>
      </c>
      <c r="H122" s="19">
        <f t="shared" si="10"/>
        <v>94.285714285714278</v>
      </c>
      <c r="I122" s="17">
        <f>Data!X56</f>
        <v>4</v>
      </c>
      <c r="J122" s="19">
        <f t="shared" si="11"/>
        <v>1.8691588785046727</v>
      </c>
      <c r="K122" s="17">
        <f>Data!Y56</f>
        <v>658</v>
      </c>
      <c r="L122" s="19">
        <f t="shared" si="12"/>
        <v>75.458715596330279</v>
      </c>
      <c r="M122" s="19">
        <f t="shared" si="7"/>
        <v>94.285714285714278</v>
      </c>
      <c r="N122" s="19">
        <f t="shared" si="8"/>
        <v>5.7142857142857144</v>
      </c>
      <c r="O122" s="19">
        <f t="shared" si="9"/>
        <v>1.8691588785046727</v>
      </c>
    </row>
    <row r="123" spans="1:15">
      <c r="A123" s="17" t="str">
        <f t="shared" si="13"/>
        <v>AF06_Hywel Dda UHB_Amman/Gwendraeth</v>
      </c>
      <c r="B123" s="17" t="s">
        <v>85</v>
      </c>
      <c r="C123" s="18" t="str">
        <f>Data!A57</f>
        <v>Hywel Dda UHB</v>
      </c>
      <c r="D123" s="18" t="str">
        <f>Data!B57</f>
        <v>Amman/Gwendraeth</v>
      </c>
      <c r="E123" s="17">
        <f>Data!C57</f>
        <v>57801</v>
      </c>
      <c r="F123" s="17">
        <f>Data!U57</f>
        <v>285</v>
      </c>
      <c r="G123" s="17">
        <f>Data!V57</f>
        <v>10</v>
      </c>
      <c r="H123" s="19">
        <f t="shared" si="10"/>
        <v>96.610169491525426</v>
      </c>
      <c r="I123" s="17">
        <f>Data!X57</f>
        <v>5</v>
      </c>
      <c r="J123" s="19">
        <f t="shared" si="11"/>
        <v>1.6666666666666667</v>
      </c>
      <c r="K123" s="17">
        <f>Data!Y57</f>
        <v>913</v>
      </c>
      <c r="L123" s="19">
        <f t="shared" si="12"/>
        <v>75.267930750206105</v>
      </c>
      <c r="M123" s="19">
        <f t="shared" si="7"/>
        <v>96.610169491525426</v>
      </c>
      <c r="N123" s="19">
        <f t="shared" si="8"/>
        <v>3.3898305084745761</v>
      </c>
      <c r="O123" s="19">
        <f t="shared" si="9"/>
        <v>1.6666666666666667</v>
      </c>
    </row>
    <row r="124" spans="1:15">
      <c r="A124" s="17" t="str">
        <f t="shared" si="13"/>
        <v>AF06_Hywel Dda UHB_Llanelli</v>
      </c>
      <c r="B124" s="17" t="s">
        <v>85</v>
      </c>
      <c r="C124" s="18" t="str">
        <f>Data!A58</f>
        <v>Hywel Dda UHB</v>
      </c>
      <c r="D124" s="18" t="str">
        <f>Data!B58</f>
        <v>Llanelli</v>
      </c>
      <c r="E124" s="17">
        <f>Data!C58</f>
        <v>60958</v>
      </c>
      <c r="F124" s="17">
        <f>Data!U58</f>
        <v>254</v>
      </c>
      <c r="G124" s="17">
        <f>Data!V58</f>
        <v>14</v>
      </c>
      <c r="H124" s="19">
        <f t="shared" si="10"/>
        <v>94.776119402985074</v>
      </c>
      <c r="I124" s="17">
        <f>Data!X58</f>
        <v>6</v>
      </c>
      <c r="J124" s="19">
        <f t="shared" si="11"/>
        <v>2.1897810218978102</v>
      </c>
      <c r="K124" s="17">
        <f>Data!Y58</f>
        <v>920</v>
      </c>
      <c r="L124" s="19">
        <f t="shared" si="12"/>
        <v>77.051926298157454</v>
      </c>
      <c r="M124" s="19">
        <f t="shared" si="7"/>
        <v>94.776119402985074</v>
      </c>
      <c r="N124" s="19">
        <f t="shared" si="8"/>
        <v>5.2238805970149249</v>
      </c>
      <c r="O124" s="19">
        <f t="shared" si="9"/>
        <v>2.1897810218978102</v>
      </c>
    </row>
    <row r="125" spans="1:15">
      <c r="A125" s="17" t="str">
        <f t="shared" si="13"/>
        <v>AF06_Hywel Dda UHB_North Ceredigion</v>
      </c>
      <c r="B125" s="17" t="s">
        <v>85</v>
      </c>
      <c r="C125" s="18" t="str">
        <f>Data!A59</f>
        <v>Hywel Dda UHB</v>
      </c>
      <c r="D125" s="18" t="str">
        <f>Data!B59</f>
        <v>North Ceredigion</v>
      </c>
      <c r="E125" s="17">
        <f>Data!C59</f>
        <v>48681</v>
      </c>
      <c r="F125" s="17">
        <f>Data!U59</f>
        <v>165</v>
      </c>
      <c r="G125" s="17">
        <f>Data!V59</f>
        <v>6</v>
      </c>
      <c r="H125" s="19">
        <f t="shared" si="10"/>
        <v>96.491228070175438</v>
      </c>
      <c r="I125" s="17">
        <f>Data!X59</f>
        <v>15</v>
      </c>
      <c r="J125" s="19">
        <f t="shared" si="11"/>
        <v>8.064516129032258</v>
      </c>
      <c r="K125" s="17">
        <f>Data!Y59</f>
        <v>657</v>
      </c>
      <c r="L125" s="19">
        <f t="shared" si="12"/>
        <v>77.935943060498232</v>
      </c>
      <c r="M125" s="19">
        <f t="shared" si="7"/>
        <v>96.491228070175438</v>
      </c>
      <c r="N125" s="19">
        <f t="shared" si="8"/>
        <v>3.5087719298245612</v>
      </c>
      <c r="O125" s="19">
        <f t="shared" si="9"/>
        <v>8.064516129032258</v>
      </c>
    </row>
    <row r="126" spans="1:15">
      <c r="A126" s="17" t="str">
        <f t="shared" si="13"/>
        <v>AF06_Hywel Dda UHB_North Pembrokeshire</v>
      </c>
      <c r="B126" s="17" t="s">
        <v>85</v>
      </c>
      <c r="C126" s="18" t="str">
        <f>Data!A60</f>
        <v>Hywel Dda UHB</v>
      </c>
      <c r="D126" s="18" t="str">
        <f>Data!B60</f>
        <v>North Pembrokeshire</v>
      </c>
      <c r="E126" s="17">
        <f>Data!C60</f>
        <v>63696</v>
      </c>
      <c r="F126" s="17">
        <f>Data!U60</f>
        <v>297</v>
      </c>
      <c r="G126" s="17">
        <f>Data!V60</f>
        <v>16</v>
      </c>
      <c r="H126" s="19">
        <f t="shared" si="10"/>
        <v>94.888178913738017</v>
      </c>
      <c r="I126" s="17">
        <f>Data!X60</f>
        <v>15</v>
      </c>
      <c r="J126" s="19">
        <f t="shared" si="11"/>
        <v>4.5731707317073171</v>
      </c>
      <c r="K126" s="17">
        <f>Data!Y60</f>
        <v>1182</v>
      </c>
      <c r="L126" s="19">
        <f t="shared" si="12"/>
        <v>78.278145695364245</v>
      </c>
      <c r="M126" s="19">
        <f t="shared" si="7"/>
        <v>94.888178913738017</v>
      </c>
      <c r="N126" s="19">
        <f t="shared" si="8"/>
        <v>5.1118210862619806</v>
      </c>
      <c r="O126" s="19">
        <f t="shared" si="9"/>
        <v>4.5731707317073171</v>
      </c>
    </row>
    <row r="127" spans="1:15">
      <c r="A127" s="17" t="str">
        <f t="shared" si="13"/>
        <v>AF06_Hywel Dda UHB_South Ceredigion</v>
      </c>
      <c r="B127" s="17" t="s">
        <v>85</v>
      </c>
      <c r="C127" s="18" t="str">
        <f>Data!A61</f>
        <v>Hywel Dda UHB</v>
      </c>
      <c r="D127" s="18" t="str">
        <f>Data!B61</f>
        <v>South Ceredigion</v>
      </c>
      <c r="E127" s="17">
        <f>Data!C61</f>
        <v>48066</v>
      </c>
      <c r="F127" s="17">
        <f>Data!U61</f>
        <v>298</v>
      </c>
      <c r="G127" s="17">
        <f>Data!V61</f>
        <v>23</v>
      </c>
      <c r="H127" s="19">
        <f t="shared" si="10"/>
        <v>92.834890965732086</v>
      </c>
      <c r="I127" s="17">
        <f>Data!X61</f>
        <v>8</v>
      </c>
      <c r="J127" s="19">
        <f t="shared" si="11"/>
        <v>2.43161094224924</v>
      </c>
      <c r="K127" s="17">
        <f>Data!Y61</f>
        <v>781</v>
      </c>
      <c r="L127" s="19">
        <f t="shared" si="12"/>
        <v>70.36036036036036</v>
      </c>
      <c r="M127" s="19">
        <f t="shared" si="7"/>
        <v>92.834890965732086</v>
      </c>
      <c r="N127" s="19">
        <f t="shared" si="8"/>
        <v>7.1651090342679122</v>
      </c>
      <c r="O127" s="19">
        <f t="shared" si="9"/>
        <v>2.43161094224924</v>
      </c>
    </row>
    <row r="128" spans="1:15">
      <c r="A128" s="17" t="str">
        <f t="shared" si="13"/>
        <v>AF06_Hywel Dda UHB_South Pembrokeshire</v>
      </c>
      <c r="B128" s="17" t="s">
        <v>85</v>
      </c>
      <c r="C128" s="18" t="str">
        <f>Data!A62</f>
        <v>Hywel Dda UHB</v>
      </c>
      <c r="D128" s="18" t="str">
        <f>Data!B62</f>
        <v>South Pembrokeshire</v>
      </c>
      <c r="E128" s="17">
        <f>Data!C62</f>
        <v>55041</v>
      </c>
      <c r="F128" s="17">
        <f>Data!U62</f>
        <v>343</v>
      </c>
      <c r="G128" s="17">
        <f>Data!V62</f>
        <v>33</v>
      </c>
      <c r="H128" s="19">
        <f t="shared" si="10"/>
        <v>91.223404255319153</v>
      </c>
      <c r="I128" s="17">
        <f>Data!X62</f>
        <v>7</v>
      </c>
      <c r="J128" s="19">
        <f t="shared" si="11"/>
        <v>1.8276762402088773</v>
      </c>
      <c r="K128" s="17">
        <f>Data!Y62</f>
        <v>1111</v>
      </c>
      <c r="L128" s="19">
        <f t="shared" si="12"/>
        <v>74.364123159303887</v>
      </c>
      <c r="M128" s="19">
        <f t="shared" si="7"/>
        <v>91.223404255319153</v>
      </c>
      <c r="N128" s="19">
        <f t="shared" si="8"/>
        <v>8.7765957446808507</v>
      </c>
      <c r="O128" s="19">
        <f t="shared" si="9"/>
        <v>1.8276762402088773</v>
      </c>
    </row>
    <row r="129" spans="1:15">
      <c r="A129" s="17" t="str">
        <f t="shared" si="13"/>
        <v>AF06_Hywel Dda UHB_Taf / Teifi / Tywi</v>
      </c>
      <c r="B129" s="17" t="s">
        <v>85</v>
      </c>
      <c r="C129" s="18" t="str">
        <f>Data!A63</f>
        <v>Hywel Dda UHB</v>
      </c>
      <c r="D129" s="18" t="str">
        <f>Data!B63</f>
        <v>Taf / Teifi / Tywi</v>
      </c>
      <c r="E129" s="17">
        <f>Data!C63</f>
        <v>57334</v>
      </c>
      <c r="F129" s="17">
        <f>Data!U63</f>
        <v>328</v>
      </c>
      <c r="G129" s="17">
        <f>Data!V63</f>
        <v>14</v>
      </c>
      <c r="H129" s="19">
        <f t="shared" si="10"/>
        <v>95.906432748538009</v>
      </c>
      <c r="I129" s="17">
        <f>Data!X63</f>
        <v>5</v>
      </c>
      <c r="J129" s="19">
        <f t="shared" si="11"/>
        <v>1.4409221902017291</v>
      </c>
      <c r="K129" s="17">
        <f>Data!Y63</f>
        <v>989</v>
      </c>
      <c r="L129" s="19">
        <f t="shared" si="12"/>
        <v>74.026946107784426</v>
      </c>
      <c r="M129" s="19">
        <f t="shared" si="7"/>
        <v>95.906432748538009</v>
      </c>
      <c r="N129" s="19">
        <f t="shared" si="8"/>
        <v>4.0935672514619883</v>
      </c>
      <c r="O129" s="19">
        <f t="shared" si="9"/>
        <v>1.4409221902017291</v>
      </c>
    </row>
    <row r="130" spans="1:15">
      <c r="A130" s="17" t="str">
        <f t="shared" si="13"/>
        <v>AF06_Powys tHB_Mid Powys</v>
      </c>
      <c r="B130" s="17" t="s">
        <v>85</v>
      </c>
      <c r="C130" s="18" t="str">
        <f>Data!A64</f>
        <v>Powys tHB</v>
      </c>
      <c r="D130" s="18" t="str">
        <f>Data!B64</f>
        <v>Mid Powys</v>
      </c>
      <c r="E130" s="17">
        <f>Data!C64</f>
        <v>28676</v>
      </c>
      <c r="F130" s="17">
        <f>Data!U64</f>
        <v>112</v>
      </c>
      <c r="G130" s="17">
        <f>Data!V64</f>
        <v>6</v>
      </c>
      <c r="H130" s="19">
        <f t="shared" si="10"/>
        <v>94.915254237288138</v>
      </c>
      <c r="I130" s="17">
        <f>Data!X64</f>
        <v>4</v>
      </c>
      <c r="J130" s="19">
        <f t="shared" si="11"/>
        <v>3.278688524590164</v>
      </c>
      <c r="K130" s="17">
        <f>Data!Y64</f>
        <v>490</v>
      </c>
      <c r="L130" s="19">
        <f t="shared" si="12"/>
        <v>80.06535947712419</v>
      </c>
      <c r="M130" s="19">
        <f t="shared" si="7"/>
        <v>94.915254237288138</v>
      </c>
      <c r="N130" s="19">
        <f t="shared" si="8"/>
        <v>5.0847457627118651</v>
      </c>
      <c r="O130" s="19">
        <f t="shared" si="9"/>
        <v>3.278688524590164</v>
      </c>
    </row>
    <row r="131" spans="1:15">
      <c r="A131" s="17" t="str">
        <f t="shared" si="13"/>
        <v>AF06_Powys tHB_North Powys</v>
      </c>
      <c r="B131" s="17" t="s">
        <v>85</v>
      </c>
      <c r="C131" s="18" t="str">
        <f>Data!A65</f>
        <v>Powys tHB</v>
      </c>
      <c r="D131" s="18" t="str">
        <f>Data!B65</f>
        <v>North Powys</v>
      </c>
      <c r="E131" s="17">
        <f>Data!C65</f>
        <v>64552</v>
      </c>
      <c r="F131" s="17">
        <f>Data!U65</f>
        <v>257</v>
      </c>
      <c r="G131" s="17">
        <f>Data!V65</f>
        <v>10</v>
      </c>
      <c r="H131" s="19">
        <f t="shared" si="10"/>
        <v>96.254681647940075</v>
      </c>
      <c r="I131" s="17">
        <f>Data!X65</f>
        <v>12</v>
      </c>
      <c r="J131" s="19">
        <f t="shared" si="11"/>
        <v>4.3010752688172049</v>
      </c>
      <c r="K131" s="17">
        <f>Data!Y65</f>
        <v>878</v>
      </c>
      <c r="L131" s="19">
        <f t="shared" si="12"/>
        <v>75.885911840968021</v>
      </c>
      <c r="M131" s="19">
        <f t="shared" si="7"/>
        <v>96.254681647940075</v>
      </c>
      <c r="N131" s="19">
        <f t="shared" si="8"/>
        <v>3.7453183520599254</v>
      </c>
      <c r="O131" s="19">
        <f t="shared" si="9"/>
        <v>4.3010752688172049</v>
      </c>
    </row>
    <row r="132" spans="1:15">
      <c r="A132" s="17" t="str">
        <f t="shared" si="13"/>
        <v>AF06_Powys tHB_South Powys</v>
      </c>
      <c r="B132" s="17" t="s">
        <v>85</v>
      </c>
      <c r="C132" s="18" t="str">
        <f>Data!A66</f>
        <v>Powys tHB</v>
      </c>
      <c r="D132" s="18" t="str">
        <f>Data!B66</f>
        <v>South Powys</v>
      </c>
      <c r="E132" s="17">
        <f>Data!C66</f>
        <v>45271</v>
      </c>
      <c r="F132" s="17">
        <f>Data!U66</f>
        <v>197</v>
      </c>
      <c r="G132" s="17">
        <f>Data!V66</f>
        <v>13</v>
      </c>
      <c r="H132" s="19">
        <f t="shared" si="10"/>
        <v>93.80952380952381</v>
      </c>
      <c r="I132" s="17">
        <f>Data!X66</f>
        <v>10</v>
      </c>
      <c r="J132" s="19">
        <f t="shared" si="11"/>
        <v>4.5454545454545459</v>
      </c>
      <c r="K132" s="17">
        <f>Data!Y66</f>
        <v>841</v>
      </c>
      <c r="L132" s="19">
        <f t="shared" si="12"/>
        <v>79.264844486333658</v>
      </c>
      <c r="M132" s="19">
        <f t="shared" si="7"/>
        <v>93.80952380952381</v>
      </c>
      <c r="N132" s="19">
        <f t="shared" si="8"/>
        <v>6.1904761904761907</v>
      </c>
      <c r="O132" s="19">
        <f t="shared" si="9"/>
        <v>4.5454545454545459</v>
      </c>
    </row>
    <row r="133" spans="1:15">
      <c r="A133" s="17" t="str">
        <f t="shared" si="13"/>
        <v>AF06_Wales_Wales</v>
      </c>
      <c r="B133" s="17" t="s">
        <v>85</v>
      </c>
      <c r="C133" s="18" t="str">
        <f>Data!A67</f>
        <v>Wales</v>
      </c>
      <c r="D133" s="18" t="str">
        <f>Data!B67</f>
        <v>Wales</v>
      </c>
      <c r="E133" s="17">
        <f>Data!C67</f>
        <v>3184260</v>
      </c>
      <c r="F133" s="17">
        <f>Data!U67</f>
        <v>12754</v>
      </c>
      <c r="G133" s="17">
        <f>Data!V67</f>
        <v>659</v>
      </c>
      <c r="H133" s="19">
        <f t="shared" si="10"/>
        <v>95.08685603518974</v>
      </c>
      <c r="I133" s="17">
        <f>Data!X67</f>
        <v>412</v>
      </c>
      <c r="J133" s="19">
        <f t="shared" si="11"/>
        <v>2.9801084990958406</v>
      </c>
      <c r="K133" s="17">
        <f>Data!Y67</f>
        <v>44962</v>
      </c>
      <c r="L133" s="19">
        <f t="shared" si="12"/>
        <v>76.482895878340457</v>
      </c>
      <c r="M133" s="19">
        <f t="shared" ref="M133:M196" si="14">F133/SUM(F133:G133)*100</f>
        <v>95.08685603518974</v>
      </c>
      <c r="N133" s="19">
        <f t="shared" ref="N133" si="15">G133/SUM(F133:G133)*100</f>
        <v>4.9131439648102582</v>
      </c>
      <c r="O133" s="19">
        <f t="shared" ref="O133" si="16">I133/(I133+SUM(F133:G133))*100</f>
        <v>2.9801084990958406</v>
      </c>
    </row>
    <row r="134" spans="1:15">
      <c r="A134" s="8" t="str">
        <f t="shared" si="13"/>
        <v>AF07_ABM UHB_Afan</v>
      </c>
      <c r="B134" s="8" t="s">
        <v>86</v>
      </c>
      <c r="C134" s="9" t="str">
        <f>Data!A3</f>
        <v>ABM UHB</v>
      </c>
      <c r="D134" s="9" t="str">
        <f>Data!B3</f>
        <v>Afan</v>
      </c>
      <c r="E134" s="8">
        <f>Data!C3</f>
        <v>50762</v>
      </c>
      <c r="F134" s="8">
        <f>Data!Z3</f>
        <v>428</v>
      </c>
      <c r="G134" s="8">
        <f>Data!AA3</f>
        <v>140</v>
      </c>
      <c r="H134" s="10">
        <f t="shared" si="10"/>
        <v>75.352112676056336</v>
      </c>
      <c r="I134" s="8">
        <f>Data!AC3</f>
        <v>57</v>
      </c>
      <c r="J134" s="10">
        <f t="shared" si="11"/>
        <v>9.120000000000001</v>
      </c>
      <c r="K134" s="8">
        <f>Data!AD3</f>
        <v>413</v>
      </c>
      <c r="L134" s="10">
        <f t="shared" si="12"/>
        <v>39.788053949903663</v>
      </c>
      <c r="M134" s="10">
        <f t="shared" si="14"/>
        <v>75.352112676056336</v>
      </c>
      <c r="N134" s="10">
        <f t="shared" ref="N134:N197" si="17">G134/SUM(F134:G134)*100</f>
        <v>24.647887323943664</v>
      </c>
      <c r="O134" s="10">
        <f t="shared" ref="O134:O197" si="18">I134/(I134+SUM(F134:G134))*100</f>
        <v>9.120000000000001</v>
      </c>
    </row>
    <row r="135" spans="1:15">
      <c r="A135" s="8" t="str">
        <f t="shared" ref="A135:A199" si="19">B135&amp;"_"&amp;C135&amp;"_"&amp;D135</f>
        <v>AF07_ABM UHB_BayHealth</v>
      </c>
      <c r="B135" s="8" t="s">
        <v>86</v>
      </c>
      <c r="C135" s="9" t="str">
        <f>Data!A4</f>
        <v>ABM UHB</v>
      </c>
      <c r="D135" s="9" t="str">
        <f>Data!B4</f>
        <v>BayHealth</v>
      </c>
      <c r="E135" s="8">
        <f>Data!C4</f>
        <v>74009</v>
      </c>
      <c r="F135" s="8">
        <f>Data!Z4</f>
        <v>524</v>
      </c>
      <c r="G135" s="8">
        <f>Data!AA4</f>
        <v>198</v>
      </c>
      <c r="H135" s="10">
        <f t="shared" si="10"/>
        <v>72.576177285318551</v>
      </c>
      <c r="I135" s="8">
        <f>Data!AC4</f>
        <v>184</v>
      </c>
      <c r="J135" s="10">
        <f t="shared" ref="J135:J199" si="20">I135/(I135+SUM(F135:G135))*100</f>
        <v>20.309050772626932</v>
      </c>
      <c r="K135" s="8">
        <f>Data!AD4</f>
        <v>661</v>
      </c>
      <c r="L135" s="10">
        <f t="shared" ref="L135:L199" si="21">K135/(K135+I135+SUM(F135:G135))*100</f>
        <v>42.182514358647097</v>
      </c>
      <c r="M135" s="10">
        <f t="shared" si="14"/>
        <v>72.576177285318551</v>
      </c>
      <c r="N135" s="10">
        <f t="shared" si="17"/>
        <v>27.423822714681439</v>
      </c>
      <c r="O135" s="10">
        <f t="shared" si="18"/>
        <v>20.309050772626932</v>
      </c>
    </row>
    <row r="136" spans="1:15">
      <c r="A136" s="8" t="str">
        <f t="shared" si="19"/>
        <v>AF07_ABM UHB_Bridgend East Network</v>
      </c>
      <c r="B136" s="8" t="s">
        <v>86</v>
      </c>
      <c r="C136" s="9" t="str">
        <f>Data!A5</f>
        <v>ABM UHB</v>
      </c>
      <c r="D136" s="9" t="str">
        <f>Data!B5</f>
        <v>Bridgend East Network</v>
      </c>
      <c r="E136" s="8">
        <f>Data!C5</f>
        <v>68378</v>
      </c>
      <c r="F136" s="8">
        <f>Data!Z5</f>
        <v>530</v>
      </c>
      <c r="G136" s="8">
        <f>Data!AA5</f>
        <v>135</v>
      </c>
      <c r="H136" s="10">
        <f t="shared" ref="H136:H199" si="22">F136/SUM(F136:G136)*100</f>
        <v>79.699248120300751</v>
      </c>
      <c r="I136" s="8">
        <f>Data!AC5</f>
        <v>105</v>
      </c>
      <c r="J136" s="10">
        <f t="shared" si="20"/>
        <v>13.636363636363635</v>
      </c>
      <c r="K136" s="8">
        <f>Data!AD5</f>
        <v>596</v>
      </c>
      <c r="L136" s="10">
        <f t="shared" si="21"/>
        <v>43.63103953147877</v>
      </c>
      <c r="M136" s="10">
        <f t="shared" si="14"/>
        <v>79.699248120300751</v>
      </c>
      <c r="N136" s="10">
        <f t="shared" si="17"/>
        <v>20.300751879699249</v>
      </c>
      <c r="O136" s="10">
        <f t="shared" si="18"/>
        <v>13.636363636363635</v>
      </c>
    </row>
    <row r="137" spans="1:15">
      <c r="A137" s="8" t="str">
        <f t="shared" si="19"/>
        <v>AF07_ABM UHB_Bridgend North Network</v>
      </c>
      <c r="B137" s="8" t="s">
        <v>86</v>
      </c>
      <c r="C137" s="9" t="str">
        <f>Data!A6</f>
        <v>ABM UHB</v>
      </c>
      <c r="D137" s="9" t="str">
        <f>Data!B6</f>
        <v>Bridgend North Network</v>
      </c>
      <c r="E137" s="8">
        <f>Data!C6</f>
        <v>51281</v>
      </c>
      <c r="F137" s="8">
        <f>Data!Z6</f>
        <v>359</v>
      </c>
      <c r="G137" s="8">
        <f>Data!AA6</f>
        <v>110</v>
      </c>
      <c r="H137" s="10">
        <f t="shared" si="22"/>
        <v>76.545842217484008</v>
      </c>
      <c r="I137" s="8">
        <f>Data!AC6</f>
        <v>38</v>
      </c>
      <c r="J137" s="10">
        <f t="shared" si="20"/>
        <v>7.4950690335305712</v>
      </c>
      <c r="K137" s="8">
        <f>Data!AD6</f>
        <v>481</v>
      </c>
      <c r="L137" s="10">
        <f t="shared" si="21"/>
        <v>48.684210526315788</v>
      </c>
      <c r="M137" s="10">
        <f t="shared" si="14"/>
        <v>76.545842217484008</v>
      </c>
      <c r="N137" s="10">
        <f t="shared" si="17"/>
        <v>23.454157782515992</v>
      </c>
      <c r="O137" s="10">
        <f t="shared" si="18"/>
        <v>7.4950690335305712</v>
      </c>
    </row>
    <row r="138" spans="1:15">
      <c r="A138" s="8" t="str">
        <f t="shared" si="19"/>
        <v>AF07_ABM UHB_Bridgend West Network</v>
      </c>
      <c r="B138" s="8" t="s">
        <v>86</v>
      </c>
      <c r="C138" s="9" t="str">
        <f>Data!A7</f>
        <v>ABM UHB</v>
      </c>
      <c r="D138" s="9" t="str">
        <f>Data!B7</f>
        <v>Bridgend West Network</v>
      </c>
      <c r="E138" s="8">
        <f>Data!C7</f>
        <v>34127</v>
      </c>
      <c r="F138" s="8">
        <f>Data!Z7</f>
        <v>376</v>
      </c>
      <c r="G138" s="8">
        <f>Data!AA7</f>
        <v>103</v>
      </c>
      <c r="H138" s="10">
        <f t="shared" si="22"/>
        <v>78.496868475991661</v>
      </c>
      <c r="I138" s="8">
        <f>Data!AC7</f>
        <v>101</v>
      </c>
      <c r="J138" s="10">
        <f t="shared" si="20"/>
        <v>17.413793103448274</v>
      </c>
      <c r="K138" s="8">
        <f>Data!AD7</f>
        <v>321</v>
      </c>
      <c r="L138" s="10">
        <f t="shared" si="21"/>
        <v>35.627081021087683</v>
      </c>
      <c r="M138" s="10">
        <f t="shared" si="14"/>
        <v>78.496868475991661</v>
      </c>
      <c r="N138" s="10">
        <f t="shared" si="17"/>
        <v>21.503131524008349</v>
      </c>
      <c r="O138" s="10">
        <f t="shared" si="18"/>
        <v>17.413793103448274</v>
      </c>
    </row>
    <row r="139" spans="1:15">
      <c r="A139" s="8" t="str">
        <f t="shared" si="19"/>
        <v>AF07_ABM UHB_CityHealth</v>
      </c>
      <c r="B139" s="8" t="s">
        <v>86</v>
      </c>
      <c r="C139" s="9" t="str">
        <f>Data!A8</f>
        <v>ABM UHB</v>
      </c>
      <c r="D139" s="9" t="str">
        <f>Data!B8</f>
        <v>CityHealth</v>
      </c>
      <c r="E139" s="8">
        <f>Data!C8</f>
        <v>50708</v>
      </c>
      <c r="F139" s="8">
        <f>Data!Z8</f>
        <v>291</v>
      </c>
      <c r="G139" s="8">
        <f>Data!AA8</f>
        <v>78</v>
      </c>
      <c r="H139" s="10">
        <f t="shared" si="22"/>
        <v>78.861788617886177</v>
      </c>
      <c r="I139" s="8">
        <f>Data!AC8</f>
        <v>57</v>
      </c>
      <c r="J139" s="10">
        <f t="shared" si="20"/>
        <v>13.380281690140844</v>
      </c>
      <c r="K139" s="8">
        <f>Data!AD8</f>
        <v>308</v>
      </c>
      <c r="L139" s="10">
        <f t="shared" si="21"/>
        <v>41.961852861035418</v>
      </c>
      <c r="M139" s="10">
        <f t="shared" si="14"/>
        <v>78.861788617886177</v>
      </c>
      <c r="N139" s="10">
        <f t="shared" si="17"/>
        <v>21.138211382113823</v>
      </c>
      <c r="O139" s="10">
        <f t="shared" si="18"/>
        <v>13.380281690140844</v>
      </c>
    </row>
    <row r="140" spans="1:15">
      <c r="A140" s="8" t="str">
        <f t="shared" si="19"/>
        <v>AF07_ABM UHB_Cwmtawe</v>
      </c>
      <c r="B140" s="8" t="s">
        <v>86</v>
      </c>
      <c r="C140" s="9" t="str">
        <f>Data!A9</f>
        <v>ABM UHB</v>
      </c>
      <c r="D140" s="9" t="str">
        <f>Data!B9</f>
        <v>Cwmtawe</v>
      </c>
      <c r="E140" s="8">
        <f>Data!C9</f>
        <v>42989</v>
      </c>
      <c r="F140" s="8">
        <f>Data!Z9</f>
        <v>301</v>
      </c>
      <c r="G140" s="8">
        <f>Data!AA9</f>
        <v>82</v>
      </c>
      <c r="H140" s="10">
        <f t="shared" si="22"/>
        <v>78.590078328981733</v>
      </c>
      <c r="I140" s="8">
        <f>Data!AC9</f>
        <v>45</v>
      </c>
      <c r="J140" s="10">
        <f t="shared" si="20"/>
        <v>10.514018691588785</v>
      </c>
      <c r="K140" s="8">
        <f>Data!AD9</f>
        <v>305</v>
      </c>
      <c r="L140" s="10">
        <f t="shared" si="21"/>
        <v>41.609822646657577</v>
      </c>
      <c r="M140" s="10">
        <f t="shared" si="14"/>
        <v>78.590078328981733</v>
      </c>
      <c r="N140" s="10">
        <f t="shared" si="17"/>
        <v>21.409921671018274</v>
      </c>
      <c r="O140" s="10">
        <f t="shared" si="18"/>
        <v>10.514018691588785</v>
      </c>
    </row>
    <row r="141" spans="1:15">
      <c r="A141" s="8" t="str">
        <f t="shared" si="19"/>
        <v>AF07_ABM UHB_Llwchwr</v>
      </c>
      <c r="B141" s="8" t="s">
        <v>86</v>
      </c>
      <c r="C141" s="9" t="str">
        <f>Data!A10</f>
        <v>ABM UHB</v>
      </c>
      <c r="D141" s="9" t="str">
        <f>Data!B10</f>
        <v>Llwchwr</v>
      </c>
      <c r="E141" s="8">
        <f>Data!C10</f>
        <v>46532</v>
      </c>
      <c r="F141" s="8">
        <f>Data!Z10</f>
        <v>405</v>
      </c>
      <c r="G141" s="8">
        <f>Data!AA10</f>
        <v>123</v>
      </c>
      <c r="H141" s="10">
        <f t="shared" si="22"/>
        <v>76.704545454545453</v>
      </c>
      <c r="I141" s="8">
        <f>Data!AC10</f>
        <v>88</v>
      </c>
      <c r="J141" s="10">
        <f t="shared" si="20"/>
        <v>14.285714285714285</v>
      </c>
      <c r="K141" s="8">
        <f>Data!AD10</f>
        <v>316</v>
      </c>
      <c r="L141" s="10">
        <f t="shared" si="21"/>
        <v>33.905579399141637</v>
      </c>
      <c r="M141" s="10">
        <f t="shared" si="14"/>
        <v>76.704545454545453</v>
      </c>
      <c r="N141" s="10">
        <f t="shared" si="17"/>
        <v>23.295454545454543</v>
      </c>
      <c r="O141" s="10">
        <f t="shared" si="18"/>
        <v>14.285714285714285</v>
      </c>
    </row>
    <row r="142" spans="1:15">
      <c r="A142" s="8" t="str">
        <f t="shared" si="19"/>
        <v>AF07_ABM UHB_Neath</v>
      </c>
      <c r="B142" s="8" t="s">
        <v>86</v>
      </c>
      <c r="C142" s="9" t="str">
        <f>Data!A11</f>
        <v>ABM UHB</v>
      </c>
      <c r="D142" s="9" t="str">
        <f>Data!B11</f>
        <v>Neath</v>
      </c>
      <c r="E142" s="8">
        <f>Data!C11</f>
        <v>56422</v>
      </c>
      <c r="F142" s="8">
        <f>Data!Z11</f>
        <v>457</v>
      </c>
      <c r="G142" s="8">
        <f>Data!AA11</f>
        <v>111</v>
      </c>
      <c r="H142" s="10">
        <f t="shared" si="22"/>
        <v>80.457746478873233</v>
      </c>
      <c r="I142" s="8">
        <f>Data!AC11</f>
        <v>113</v>
      </c>
      <c r="J142" s="10">
        <f t="shared" si="20"/>
        <v>16.593245227606463</v>
      </c>
      <c r="K142" s="8">
        <f>Data!AD11</f>
        <v>489</v>
      </c>
      <c r="L142" s="10">
        <f t="shared" si="21"/>
        <v>41.794871794871796</v>
      </c>
      <c r="M142" s="10">
        <f t="shared" si="14"/>
        <v>80.457746478873233</v>
      </c>
      <c r="N142" s="10">
        <f t="shared" si="17"/>
        <v>19.54225352112676</v>
      </c>
      <c r="O142" s="10">
        <f t="shared" si="18"/>
        <v>16.593245227606463</v>
      </c>
    </row>
    <row r="143" spans="1:15">
      <c r="A143" s="8" t="str">
        <f t="shared" si="19"/>
        <v>AF07_ABM UHB_Penderi</v>
      </c>
      <c r="B143" s="8" t="s">
        <v>86</v>
      </c>
      <c r="C143" s="9" t="str">
        <f>Data!A12</f>
        <v>ABM UHB</v>
      </c>
      <c r="D143" s="9" t="str">
        <f>Data!B12</f>
        <v>Penderi</v>
      </c>
      <c r="E143" s="8">
        <f>Data!C12</f>
        <v>37026</v>
      </c>
      <c r="F143" s="8">
        <f>Data!Z12</f>
        <v>236</v>
      </c>
      <c r="G143" s="8">
        <f>Data!AA12</f>
        <v>63</v>
      </c>
      <c r="H143" s="10">
        <f t="shared" si="22"/>
        <v>78.929765886287626</v>
      </c>
      <c r="I143" s="8">
        <f>Data!AC12</f>
        <v>78</v>
      </c>
      <c r="J143" s="10">
        <f t="shared" si="20"/>
        <v>20.689655172413794</v>
      </c>
      <c r="K143" s="8">
        <f>Data!AD12</f>
        <v>228</v>
      </c>
      <c r="L143" s="10">
        <f t="shared" si="21"/>
        <v>37.685950413223139</v>
      </c>
      <c r="M143" s="10">
        <f t="shared" si="14"/>
        <v>78.929765886287626</v>
      </c>
      <c r="N143" s="10">
        <f t="shared" si="17"/>
        <v>21.070234113712374</v>
      </c>
      <c r="O143" s="10">
        <f t="shared" si="18"/>
        <v>20.689655172413794</v>
      </c>
    </row>
    <row r="144" spans="1:15">
      <c r="A144" s="8" t="str">
        <f t="shared" si="19"/>
        <v>AF07_ABM UHB_Upper Valleys</v>
      </c>
      <c r="B144" s="8" t="s">
        <v>86</v>
      </c>
      <c r="C144" s="9" t="str">
        <f>Data!A13</f>
        <v>ABM UHB</v>
      </c>
      <c r="D144" s="9" t="str">
        <f>Data!B13</f>
        <v>Upper Valleys</v>
      </c>
      <c r="E144" s="8">
        <f>Data!C13</f>
        <v>30624</v>
      </c>
      <c r="F144" s="8">
        <f>Data!Z13</f>
        <v>277</v>
      </c>
      <c r="G144" s="8">
        <f>Data!AA13</f>
        <v>96</v>
      </c>
      <c r="H144" s="10">
        <f t="shared" si="22"/>
        <v>74.262734584450413</v>
      </c>
      <c r="I144" s="8">
        <f>Data!AC13</f>
        <v>46</v>
      </c>
      <c r="J144" s="10">
        <f t="shared" si="20"/>
        <v>10.978520286396181</v>
      </c>
      <c r="K144" s="8">
        <f>Data!AD13</f>
        <v>212</v>
      </c>
      <c r="L144" s="10">
        <f t="shared" si="21"/>
        <v>33.597464342313785</v>
      </c>
      <c r="M144" s="10">
        <f t="shared" si="14"/>
        <v>74.262734584450413</v>
      </c>
      <c r="N144" s="10">
        <f t="shared" si="17"/>
        <v>25.737265415549597</v>
      </c>
      <c r="O144" s="10">
        <f t="shared" si="18"/>
        <v>10.978520286396181</v>
      </c>
    </row>
    <row r="145" spans="1:15">
      <c r="A145" s="8" t="str">
        <f t="shared" si="19"/>
        <v>AF07_Aneurin Bevan UHB_Blaenau Gwent East</v>
      </c>
      <c r="B145" s="8" t="s">
        <v>86</v>
      </c>
      <c r="C145" s="9" t="str">
        <f>Data!A14</f>
        <v>Aneurin Bevan UHB</v>
      </c>
      <c r="D145" s="9" t="str">
        <f>Data!B14</f>
        <v>Blaenau Gwent East</v>
      </c>
      <c r="E145" s="8">
        <f>Data!C14</f>
        <v>38233</v>
      </c>
      <c r="F145" s="8">
        <f>Data!Z14</f>
        <v>281</v>
      </c>
      <c r="G145" s="8">
        <f>Data!AA14</f>
        <v>69</v>
      </c>
      <c r="H145" s="10">
        <f t="shared" si="22"/>
        <v>80.285714285714278</v>
      </c>
      <c r="I145" s="8">
        <f>Data!AC14</f>
        <v>69</v>
      </c>
      <c r="J145" s="10">
        <f t="shared" si="20"/>
        <v>16.467780429594274</v>
      </c>
      <c r="K145" s="8">
        <f>Data!AD14</f>
        <v>223</v>
      </c>
      <c r="L145" s="10">
        <f t="shared" si="21"/>
        <v>34.735202492211833</v>
      </c>
      <c r="M145" s="10">
        <f t="shared" si="14"/>
        <v>80.285714285714278</v>
      </c>
      <c r="N145" s="10">
        <f t="shared" si="17"/>
        <v>19.714285714285715</v>
      </c>
      <c r="O145" s="10">
        <f t="shared" si="18"/>
        <v>16.467780429594274</v>
      </c>
    </row>
    <row r="146" spans="1:15">
      <c r="A146" s="8" t="str">
        <f t="shared" si="19"/>
        <v>AF07_Aneurin Bevan UHB_Blaenau Gwent West</v>
      </c>
      <c r="B146" s="8" t="s">
        <v>86</v>
      </c>
      <c r="C146" s="9" t="str">
        <f>Data!A15</f>
        <v>Aneurin Bevan UHB</v>
      </c>
      <c r="D146" s="9" t="str">
        <f>Data!B15</f>
        <v>Blaenau Gwent West</v>
      </c>
      <c r="E146" s="8">
        <f>Data!C15</f>
        <v>35017</v>
      </c>
      <c r="F146" s="8">
        <f>Data!Z15</f>
        <v>268</v>
      </c>
      <c r="G146" s="8">
        <f>Data!AA15</f>
        <v>56</v>
      </c>
      <c r="H146" s="10">
        <f t="shared" si="22"/>
        <v>82.716049382716051</v>
      </c>
      <c r="I146" s="8">
        <f>Data!AC15</f>
        <v>65</v>
      </c>
      <c r="J146" s="10">
        <f t="shared" si="20"/>
        <v>16.709511568123396</v>
      </c>
      <c r="K146" s="8">
        <f>Data!AD15</f>
        <v>211</v>
      </c>
      <c r="L146" s="10">
        <f t="shared" si="21"/>
        <v>35.166666666666671</v>
      </c>
      <c r="M146" s="10">
        <f t="shared" si="14"/>
        <v>82.716049382716051</v>
      </c>
      <c r="N146" s="10">
        <f t="shared" si="17"/>
        <v>17.283950617283949</v>
      </c>
      <c r="O146" s="10">
        <f t="shared" si="18"/>
        <v>16.709511568123396</v>
      </c>
    </row>
    <row r="147" spans="1:15">
      <c r="A147" s="8" t="str">
        <f t="shared" si="19"/>
        <v>AF07_Aneurin Bevan UHB_Caerphilly East</v>
      </c>
      <c r="B147" s="8" t="s">
        <v>86</v>
      </c>
      <c r="C147" s="9" t="str">
        <f>Data!A16</f>
        <v>Aneurin Bevan UHB</v>
      </c>
      <c r="D147" s="9" t="str">
        <f>Data!B16</f>
        <v>Caerphilly East</v>
      </c>
      <c r="E147" s="8">
        <f>Data!C16</f>
        <v>59971</v>
      </c>
      <c r="F147" s="8">
        <f>Data!Z16</f>
        <v>334</v>
      </c>
      <c r="G147" s="8">
        <f>Data!AA16</f>
        <v>102</v>
      </c>
      <c r="H147" s="10">
        <f t="shared" si="22"/>
        <v>76.605504587155963</v>
      </c>
      <c r="I147" s="8">
        <f>Data!AC16</f>
        <v>73</v>
      </c>
      <c r="J147" s="10">
        <f t="shared" si="20"/>
        <v>14.341846758349705</v>
      </c>
      <c r="K147" s="8">
        <f>Data!AD16</f>
        <v>414</v>
      </c>
      <c r="L147" s="10">
        <f t="shared" si="21"/>
        <v>44.853737811484287</v>
      </c>
      <c r="M147" s="10">
        <f t="shared" si="14"/>
        <v>76.605504587155963</v>
      </c>
      <c r="N147" s="10">
        <f t="shared" si="17"/>
        <v>23.394495412844037</v>
      </c>
      <c r="O147" s="10">
        <f t="shared" si="18"/>
        <v>14.341846758349705</v>
      </c>
    </row>
    <row r="148" spans="1:15">
      <c r="A148" s="8" t="str">
        <f t="shared" si="19"/>
        <v>AF07_Aneurin Bevan UHB_Caerphilly North</v>
      </c>
      <c r="B148" s="8" t="s">
        <v>86</v>
      </c>
      <c r="C148" s="9" t="str">
        <f>Data!A17</f>
        <v>Aneurin Bevan UHB</v>
      </c>
      <c r="D148" s="9" t="str">
        <f>Data!B17</f>
        <v>Caerphilly North</v>
      </c>
      <c r="E148" s="8">
        <f>Data!C17</f>
        <v>68779</v>
      </c>
      <c r="F148" s="8">
        <f>Data!Z17</f>
        <v>530</v>
      </c>
      <c r="G148" s="8">
        <f>Data!AA17</f>
        <v>135</v>
      </c>
      <c r="H148" s="10">
        <f t="shared" si="22"/>
        <v>79.699248120300751</v>
      </c>
      <c r="I148" s="8">
        <f>Data!AC17</f>
        <v>91</v>
      </c>
      <c r="J148" s="10">
        <f t="shared" si="20"/>
        <v>12.037037037037036</v>
      </c>
      <c r="K148" s="8">
        <f>Data!AD17</f>
        <v>459</v>
      </c>
      <c r="L148" s="10">
        <f t="shared" si="21"/>
        <v>37.777777777777779</v>
      </c>
      <c r="M148" s="10">
        <f t="shared" si="14"/>
        <v>79.699248120300751</v>
      </c>
      <c r="N148" s="10">
        <f t="shared" si="17"/>
        <v>20.300751879699249</v>
      </c>
      <c r="O148" s="10">
        <f t="shared" si="18"/>
        <v>12.037037037037036</v>
      </c>
    </row>
    <row r="149" spans="1:15">
      <c r="A149" s="8" t="str">
        <f t="shared" si="19"/>
        <v>AF07_Aneurin Bevan UHB_Caerphilly South</v>
      </c>
      <c r="B149" s="8" t="s">
        <v>86</v>
      </c>
      <c r="C149" s="9" t="str">
        <f>Data!A18</f>
        <v>Aneurin Bevan UHB</v>
      </c>
      <c r="D149" s="9" t="str">
        <f>Data!B18</f>
        <v>Caerphilly South</v>
      </c>
      <c r="E149" s="8">
        <f>Data!C18</f>
        <v>55566</v>
      </c>
      <c r="F149" s="8">
        <f>Data!Z18</f>
        <v>382</v>
      </c>
      <c r="G149" s="8">
        <f>Data!AA18</f>
        <v>106</v>
      </c>
      <c r="H149" s="10">
        <f t="shared" si="22"/>
        <v>78.278688524590166</v>
      </c>
      <c r="I149" s="8">
        <f>Data!AC18</f>
        <v>106</v>
      </c>
      <c r="J149" s="10">
        <f t="shared" si="20"/>
        <v>17.845117845117844</v>
      </c>
      <c r="K149" s="8">
        <f>Data!AD18</f>
        <v>393</v>
      </c>
      <c r="L149" s="10">
        <f t="shared" si="21"/>
        <v>39.817629179331313</v>
      </c>
      <c r="M149" s="10">
        <f t="shared" si="14"/>
        <v>78.278688524590166</v>
      </c>
      <c r="N149" s="10">
        <f t="shared" si="17"/>
        <v>21.721311475409834</v>
      </c>
      <c r="O149" s="10">
        <f t="shared" si="18"/>
        <v>17.845117845117844</v>
      </c>
    </row>
    <row r="150" spans="1:15">
      <c r="A150" s="8" t="str">
        <f t="shared" si="19"/>
        <v>AF07_Aneurin Bevan UHB_Monmouthshire North</v>
      </c>
      <c r="B150" s="8" t="s">
        <v>86</v>
      </c>
      <c r="C150" s="9" t="str">
        <f>Data!A19</f>
        <v>Aneurin Bevan UHB</v>
      </c>
      <c r="D150" s="9" t="str">
        <f>Data!B19</f>
        <v>Monmouthshire North</v>
      </c>
      <c r="E150" s="8">
        <f>Data!C19</f>
        <v>51137</v>
      </c>
      <c r="F150" s="8">
        <f>Data!Z19</f>
        <v>480</v>
      </c>
      <c r="G150" s="8">
        <f>Data!AA19</f>
        <v>145</v>
      </c>
      <c r="H150" s="10">
        <f t="shared" si="22"/>
        <v>76.8</v>
      </c>
      <c r="I150" s="8">
        <f>Data!AC19</f>
        <v>73</v>
      </c>
      <c r="J150" s="10">
        <f t="shared" si="20"/>
        <v>10.458452722063036</v>
      </c>
      <c r="K150" s="8">
        <f>Data!AD19</f>
        <v>512</v>
      </c>
      <c r="L150" s="10">
        <f t="shared" si="21"/>
        <v>42.314049586776861</v>
      </c>
      <c r="M150" s="10">
        <f t="shared" si="14"/>
        <v>76.8</v>
      </c>
      <c r="N150" s="10">
        <f t="shared" si="17"/>
        <v>23.200000000000003</v>
      </c>
      <c r="O150" s="10">
        <f t="shared" si="18"/>
        <v>10.458452722063036</v>
      </c>
    </row>
    <row r="151" spans="1:15">
      <c r="A151" s="8" t="str">
        <f t="shared" si="19"/>
        <v>AF07_Aneurin Bevan UHB_Monmouthshire South</v>
      </c>
      <c r="B151" s="8" t="s">
        <v>86</v>
      </c>
      <c r="C151" s="9" t="str">
        <f>Data!A20</f>
        <v>Aneurin Bevan UHB</v>
      </c>
      <c r="D151" s="9" t="str">
        <f>Data!B20</f>
        <v>Monmouthshire South</v>
      </c>
      <c r="E151" s="8">
        <f>Data!C20</f>
        <v>46793</v>
      </c>
      <c r="F151" s="8">
        <f>Data!Z20</f>
        <v>317</v>
      </c>
      <c r="G151" s="8">
        <f>Data!AA20</f>
        <v>107</v>
      </c>
      <c r="H151" s="10">
        <f t="shared" si="22"/>
        <v>74.764150943396217</v>
      </c>
      <c r="I151" s="8">
        <f>Data!AC20</f>
        <v>61</v>
      </c>
      <c r="J151" s="10">
        <f t="shared" si="20"/>
        <v>12.577319587628866</v>
      </c>
      <c r="K151" s="8">
        <f>Data!AD20</f>
        <v>363</v>
      </c>
      <c r="L151" s="10">
        <f t="shared" si="21"/>
        <v>42.806603773584904</v>
      </c>
      <c r="M151" s="10">
        <f t="shared" si="14"/>
        <v>74.764150943396217</v>
      </c>
      <c r="N151" s="10">
        <f t="shared" si="17"/>
        <v>25.235849056603776</v>
      </c>
      <c r="O151" s="10">
        <f t="shared" si="18"/>
        <v>12.577319587628866</v>
      </c>
    </row>
    <row r="152" spans="1:15">
      <c r="A152" s="8" t="str">
        <f t="shared" si="19"/>
        <v>AF07_Aneurin Bevan UHB_Newport Central</v>
      </c>
      <c r="B152" s="8" t="s">
        <v>86</v>
      </c>
      <c r="C152" s="9" t="str">
        <f>Data!A21</f>
        <v>Aneurin Bevan UHB</v>
      </c>
      <c r="D152" s="9" t="str">
        <f>Data!B21</f>
        <v>Newport Central</v>
      </c>
      <c r="E152" s="8">
        <f>Data!C21</f>
        <v>48307</v>
      </c>
      <c r="F152" s="8">
        <f>Data!Z21</f>
        <v>290</v>
      </c>
      <c r="G152" s="8">
        <f>Data!AA21</f>
        <v>78</v>
      </c>
      <c r="H152" s="10">
        <f t="shared" si="22"/>
        <v>78.804347826086953</v>
      </c>
      <c r="I152" s="8">
        <f>Data!AC21</f>
        <v>67</v>
      </c>
      <c r="J152" s="10">
        <f t="shared" si="20"/>
        <v>15.402298850574713</v>
      </c>
      <c r="K152" s="8">
        <f>Data!AD21</f>
        <v>299</v>
      </c>
      <c r="L152" s="10">
        <f t="shared" si="21"/>
        <v>40.735694822888284</v>
      </c>
      <c r="M152" s="10">
        <f t="shared" si="14"/>
        <v>78.804347826086953</v>
      </c>
      <c r="N152" s="10">
        <f t="shared" si="17"/>
        <v>21.195652173913043</v>
      </c>
      <c r="O152" s="10">
        <f t="shared" si="18"/>
        <v>15.402298850574713</v>
      </c>
    </row>
    <row r="153" spans="1:15">
      <c r="A153" s="8" t="str">
        <f t="shared" si="19"/>
        <v>AF07_Aneurin Bevan UHB_Newport East</v>
      </c>
      <c r="B153" s="8" t="s">
        <v>86</v>
      </c>
      <c r="C153" s="9" t="str">
        <f>Data!A22</f>
        <v>Aneurin Bevan UHB</v>
      </c>
      <c r="D153" s="9" t="str">
        <f>Data!B22</f>
        <v>Newport East</v>
      </c>
      <c r="E153" s="8">
        <f>Data!C22</f>
        <v>47854</v>
      </c>
      <c r="F153" s="8">
        <f>Data!Z22</f>
        <v>329</v>
      </c>
      <c r="G153" s="8">
        <f>Data!AA22</f>
        <v>93</v>
      </c>
      <c r="H153" s="10">
        <f t="shared" si="22"/>
        <v>77.962085308056871</v>
      </c>
      <c r="I153" s="8">
        <f>Data!AC22</f>
        <v>49</v>
      </c>
      <c r="J153" s="10">
        <f t="shared" si="20"/>
        <v>10.40339702760085</v>
      </c>
      <c r="K153" s="8">
        <f>Data!AD22</f>
        <v>284</v>
      </c>
      <c r="L153" s="10">
        <f t="shared" si="21"/>
        <v>37.615894039735096</v>
      </c>
      <c r="M153" s="10">
        <f t="shared" si="14"/>
        <v>77.962085308056871</v>
      </c>
      <c r="N153" s="10">
        <f t="shared" si="17"/>
        <v>22.037914691943129</v>
      </c>
      <c r="O153" s="10">
        <f t="shared" si="18"/>
        <v>10.40339702760085</v>
      </c>
    </row>
    <row r="154" spans="1:15">
      <c r="A154" s="8" t="str">
        <f t="shared" si="19"/>
        <v>AF07_Aneurin Bevan UHB_Newport West</v>
      </c>
      <c r="B154" s="8" t="s">
        <v>86</v>
      </c>
      <c r="C154" s="9" t="str">
        <f>Data!A23</f>
        <v>Aneurin Bevan UHB</v>
      </c>
      <c r="D154" s="9" t="str">
        <f>Data!B23</f>
        <v>Newport West</v>
      </c>
      <c r="E154" s="8">
        <f>Data!C23</f>
        <v>52175</v>
      </c>
      <c r="F154" s="8">
        <f>Data!Z23</f>
        <v>315</v>
      </c>
      <c r="G154" s="8">
        <f>Data!AA23</f>
        <v>100</v>
      </c>
      <c r="H154" s="10">
        <f t="shared" si="22"/>
        <v>75.903614457831324</v>
      </c>
      <c r="I154" s="8">
        <f>Data!AC23</f>
        <v>78</v>
      </c>
      <c r="J154" s="10">
        <f t="shared" si="20"/>
        <v>15.821501014198782</v>
      </c>
      <c r="K154" s="8">
        <f>Data!AD23</f>
        <v>358</v>
      </c>
      <c r="L154" s="10">
        <f t="shared" si="21"/>
        <v>42.068155111633374</v>
      </c>
      <c r="M154" s="10">
        <f t="shared" si="14"/>
        <v>75.903614457831324</v>
      </c>
      <c r="N154" s="10">
        <f t="shared" si="17"/>
        <v>24.096385542168676</v>
      </c>
      <c r="O154" s="10">
        <f t="shared" si="18"/>
        <v>15.821501014198782</v>
      </c>
    </row>
    <row r="155" spans="1:15">
      <c r="A155" s="8" t="str">
        <f t="shared" si="19"/>
        <v>AF07_Aneurin Bevan UHB_Torfaen North</v>
      </c>
      <c r="B155" s="8" t="s">
        <v>86</v>
      </c>
      <c r="C155" s="9" t="str">
        <f>Data!A24</f>
        <v>Aneurin Bevan UHB</v>
      </c>
      <c r="D155" s="9" t="str">
        <f>Data!B24</f>
        <v>Torfaen North</v>
      </c>
      <c r="E155" s="8">
        <f>Data!C24</f>
        <v>48650</v>
      </c>
      <c r="F155" s="8">
        <f>Data!Z24</f>
        <v>369</v>
      </c>
      <c r="G155" s="8">
        <f>Data!AA24</f>
        <v>65</v>
      </c>
      <c r="H155" s="10">
        <f t="shared" si="22"/>
        <v>85.023041474654377</v>
      </c>
      <c r="I155" s="8">
        <f>Data!AC24</f>
        <v>135</v>
      </c>
      <c r="J155" s="10">
        <f t="shared" si="20"/>
        <v>23.725834797891039</v>
      </c>
      <c r="K155" s="8">
        <f>Data!AD24</f>
        <v>383</v>
      </c>
      <c r="L155" s="10">
        <f t="shared" si="21"/>
        <v>40.231092436974791</v>
      </c>
      <c r="M155" s="10">
        <f t="shared" si="14"/>
        <v>85.023041474654377</v>
      </c>
      <c r="N155" s="10">
        <f t="shared" si="17"/>
        <v>14.976958525345621</v>
      </c>
      <c r="O155" s="10">
        <f t="shared" si="18"/>
        <v>23.725834797891039</v>
      </c>
    </row>
    <row r="156" spans="1:15">
      <c r="A156" s="8" t="str">
        <f t="shared" si="19"/>
        <v>AF07_Aneurin Bevan UHB_Torfaen South</v>
      </c>
      <c r="B156" s="8" t="s">
        <v>86</v>
      </c>
      <c r="C156" s="9" t="str">
        <f>Data!A25</f>
        <v>Aneurin Bevan UHB</v>
      </c>
      <c r="D156" s="9" t="str">
        <f>Data!B25</f>
        <v>Torfaen South</v>
      </c>
      <c r="E156" s="8">
        <f>Data!C25</f>
        <v>45537</v>
      </c>
      <c r="F156" s="8">
        <f>Data!Z25</f>
        <v>305</v>
      </c>
      <c r="G156" s="8">
        <f>Data!AA25</f>
        <v>86</v>
      </c>
      <c r="H156" s="10">
        <f t="shared" si="22"/>
        <v>78.005115089514064</v>
      </c>
      <c r="I156" s="8">
        <f>Data!AC25</f>
        <v>70</v>
      </c>
      <c r="J156" s="10">
        <f t="shared" si="20"/>
        <v>15.184381778741866</v>
      </c>
      <c r="K156" s="8">
        <f>Data!AD25</f>
        <v>310</v>
      </c>
      <c r="L156" s="10">
        <f t="shared" si="21"/>
        <v>40.207522697795071</v>
      </c>
      <c r="M156" s="10">
        <f t="shared" si="14"/>
        <v>78.005115089514064</v>
      </c>
      <c r="N156" s="10">
        <f t="shared" si="17"/>
        <v>21.994884910485936</v>
      </c>
      <c r="O156" s="10">
        <f t="shared" si="18"/>
        <v>15.184381778741866</v>
      </c>
    </row>
    <row r="157" spans="1:15">
      <c r="A157" s="8" t="str">
        <f t="shared" si="19"/>
        <v>AF07_Betsi Cadwaladr UHB_Anglesey</v>
      </c>
      <c r="B157" s="8" t="s">
        <v>86</v>
      </c>
      <c r="C157" s="9" t="str">
        <f>Data!A26</f>
        <v>Betsi Cadwaladr UHB</v>
      </c>
      <c r="D157" s="9" t="str">
        <f>Data!B26</f>
        <v>Anglesey</v>
      </c>
      <c r="E157" s="8">
        <f>Data!C26</f>
        <v>66040</v>
      </c>
      <c r="F157" s="8">
        <f>Data!Z26</f>
        <v>590</v>
      </c>
      <c r="G157" s="8">
        <f>Data!AA26</f>
        <v>95</v>
      </c>
      <c r="H157" s="10">
        <f t="shared" si="22"/>
        <v>86.131386861313857</v>
      </c>
      <c r="I157" s="8">
        <f>Data!AC26</f>
        <v>64</v>
      </c>
      <c r="J157" s="10">
        <f t="shared" si="20"/>
        <v>8.544726301735647</v>
      </c>
      <c r="K157" s="8">
        <f>Data!AD26</f>
        <v>633</v>
      </c>
      <c r="L157" s="10">
        <f t="shared" si="21"/>
        <v>45.803183791606365</v>
      </c>
      <c r="M157" s="10">
        <f t="shared" si="14"/>
        <v>86.131386861313857</v>
      </c>
      <c r="N157" s="10">
        <f t="shared" si="17"/>
        <v>13.868613138686131</v>
      </c>
      <c r="O157" s="10">
        <f t="shared" si="18"/>
        <v>8.544726301735647</v>
      </c>
    </row>
    <row r="158" spans="1:15">
      <c r="A158" s="8" t="str">
        <f t="shared" si="19"/>
        <v>AF07_Betsi Cadwaladr UHB_Arfon</v>
      </c>
      <c r="B158" s="8" t="s">
        <v>86</v>
      </c>
      <c r="C158" s="9" t="str">
        <f>Data!A27</f>
        <v>Betsi Cadwaladr UHB</v>
      </c>
      <c r="D158" s="9" t="str">
        <f>Data!B27</f>
        <v>Arfon</v>
      </c>
      <c r="E158" s="8">
        <f>Data!C27</f>
        <v>69173</v>
      </c>
      <c r="F158" s="8">
        <f>Data!Z27</f>
        <v>394</v>
      </c>
      <c r="G158" s="8">
        <f>Data!AA27</f>
        <v>85</v>
      </c>
      <c r="H158" s="10">
        <f t="shared" si="22"/>
        <v>82.254697286012529</v>
      </c>
      <c r="I158" s="8">
        <f>Data!AC27</f>
        <v>61</v>
      </c>
      <c r="J158" s="10">
        <f t="shared" si="20"/>
        <v>11.296296296296296</v>
      </c>
      <c r="K158" s="8">
        <f>Data!AD27</f>
        <v>391</v>
      </c>
      <c r="L158" s="10">
        <f t="shared" si="21"/>
        <v>41.997851772287866</v>
      </c>
      <c r="M158" s="10">
        <f t="shared" si="14"/>
        <v>82.254697286012529</v>
      </c>
      <c r="N158" s="10">
        <f t="shared" si="17"/>
        <v>17.745302713987474</v>
      </c>
      <c r="O158" s="10">
        <f t="shared" si="18"/>
        <v>11.296296296296296</v>
      </c>
    </row>
    <row r="159" spans="1:15">
      <c r="A159" s="8" t="str">
        <f t="shared" si="19"/>
        <v>AF07_Betsi Cadwaladr UHB_Central &amp; South Denbighshire</v>
      </c>
      <c r="B159" s="8" t="s">
        <v>86</v>
      </c>
      <c r="C159" s="9" t="str">
        <f>Data!A28</f>
        <v>Betsi Cadwaladr UHB</v>
      </c>
      <c r="D159" s="9" t="str">
        <f>Data!B28</f>
        <v>Central &amp; South Denbighshire</v>
      </c>
      <c r="E159" s="8">
        <f>Data!C28</f>
        <v>42179</v>
      </c>
      <c r="F159" s="8">
        <f>Data!Z28</f>
        <v>332</v>
      </c>
      <c r="G159" s="8">
        <f>Data!AA28</f>
        <v>66</v>
      </c>
      <c r="H159" s="10">
        <f t="shared" si="22"/>
        <v>83.417085427135675</v>
      </c>
      <c r="I159" s="8">
        <f>Data!AC28</f>
        <v>85</v>
      </c>
      <c r="J159" s="10">
        <f t="shared" si="20"/>
        <v>17.598343685300208</v>
      </c>
      <c r="K159" s="8">
        <f>Data!AD28</f>
        <v>412</v>
      </c>
      <c r="L159" s="10">
        <f t="shared" si="21"/>
        <v>46.03351955307263</v>
      </c>
      <c r="M159" s="10">
        <f t="shared" si="14"/>
        <v>83.417085427135675</v>
      </c>
      <c r="N159" s="10">
        <f t="shared" si="17"/>
        <v>16.582914572864322</v>
      </c>
      <c r="O159" s="10">
        <f t="shared" si="18"/>
        <v>17.598343685300208</v>
      </c>
    </row>
    <row r="160" spans="1:15">
      <c r="A160" s="8" t="str">
        <f t="shared" si="19"/>
        <v>AF07_Betsi Cadwaladr UHB_Conwy East</v>
      </c>
      <c r="B160" s="8" t="s">
        <v>86</v>
      </c>
      <c r="C160" s="9" t="str">
        <f>Data!A29</f>
        <v>Betsi Cadwaladr UHB</v>
      </c>
      <c r="D160" s="9" t="str">
        <f>Data!B29</f>
        <v>Conwy East</v>
      </c>
      <c r="E160" s="8">
        <f>Data!C29</f>
        <v>54001</v>
      </c>
      <c r="F160" s="8">
        <f>Data!Z29</f>
        <v>534</v>
      </c>
      <c r="G160" s="8">
        <f>Data!AA29</f>
        <v>130</v>
      </c>
      <c r="H160" s="10">
        <f t="shared" si="22"/>
        <v>80.421686746987959</v>
      </c>
      <c r="I160" s="8">
        <f>Data!AC29</f>
        <v>111</v>
      </c>
      <c r="J160" s="10">
        <f t="shared" si="20"/>
        <v>14.32258064516129</v>
      </c>
      <c r="K160" s="8">
        <f>Data!AD29</f>
        <v>439</v>
      </c>
      <c r="L160" s="10">
        <f t="shared" si="21"/>
        <v>36.16144975288303</v>
      </c>
      <c r="M160" s="10">
        <f t="shared" si="14"/>
        <v>80.421686746987959</v>
      </c>
      <c r="N160" s="10">
        <f t="shared" si="17"/>
        <v>19.578313253012048</v>
      </c>
      <c r="O160" s="10">
        <f t="shared" si="18"/>
        <v>14.32258064516129</v>
      </c>
    </row>
    <row r="161" spans="1:15">
      <c r="A161" s="8" t="str">
        <f t="shared" si="19"/>
        <v>AF07_Betsi Cadwaladr UHB_Conwy West</v>
      </c>
      <c r="B161" s="8" t="s">
        <v>86</v>
      </c>
      <c r="C161" s="9" t="str">
        <f>Data!A30</f>
        <v>Betsi Cadwaladr UHB</v>
      </c>
      <c r="D161" s="9" t="str">
        <f>Data!B30</f>
        <v>Conwy West</v>
      </c>
      <c r="E161" s="8">
        <f>Data!C30</f>
        <v>62883</v>
      </c>
      <c r="F161" s="8">
        <f>Data!Z30</f>
        <v>564</v>
      </c>
      <c r="G161" s="8">
        <f>Data!AA30</f>
        <v>123</v>
      </c>
      <c r="H161" s="10">
        <f t="shared" si="22"/>
        <v>82.096069868995642</v>
      </c>
      <c r="I161" s="8">
        <f>Data!AC30</f>
        <v>116</v>
      </c>
      <c r="J161" s="10">
        <f t="shared" si="20"/>
        <v>14.445828144458281</v>
      </c>
      <c r="K161" s="8">
        <f>Data!AD30</f>
        <v>591</v>
      </c>
      <c r="L161" s="10">
        <f t="shared" si="21"/>
        <v>42.395982783357248</v>
      </c>
      <c r="M161" s="10">
        <f t="shared" si="14"/>
        <v>82.096069868995642</v>
      </c>
      <c r="N161" s="10">
        <f t="shared" si="17"/>
        <v>17.903930131004365</v>
      </c>
      <c r="O161" s="10">
        <f t="shared" si="18"/>
        <v>14.445828144458281</v>
      </c>
    </row>
    <row r="162" spans="1:15">
      <c r="A162" s="8" t="str">
        <f t="shared" si="19"/>
        <v>AF07_Betsi Cadwaladr UHB_Deeside, Hawarden &amp; Saltney</v>
      </c>
      <c r="B162" s="8" t="s">
        <v>86</v>
      </c>
      <c r="C162" s="9" t="str">
        <f>Data!A31</f>
        <v>Betsi Cadwaladr UHB</v>
      </c>
      <c r="D162" s="9" t="str">
        <f>Data!B31</f>
        <v>Deeside, Hawarden &amp; Saltney</v>
      </c>
      <c r="E162" s="8">
        <f>Data!C31</f>
        <v>61291</v>
      </c>
      <c r="F162" s="8">
        <f>Data!Z31</f>
        <v>394</v>
      </c>
      <c r="G162" s="8">
        <f>Data!AA31</f>
        <v>112</v>
      </c>
      <c r="H162" s="10">
        <f t="shared" si="22"/>
        <v>77.865612648221344</v>
      </c>
      <c r="I162" s="8">
        <f>Data!AC31</f>
        <v>58</v>
      </c>
      <c r="J162" s="10">
        <f t="shared" si="20"/>
        <v>10.283687943262411</v>
      </c>
      <c r="K162" s="8">
        <f>Data!AD31</f>
        <v>397</v>
      </c>
      <c r="L162" s="10">
        <f t="shared" si="21"/>
        <v>41.3111342351717</v>
      </c>
      <c r="M162" s="10">
        <f t="shared" si="14"/>
        <v>77.865612648221344</v>
      </c>
      <c r="N162" s="10">
        <f t="shared" si="17"/>
        <v>22.134387351778656</v>
      </c>
      <c r="O162" s="10">
        <f t="shared" si="18"/>
        <v>10.283687943262411</v>
      </c>
    </row>
    <row r="163" spans="1:15">
      <c r="A163" s="8" t="str">
        <f t="shared" si="19"/>
        <v>AF07_Betsi Cadwaladr UHB_Dwyfor</v>
      </c>
      <c r="B163" s="8" t="s">
        <v>86</v>
      </c>
      <c r="C163" s="9" t="str">
        <f>Data!A32</f>
        <v>Betsi Cadwaladr UHB</v>
      </c>
      <c r="D163" s="9" t="str">
        <f>Data!B32</f>
        <v>Dwyfor</v>
      </c>
      <c r="E163" s="8">
        <f>Data!C32</f>
        <v>25162</v>
      </c>
      <c r="F163" s="8">
        <f>Data!Z32</f>
        <v>268</v>
      </c>
      <c r="G163" s="8">
        <f>Data!AA32</f>
        <v>87</v>
      </c>
      <c r="H163" s="10">
        <f t="shared" si="22"/>
        <v>75.492957746478879</v>
      </c>
      <c r="I163" s="8">
        <f>Data!AC32</f>
        <v>37</v>
      </c>
      <c r="J163" s="10">
        <f t="shared" si="20"/>
        <v>9.4387755102040813</v>
      </c>
      <c r="K163" s="8">
        <f>Data!AD32</f>
        <v>259</v>
      </c>
      <c r="L163" s="10">
        <f t="shared" si="21"/>
        <v>39.784946236559136</v>
      </c>
      <c r="M163" s="10">
        <f t="shared" si="14"/>
        <v>75.492957746478879</v>
      </c>
      <c r="N163" s="10">
        <f t="shared" si="17"/>
        <v>24.507042253521128</v>
      </c>
      <c r="O163" s="10">
        <f t="shared" si="18"/>
        <v>9.4387755102040813</v>
      </c>
    </row>
    <row r="164" spans="1:15">
      <c r="A164" s="8" t="str">
        <f t="shared" si="19"/>
        <v>AF07_Betsi Cadwaladr UHB_Holywell &amp; Flint</v>
      </c>
      <c r="B164" s="8" t="s">
        <v>86</v>
      </c>
      <c r="C164" s="9" t="str">
        <f>Data!A33</f>
        <v>Betsi Cadwaladr UHB</v>
      </c>
      <c r="D164" s="9" t="str">
        <f>Data!B33</f>
        <v>Holywell &amp; Flint</v>
      </c>
      <c r="E164" s="8">
        <f>Data!C33</f>
        <v>39096</v>
      </c>
      <c r="F164" s="8">
        <f>Data!Z33</f>
        <v>277</v>
      </c>
      <c r="G164" s="8">
        <f>Data!AA33</f>
        <v>63</v>
      </c>
      <c r="H164" s="10">
        <f t="shared" si="22"/>
        <v>81.470588235294116</v>
      </c>
      <c r="I164" s="8">
        <f>Data!AC33</f>
        <v>49</v>
      </c>
      <c r="J164" s="10">
        <f t="shared" si="20"/>
        <v>12.596401028277635</v>
      </c>
      <c r="K164" s="8">
        <f>Data!AD33</f>
        <v>264</v>
      </c>
      <c r="L164" s="10">
        <f t="shared" si="21"/>
        <v>40.428790199081163</v>
      </c>
      <c r="M164" s="10">
        <f t="shared" si="14"/>
        <v>81.470588235294116</v>
      </c>
      <c r="N164" s="10">
        <f t="shared" si="17"/>
        <v>18.529411764705884</v>
      </c>
      <c r="O164" s="10">
        <f t="shared" si="18"/>
        <v>12.596401028277635</v>
      </c>
    </row>
    <row r="165" spans="1:15">
      <c r="A165" s="8" t="str">
        <f t="shared" si="19"/>
        <v>AF07_Betsi Cadwaladr UHB_Meirionnydd</v>
      </c>
      <c r="B165" s="8" t="s">
        <v>86</v>
      </c>
      <c r="C165" s="9" t="str">
        <f>Data!A34</f>
        <v>Betsi Cadwaladr UHB</v>
      </c>
      <c r="D165" s="9" t="str">
        <f>Data!B34</f>
        <v>Meirionnydd</v>
      </c>
      <c r="E165" s="8">
        <f>Data!C34</f>
        <v>31969</v>
      </c>
      <c r="F165" s="8">
        <f>Data!Z34</f>
        <v>380</v>
      </c>
      <c r="G165" s="8">
        <f>Data!AA34</f>
        <v>82</v>
      </c>
      <c r="H165" s="10">
        <f t="shared" si="22"/>
        <v>82.251082251082252</v>
      </c>
      <c r="I165" s="8">
        <f>Data!AC34</f>
        <v>60</v>
      </c>
      <c r="J165" s="10">
        <f t="shared" si="20"/>
        <v>11.494252873563218</v>
      </c>
      <c r="K165" s="8">
        <f>Data!AD34</f>
        <v>310</v>
      </c>
      <c r="L165" s="10">
        <f t="shared" si="21"/>
        <v>37.259615384615387</v>
      </c>
      <c r="M165" s="10">
        <f t="shared" si="14"/>
        <v>82.251082251082252</v>
      </c>
      <c r="N165" s="10">
        <f t="shared" si="17"/>
        <v>17.748917748917751</v>
      </c>
      <c r="O165" s="10">
        <f t="shared" si="18"/>
        <v>11.494252873563218</v>
      </c>
    </row>
    <row r="166" spans="1:15">
      <c r="A166" s="8" t="str">
        <f t="shared" si="19"/>
        <v>AF07_Betsi Cadwaladr UHB_Mold, Buckley &amp; Caergwle</v>
      </c>
      <c r="B166" s="8" t="s">
        <v>86</v>
      </c>
      <c r="C166" s="9" t="str">
        <f>Data!A35</f>
        <v>Betsi Cadwaladr UHB</v>
      </c>
      <c r="D166" s="9" t="str">
        <f>Data!B35</f>
        <v>Mold, Buckley &amp; Caergwle</v>
      </c>
      <c r="E166" s="8">
        <f>Data!C35</f>
        <v>48696</v>
      </c>
      <c r="F166" s="8">
        <f>Data!Z35</f>
        <v>441</v>
      </c>
      <c r="G166" s="8">
        <f>Data!AA35</f>
        <v>103</v>
      </c>
      <c r="H166" s="10">
        <f t="shared" si="22"/>
        <v>81.066176470588232</v>
      </c>
      <c r="I166" s="8">
        <f>Data!AC35</f>
        <v>65</v>
      </c>
      <c r="J166" s="10">
        <f t="shared" si="20"/>
        <v>10.673234811165845</v>
      </c>
      <c r="K166" s="8">
        <f>Data!AD35</f>
        <v>430</v>
      </c>
      <c r="L166" s="10">
        <f t="shared" si="21"/>
        <v>41.385948026948988</v>
      </c>
      <c r="M166" s="10">
        <f t="shared" si="14"/>
        <v>81.066176470588232</v>
      </c>
      <c r="N166" s="10">
        <f t="shared" si="17"/>
        <v>18.933823529411764</v>
      </c>
      <c r="O166" s="10">
        <f t="shared" si="18"/>
        <v>10.673234811165845</v>
      </c>
    </row>
    <row r="167" spans="1:15">
      <c r="A167" s="8" t="str">
        <f t="shared" si="19"/>
        <v>AF07_Betsi Cadwaladr UHB_North Denbighshire</v>
      </c>
      <c r="B167" s="8" t="s">
        <v>86</v>
      </c>
      <c r="C167" s="9" t="str">
        <f>Data!A36</f>
        <v>Betsi Cadwaladr UHB</v>
      </c>
      <c r="D167" s="9" t="str">
        <f>Data!B36</f>
        <v>North Denbighshire</v>
      </c>
      <c r="E167" s="8">
        <f>Data!C36</f>
        <v>59387</v>
      </c>
      <c r="F167" s="8">
        <f>Data!Z36</f>
        <v>512</v>
      </c>
      <c r="G167" s="8">
        <f>Data!AA36</f>
        <v>121</v>
      </c>
      <c r="H167" s="10">
        <f t="shared" si="22"/>
        <v>80.884676145339654</v>
      </c>
      <c r="I167" s="8">
        <f>Data!AC36</f>
        <v>145</v>
      </c>
      <c r="J167" s="10">
        <f t="shared" si="20"/>
        <v>18.637532133676093</v>
      </c>
      <c r="K167" s="8">
        <f>Data!AD36</f>
        <v>431</v>
      </c>
      <c r="L167" s="10">
        <f t="shared" si="21"/>
        <v>35.649296939619518</v>
      </c>
      <c r="M167" s="10">
        <f t="shared" si="14"/>
        <v>80.884676145339654</v>
      </c>
      <c r="N167" s="10">
        <f t="shared" si="17"/>
        <v>19.11532385466035</v>
      </c>
      <c r="O167" s="10">
        <f t="shared" si="18"/>
        <v>18.637532133676093</v>
      </c>
    </row>
    <row r="168" spans="1:15">
      <c r="A168" s="8" t="str">
        <f t="shared" si="19"/>
        <v>AF07_Betsi Cadwaladr UHB_South Wrexham</v>
      </c>
      <c r="B168" s="8" t="s">
        <v>86</v>
      </c>
      <c r="C168" s="9" t="str">
        <f>Data!A37</f>
        <v>Betsi Cadwaladr UHB</v>
      </c>
      <c r="D168" s="9" t="str">
        <f>Data!B37</f>
        <v>South Wrexham</v>
      </c>
      <c r="E168" s="8">
        <f>Data!C37</f>
        <v>53098</v>
      </c>
      <c r="F168" s="8">
        <f>Data!Z37</f>
        <v>448</v>
      </c>
      <c r="G168" s="8">
        <f>Data!AA37</f>
        <v>121</v>
      </c>
      <c r="H168" s="10">
        <f t="shared" si="22"/>
        <v>78.734622144112478</v>
      </c>
      <c r="I168" s="8">
        <f>Data!AC37</f>
        <v>52</v>
      </c>
      <c r="J168" s="10">
        <f t="shared" si="20"/>
        <v>8.3735909822866343</v>
      </c>
      <c r="K168" s="8">
        <f>Data!AD37</f>
        <v>459</v>
      </c>
      <c r="L168" s="10">
        <f t="shared" si="21"/>
        <v>42.5</v>
      </c>
      <c r="M168" s="10">
        <f t="shared" si="14"/>
        <v>78.734622144112478</v>
      </c>
      <c r="N168" s="10">
        <f t="shared" si="17"/>
        <v>21.265377855887522</v>
      </c>
      <c r="O168" s="10">
        <f t="shared" si="18"/>
        <v>8.3735909822866343</v>
      </c>
    </row>
    <row r="169" spans="1:15">
      <c r="A169" s="8" t="str">
        <f t="shared" si="19"/>
        <v>AF07_Betsi Cadwaladr UHB_West &amp; North Wrexham</v>
      </c>
      <c r="B169" s="8" t="s">
        <v>86</v>
      </c>
      <c r="C169" s="9" t="str">
        <f>Data!A38</f>
        <v>Betsi Cadwaladr UHB</v>
      </c>
      <c r="D169" s="9" t="str">
        <f>Data!B38</f>
        <v>West &amp; North Wrexham</v>
      </c>
      <c r="E169" s="8">
        <f>Data!C38</f>
        <v>40327</v>
      </c>
      <c r="F169" s="8">
        <f>Data!Z38</f>
        <v>267</v>
      </c>
      <c r="G169" s="8">
        <f>Data!AA38</f>
        <v>36</v>
      </c>
      <c r="H169" s="10">
        <f t="shared" si="22"/>
        <v>88.118811881188122</v>
      </c>
      <c r="I169" s="8">
        <f>Data!AC38</f>
        <v>84</v>
      </c>
      <c r="J169" s="10">
        <f t="shared" si="20"/>
        <v>21.705426356589147</v>
      </c>
      <c r="K169" s="8">
        <f>Data!AD38</f>
        <v>391</v>
      </c>
      <c r="L169" s="10">
        <f t="shared" si="21"/>
        <v>50.257069408740364</v>
      </c>
      <c r="M169" s="10">
        <f t="shared" si="14"/>
        <v>88.118811881188122</v>
      </c>
      <c r="N169" s="10">
        <f t="shared" si="17"/>
        <v>11.881188118811881</v>
      </c>
      <c r="O169" s="10">
        <f t="shared" si="18"/>
        <v>21.705426356589147</v>
      </c>
    </row>
    <row r="170" spans="1:15">
      <c r="A170" s="8" t="str">
        <f t="shared" si="19"/>
        <v>AF07_Betsi Cadwaladr UHB_Wrexham Town</v>
      </c>
      <c r="B170" s="8" t="s">
        <v>86</v>
      </c>
      <c r="C170" s="9" t="str">
        <f>Data!A39</f>
        <v>Betsi Cadwaladr UHB</v>
      </c>
      <c r="D170" s="9" t="str">
        <f>Data!B39</f>
        <v>Wrexham Town</v>
      </c>
      <c r="E170" s="8">
        <f>Data!C39</f>
        <v>52229</v>
      </c>
      <c r="F170" s="8">
        <f>Data!Z39</f>
        <v>325</v>
      </c>
      <c r="G170" s="8">
        <f>Data!AA39</f>
        <v>94</v>
      </c>
      <c r="H170" s="10">
        <f t="shared" si="22"/>
        <v>77.565632458233893</v>
      </c>
      <c r="I170" s="8">
        <f>Data!AC39</f>
        <v>102</v>
      </c>
      <c r="J170" s="10">
        <f t="shared" si="20"/>
        <v>19.577735124760075</v>
      </c>
      <c r="K170" s="8">
        <f>Data!AD39</f>
        <v>430</v>
      </c>
      <c r="L170" s="10">
        <f t="shared" si="21"/>
        <v>45.215562565720298</v>
      </c>
      <c r="M170" s="10">
        <f t="shared" si="14"/>
        <v>77.565632458233893</v>
      </c>
      <c r="N170" s="10">
        <f t="shared" si="17"/>
        <v>22.434367541766107</v>
      </c>
      <c r="O170" s="10">
        <f t="shared" si="18"/>
        <v>19.577735124760075</v>
      </c>
    </row>
    <row r="171" spans="1:15">
      <c r="A171" s="8" t="str">
        <f t="shared" si="19"/>
        <v>AF07_Cardiff &amp; Vale UHB_Cardiff East</v>
      </c>
      <c r="B171" s="8" t="s">
        <v>86</v>
      </c>
      <c r="C171" s="9" t="str">
        <f>Data!A40</f>
        <v>Cardiff &amp; Vale UHB</v>
      </c>
      <c r="D171" s="9" t="str">
        <f>Data!B40</f>
        <v>Cardiff East</v>
      </c>
      <c r="E171" s="8">
        <f>Data!C40</f>
        <v>57354</v>
      </c>
      <c r="F171" s="8">
        <f>Data!Z40</f>
        <v>289</v>
      </c>
      <c r="G171" s="8">
        <f>Data!AA40</f>
        <v>53</v>
      </c>
      <c r="H171" s="10">
        <f t="shared" si="22"/>
        <v>84.502923976608187</v>
      </c>
      <c r="I171" s="8">
        <f>Data!AC40</f>
        <v>90</v>
      </c>
      <c r="J171" s="10">
        <f t="shared" si="20"/>
        <v>20.833333333333336</v>
      </c>
      <c r="K171" s="8">
        <f>Data!AD40</f>
        <v>260</v>
      </c>
      <c r="L171" s="10">
        <f t="shared" si="21"/>
        <v>37.572254335260112</v>
      </c>
      <c r="M171" s="10">
        <f t="shared" si="14"/>
        <v>84.502923976608187</v>
      </c>
      <c r="N171" s="10">
        <f t="shared" si="17"/>
        <v>15.497076023391813</v>
      </c>
      <c r="O171" s="10">
        <f t="shared" si="18"/>
        <v>20.833333333333336</v>
      </c>
    </row>
    <row r="172" spans="1:15">
      <c r="A172" s="8" t="str">
        <f t="shared" si="19"/>
        <v>AF07_Cardiff &amp; Vale UHB_Cardiff North</v>
      </c>
      <c r="B172" s="8" t="s">
        <v>86</v>
      </c>
      <c r="C172" s="9" t="str">
        <f>Data!A41</f>
        <v>Cardiff &amp; Vale UHB</v>
      </c>
      <c r="D172" s="9" t="str">
        <f>Data!B41</f>
        <v>Cardiff North</v>
      </c>
      <c r="E172" s="8">
        <f>Data!C41</f>
        <v>104483</v>
      </c>
      <c r="F172" s="8">
        <f>Data!Z41</f>
        <v>667</v>
      </c>
      <c r="G172" s="8">
        <f>Data!AA41</f>
        <v>150</v>
      </c>
      <c r="H172" s="10">
        <f t="shared" si="22"/>
        <v>81.640146878824964</v>
      </c>
      <c r="I172" s="8">
        <f>Data!AC41</f>
        <v>229</v>
      </c>
      <c r="J172" s="10">
        <f t="shared" si="20"/>
        <v>21.892925430210326</v>
      </c>
      <c r="K172" s="8">
        <f>Data!AD41</f>
        <v>598</v>
      </c>
      <c r="L172" s="10">
        <f t="shared" si="21"/>
        <v>36.374695863746958</v>
      </c>
      <c r="M172" s="10">
        <f t="shared" si="14"/>
        <v>81.640146878824964</v>
      </c>
      <c r="N172" s="10">
        <f t="shared" si="17"/>
        <v>18.359853121175028</v>
      </c>
      <c r="O172" s="10">
        <f t="shared" si="18"/>
        <v>21.892925430210326</v>
      </c>
    </row>
    <row r="173" spans="1:15">
      <c r="A173" s="8" t="str">
        <f t="shared" si="19"/>
        <v>AF07_Cardiff &amp; Vale UHB_Cardiff South East</v>
      </c>
      <c r="B173" s="8" t="s">
        <v>86</v>
      </c>
      <c r="C173" s="9" t="str">
        <f>Data!A42</f>
        <v>Cardiff &amp; Vale UHB</v>
      </c>
      <c r="D173" s="9" t="str">
        <f>Data!B42</f>
        <v>Cardiff South East</v>
      </c>
      <c r="E173" s="8">
        <f>Data!C42</f>
        <v>62294</v>
      </c>
      <c r="F173" s="8">
        <f>Data!Z42</f>
        <v>192</v>
      </c>
      <c r="G173" s="8">
        <f>Data!AA42</f>
        <v>35</v>
      </c>
      <c r="H173" s="10">
        <f t="shared" si="22"/>
        <v>84.581497797356832</v>
      </c>
      <c r="I173" s="8">
        <f>Data!AC42</f>
        <v>85</v>
      </c>
      <c r="J173" s="10">
        <f t="shared" si="20"/>
        <v>27.243589743589741</v>
      </c>
      <c r="K173" s="8">
        <f>Data!AD42</f>
        <v>252</v>
      </c>
      <c r="L173" s="10">
        <f t="shared" si="21"/>
        <v>44.680851063829785</v>
      </c>
      <c r="M173" s="10">
        <f t="shared" si="14"/>
        <v>84.581497797356832</v>
      </c>
      <c r="N173" s="10">
        <f t="shared" si="17"/>
        <v>15.418502202643172</v>
      </c>
      <c r="O173" s="10">
        <f t="shared" si="18"/>
        <v>27.243589743589741</v>
      </c>
    </row>
    <row r="174" spans="1:15">
      <c r="A174" s="8" t="str">
        <f t="shared" si="19"/>
        <v>AF07_Cardiff &amp; Vale UHB_Cardiff South West</v>
      </c>
      <c r="B174" s="8" t="s">
        <v>86</v>
      </c>
      <c r="C174" s="9" t="str">
        <f>Data!A43</f>
        <v>Cardiff &amp; Vale UHB</v>
      </c>
      <c r="D174" s="9" t="str">
        <f>Data!B43</f>
        <v>Cardiff South West</v>
      </c>
      <c r="E174" s="8">
        <f>Data!C43</f>
        <v>66258</v>
      </c>
      <c r="F174" s="8">
        <f>Data!Z43</f>
        <v>302</v>
      </c>
      <c r="G174" s="8">
        <f>Data!AA43</f>
        <v>71</v>
      </c>
      <c r="H174" s="10">
        <f t="shared" si="22"/>
        <v>80.965147453083105</v>
      </c>
      <c r="I174" s="8">
        <f>Data!AC43</f>
        <v>127</v>
      </c>
      <c r="J174" s="10">
        <f t="shared" si="20"/>
        <v>25.4</v>
      </c>
      <c r="K174" s="8">
        <f>Data!AD43</f>
        <v>334</v>
      </c>
      <c r="L174" s="10">
        <f t="shared" si="21"/>
        <v>40.047961630695447</v>
      </c>
      <c r="M174" s="10">
        <f t="shared" si="14"/>
        <v>80.965147453083105</v>
      </c>
      <c r="N174" s="10">
        <f t="shared" si="17"/>
        <v>19.034852546916888</v>
      </c>
      <c r="O174" s="10">
        <f t="shared" si="18"/>
        <v>25.4</v>
      </c>
    </row>
    <row r="175" spans="1:15">
      <c r="A175" s="8" t="str">
        <f t="shared" si="19"/>
        <v>AF07_Cardiff &amp; Vale UHB_Cardiff West</v>
      </c>
      <c r="B175" s="8" t="s">
        <v>86</v>
      </c>
      <c r="C175" s="9" t="str">
        <f>Data!A44</f>
        <v>Cardiff &amp; Vale UHB</v>
      </c>
      <c r="D175" s="9" t="str">
        <f>Data!B44</f>
        <v>Cardiff West</v>
      </c>
      <c r="E175" s="8">
        <f>Data!C44</f>
        <v>52396</v>
      </c>
      <c r="F175" s="8">
        <f>Data!Z44</f>
        <v>290</v>
      </c>
      <c r="G175" s="8">
        <f>Data!AA44</f>
        <v>60</v>
      </c>
      <c r="H175" s="10">
        <f t="shared" si="22"/>
        <v>82.857142857142861</v>
      </c>
      <c r="I175" s="8">
        <f>Data!AC44</f>
        <v>94</v>
      </c>
      <c r="J175" s="10">
        <f t="shared" si="20"/>
        <v>21.171171171171171</v>
      </c>
      <c r="K175" s="8">
        <f>Data!AD44</f>
        <v>372</v>
      </c>
      <c r="L175" s="10">
        <f t="shared" si="21"/>
        <v>45.588235294117645</v>
      </c>
      <c r="M175" s="10">
        <f t="shared" si="14"/>
        <v>82.857142857142861</v>
      </c>
      <c r="N175" s="10">
        <f t="shared" si="17"/>
        <v>17.142857142857142</v>
      </c>
      <c r="O175" s="10">
        <f t="shared" si="18"/>
        <v>21.171171171171171</v>
      </c>
    </row>
    <row r="176" spans="1:15">
      <c r="A176" s="8" t="str">
        <f t="shared" si="19"/>
        <v>AF07_Cardiff &amp; Vale UHB_Central Vale</v>
      </c>
      <c r="B176" s="8" t="s">
        <v>86</v>
      </c>
      <c r="C176" s="9" t="str">
        <f>Data!A45</f>
        <v>Cardiff &amp; Vale UHB</v>
      </c>
      <c r="D176" s="9" t="str">
        <f>Data!B45</f>
        <v>Central Vale</v>
      </c>
      <c r="E176" s="8">
        <f>Data!C45</f>
        <v>61690</v>
      </c>
      <c r="F176" s="8">
        <f>Data!Z45</f>
        <v>422</v>
      </c>
      <c r="G176" s="8">
        <f>Data!AA45</f>
        <v>121</v>
      </c>
      <c r="H176" s="10">
        <f t="shared" si="22"/>
        <v>77.716390423572747</v>
      </c>
      <c r="I176" s="8">
        <f>Data!AC45</f>
        <v>131</v>
      </c>
      <c r="J176" s="10">
        <f t="shared" si="20"/>
        <v>19.436201780415431</v>
      </c>
      <c r="K176" s="8">
        <f>Data!AD45</f>
        <v>408</v>
      </c>
      <c r="L176" s="10">
        <f t="shared" si="21"/>
        <v>37.707948243992604</v>
      </c>
      <c r="M176" s="10">
        <f t="shared" si="14"/>
        <v>77.716390423572747</v>
      </c>
      <c r="N176" s="10">
        <f t="shared" si="17"/>
        <v>22.283609576427256</v>
      </c>
      <c r="O176" s="10">
        <f t="shared" si="18"/>
        <v>19.436201780415431</v>
      </c>
    </row>
    <row r="177" spans="1:15">
      <c r="A177" s="8" t="str">
        <f t="shared" si="19"/>
        <v>AF07_Cardiff &amp; Vale UHB_City &amp; Cardiff South</v>
      </c>
      <c r="B177" s="8" t="s">
        <v>86</v>
      </c>
      <c r="C177" s="9" t="str">
        <f>Data!A46</f>
        <v>Cardiff &amp; Vale UHB</v>
      </c>
      <c r="D177" s="9" t="str">
        <f>Data!B46</f>
        <v>City &amp; Cardiff South</v>
      </c>
      <c r="E177" s="8">
        <f>Data!C46</f>
        <v>35145</v>
      </c>
      <c r="F177" s="8">
        <f>Data!Z46</f>
        <v>110</v>
      </c>
      <c r="G177" s="8">
        <f>Data!AA46</f>
        <v>30</v>
      </c>
      <c r="H177" s="10">
        <f t="shared" si="22"/>
        <v>78.571428571428569</v>
      </c>
      <c r="I177" s="8">
        <f>Data!AC46</f>
        <v>53</v>
      </c>
      <c r="J177" s="10">
        <f t="shared" si="20"/>
        <v>27.461139896373055</v>
      </c>
      <c r="K177" s="8">
        <f>Data!AD46</f>
        <v>87</v>
      </c>
      <c r="L177" s="10">
        <f t="shared" si="21"/>
        <v>31.071428571428573</v>
      </c>
      <c r="M177" s="10">
        <f t="shared" si="14"/>
        <v>78.571428571428569</v>
      </c>
      <c r="N177" s="10">
        <f t="shared" si="17"/>
        <v>21.428571428571427</v>
      </c>
      <c r="O177" s="10">
        <f t="shared" si="18"/>
        <v>27.461139896373055</v>
      </c>
    </row>
    <row r="178" spans="1:15">
      <c r="A178" s="8" t="str">
        <f t="shared" si="19"/>
        <v>AF07_Cardiff &amp; Vale UHB_Eastern Vale</v>
      </c>
      <c r="B178" s="8" t="s">
        <v>86</v>
      </c>
      <c r="C178" s="9" t="str">
        <f>Data!A47</f>
        <v>Cardiff &amp; Vale UHB</v>
      </c>
      <c r="D178" s="9" t="str">
        <f>Data!B47</f>
        <v>Eastern Vale</v>
      </c>
      <c r="E178" s="8">
        <f>Data!C47</f>
        <v>36564</v>
      </c>
      <c r="F178" s="8">
        <f>Data!Z47</f>
        <v>265</v>
      </c>
      <c r="G178" s="8">
        <f>Data!AA47</f>
        <v>71</v>
      </c>
      <c r="H178" s="10">
        <f t="shared" si="22"/>
        <v>78.86904761904762</v>
      </c>
      <c r="I178" s="8">
        <f>Data!AC47</f>
        <v>75</v>
      </c>
      <c r="J178" s="10">
        <f t="shared" si="20"/>
        <v>18.248175182481752</v>
      </c>
      <c r="K178" s="8">
        <f>Data!AD47</f>
        <v>318</v>
      </c>
      <c r="L178" s="10">
        <f t="shared" si="21"/>
        <v>43.621399176954732</v>
      </c>
      <c r="M178" s="10">
        <f t="shared" si="14"/>
        <v>78.86904761904762</v>
      </c>
      <c r="N178" s="10">
        <f t="shared" si="17"/>
        <v>21.13095238095238</v>
      </c>
      <c r="O178" s="10">
        <f t="shared" si="18"/>
        <v>18.248175182481752</v>
      </c>
    </row>
    <row r="179" spans="1:15">
      <c r="A179" s="8" t="str">
        <f t="shared" si="19"/>
        <v>AF07_Cardiff &amp; Vale UHB_Western Vale</v>
      </c>
      <c r="B179" s="8" t="s">
        <v>86</v>
      </c>
      <c r="C179" s="9" t="str">
        <f>Data!A48</f>
        <v>Cardiff &amp; Vale UHB</v>
      </c>
      <c r="D179" s="9" t="str">
        <f>Data!B48</f>
        <v>Western Vale</v>
      </c>
      <c r="E179" s="8">
        <f>Data!C48</f>
        <v>27006</v>
      </c>
      <c r="F179" s="8">
        <f>Data!Z48</f>
        <v>263</v>
      </c>
      <c r="G179" s="8">
        <f>Data!AA48</f>
        <v>75</v>
      </c>
      <c r="H179" s="10">
        <f t="shared" si="22"/>
        <v>77.810650887573956</v>
      </c>
      <c r="I179" s="8">
        <f>Data!AC48</f>
        <v>18</v>
      </c>
      <c r="J179" s="10">
        <f t="shared" si="20"/>
        <v>5.0561797752808983</v>
      </c>
      <c r="K179" s="8">
        <f>Data!AD48</f>
        <v>239</v>
      </c>
      <c r="L179" s="10">
        <f t="shared" si="21"/>
        <v>40.168067226890756</v>
      </c>
      <c r="M179" s="10">
        <f t="shared" si="14"/>
        <v>77.810650887573956</v>
      </c>
      <c r="N179" s="10">
        <f t="shared" si="17"/>
        <v>22.189349112426036</v>
      </c>
      <c r="O179" s="10">
        <f t="shared" si="18"/>
        <v>5.0561797752808983</v>
      </c>
    </row>
    <row r="180" spans="1:15">
      <c r="A180" s="8" t="str">
        <f t="shared" si="19"/>
        <v>AF07_Cwm Taf UHB_North Cynon</v>
      </c>
      <c r="B180" s="8" t="s">
        <v>86</v>
      </c>
      <c r="C180" s="9" t="str">
        <f>Data!A49</f>
        <v>Cwm Taf UHB</v>
      </c>
      <c r="D180" s="9" t="str">
        <f>Data!B49</f>
        <v>North Cynon</v>
      </c>
      <c r="E180" s="8">
        <f>Data!C49</f>
        <v>39819</v>
      </c>
      <c r="F180" s="8">
        <f>Data!Z49</f>
        <v>335</v>
      </c>
      <c r="G180" s="8">
        <f>Data!AA49</f>
        <v>58</v>
      </c>
      <c r="H180" s="10">
        <f t="shared" si="22"/>
        <v>85.241730279898221</v>
      </c>
      <c r="I180" s="8">
        <f>Data!AC49</f>
        <v>40</v>
      </c>
      <c r="J180" s="10">
        <f t="shared" si="20"/>
        <v>9.2378752886836022</v>
      </c>
      <c r="K180" s="8">
        <f>Data!AD49</f>
        <v>316</v>
      </c>
      <c r="L180" s="10">
        <f t="shared" si="21"/>
        <v>42.189586114819761</v>
      </c>
      <c r="M180" s="10">
        <f t="shared" si="14"/>
        <v>85.241730279898221</v>
      </c>
      <c r="N180" s="10">
        <f t="shared" si="17"/>
        <v>14.758269720101779</v>
      </c>
      <c r="O180" s="10">
        <f t="shared" si="18"/>
        <v>9.2378752886836022</v>
      </c>
    </row>
    <row r="181" spans="1:15">
      <c r="A181" s="8" t="str">
        <f t="shared" si="19"/>
        <v>AF07_Cwm Taf UHB_North Merthyr Tydfil</v>
      </c>
      <c r="B181" s="8" t="s">
        <v>86</v>
      </c>
      <c r="C181" s="9" t="str">
        <f>Data!A50</f>
        <v>Cwm Taf UHB</v>
      </c>
      <c r="D181" s="9" t="str">
        <f>Data!B50</f>
        <v>North Merthyr Tydfil</v>
      </c>
      <c r="E181" s="8">
        <f>Data!C50</f>
        <v>31875</v>
      </c>
      <c r="F181" s="8">
        <f>Data!Z50</f>
        <v>251</v>
      </c>
      <c r="G181" s="8">
        <f>Data!AA50</f>
        <v>79</v>
      </c>
      <c r="H181" s="10">
        <f t="shared" si="22"/>
        <v>76.060606060606062</v>
      </c>
      <c r="I181" s="8">
        <f>Data!AC50</f>
        <v>27</v>
      </c>
      <c r="J181" s="10">
        <f t="shared" si="20"/>
        <v>7.5630252100840334</v>
      </c>
      <c r="K181" s="8">
        <f>Data!AD50</f>
        <v>221</v>
      </c>
      <c r="L181" s="10">
        <f t="shared" si="21"/>
        <v>38.235294117647058</v>
      </c>
      <c r="M181" s="10">
        <f t="shared" si="14"/>
        <v>76.060606060606062</v>
      </c>
      <c r="N181" s="10">
        <f t="shared" si="17"/>
        <v>23.939393939393938</v>
      </c>
      <c r="O181" s="10">
        <f t="shared" si="18"/>
        <v>7.5630252100840334</v>
      </c>
    </row>
    <row r="182" spans="1:15">
      <c r="A182" s="8" t="str">
        <f t="shared" si="19"/>
        <v>AF07_Cwm Taf UHB_North Rhondda</v>
      </c>
      <c r="B182" s="8" t="s">
        <v>86</v>
      </c>
      <c r="C182" s="9" t="str">
        <f>Data!A51</f>
        <v>Cwm Taf UHB</v>
      </c>
      <c r="D182" s="9" t="str">
        <f>Data!B51</f>
        <v>North Rhondda</v>
      </c>
      <c r="E182" s="8">
        <f>Data!C51</f>
        <v>36378</v>
      </c>
      <c r="F182" s="8">
        <f>Data!Z51</f>
        <v>243</v>
      </c>
      <c r="G182" s="8">
        <f>Data!AA51</f>
        <v>90</v>
      </c>
      <c r="H182" s="10">
        <f t="shared" si="22"/>
        <v>72.972972972972968</v>
      </c>
      <c r="I182" s="8">
        <f>Data!AC51</f>
        <v>39</v>
      </c>
      <c r="J182" s="10">
        <f t="shared" si="20"/>
        <v>10.483870967741936</v>
      </c>
      <c r="K182" s="8">
        <f>Data!AD51</f>
        <v>219</v>
      </c>
      <c r="L182" s="10">
        <f t="shared" si="21"/>
        <v>37.055837563451774</v>
      </c>
      <c r="M182" s="10">
        <f t="shared" si="14"/>
        <v>72.972972972972968</v>
      </c>
      <c r="N182" s="10">
        <f t="shared" si="17"/>
        <v>27.027027027027028</v>
      </c>
      <c r="O182" s="10">
        <f t="shared" si="18"/>
        <v>10.483870967741936</v>
      </c>
    </row>
    <row r="183" spans="1:15">
      <c r="A183" s="8" t="str">
        <f t="shared" si="19"/>
        <v>AF07_Cwm Taf UHB_North Taf Ely</v>
      </c>
      <c r="B183" s="8" t="s">
        <v>86</v>
      </c>
      <c r="C183" s="9" t="str">
        <f>Data!A52</f>
        <v>Cwm Taf UHB</v>
      </c>
      <c r="D183" s="9" t="str">
        <f>Data!B52</f>
        <v>North Taf Ely</v>
      </c>
      <c r="E183" s="8">
        <f>Data!C52</f>
        <v>47274</v>
      </c>
      <c r="F183" s="8">
        <f>Data!Z52</f>
        <v>296</v>
      </c>
      <c r="G183" s="8">
        <f>Data!AA52</f>
        <v>78</v>
      </c>
      <c r="H183" s="10">
        <f t="shared" si="22"/>
        <v>79.144385026737979</v>
      </c>
      <c r="I183" s="8">
        <f>Data!AC52</f>
        <v>86</v>
      </c>
      <c r="J183" s="10">
        <f t="shared" si="20"/>
        <v>18.695652173913043</v>
      </c>
      <c r="K183" s="8">
        <f>Data!AD52</f>
        <v>279</v>
      </c>
      <c r="L183" s="10">
        <f t="shared" si="21"/>
        <v>37.753721244925572</v>
      </c>
      <c r="M183" s="10">
        <f t="shared" si="14"/>
        <v>79.144385026737979</v>
      </c>
      <c r="N183" s="10">
        <f t="shared" si="17"/>
        <v>20.855614973262032</v>
      </c>
      <c r="O183" s="10">
        <f t="shared" si="18"/>
        <v>18.695652173913043</v>
      </c>
    </row>
    <row r="184" spans="1:15">
      <c r="A184" s="8" t="str">
        <f t="shared" si="19"/>
        <v>AF07_Cwm Taf UHB_South Cynon</v>
      </c>
      <c r="B184" s="8" t="s">
        <v>86</v>
      </c>
      <c r="C184" s="9" t="str">
        <f>Data!A53</f>
        <v>Cwm Taf UHB</v>
      </c>
      <c r="D184" s="9" t="str">
        <f>Data!B53</f>
        <v>South Cynon</v>
      </c>
      <c r="E184" s="8">
        <f>Data!C53</f>
        <v>20931</v>
      </c>
      <c r="F184" s="8">
        <f>Data!Z53</f>
        <v>170</v>
      </c>
      <c r="G184" s="8">
        <f>Data!AA53</f>
        <v>33</v>
      </c>
      <c r="H184" s="10">
        <f t="shared" si="22"/>
        <v>83.743842364532014</v>
      </c>
      <c r="I184" s="8">
        <f>Data!AC53</f>
        <v>25</v>
      </c>
      <c r="J184" s="10">
        <f t="shared" si="20"/>
        <v>10.964912280701753</v>
      </c>
      <c r="K184" s="8">
        <f>Data!AD53</f>
        <v>98</v>
      </c>
      <c r="L184" s="10">
        <f t="shared" si="21"/>
        <v>30.061349693251532</v>
      </c>
      <c r="M184" s="10">
        <f t="shared" si="14"/>
        <v>83.743842364532014</v>
      </c>
      <c r="N184" s="10">
        <f t="shared" si="17"/>
        <v>16.256157635467979</v>
      </c>
      <c r="O184" s="10">
        <f t="shared" si="18"/>
        <v>10.964912280701753</v>
      </c>
    </row>
    <row r="185" spans="1:15">
      <c r="A185" s="8" t="str">
        <f t="shared" si="19"/>
        <v>AF07_Cwm Taf UHB_South Merthyr Tydfil</v>
      </c>
      <c r="B185" s="8" t="s">
        <v>86</v>
      </c>
      <c r="C185" s="9" t="str">
        <f>Data!A54</f>
        <v>Cwm Taf UHB</v>
      </c>
      <c r="D185" s="9" t="str">
        <f>Data!B54</f>
        <v>South Merthyr Tydfil</v>
      </c>
      <c r="E185" s="8">
        <f>Data!C54</f>
        <v>27509</v>
      </c>
      <c r="F185" s="8">
        <f>Data!Z54</f>
        <v>158</v>
      </c>
      <c r="G185" s="8">
        <f>Data!AA54</f>
        <v>35</v>
      </c>
      <c r="H185" s="10">
        <f t="shared" si="22"/>
        <v>81.865284974093271</v>
      </c>
      <c r="I185" s="8">
        <f>Data!AC54</f>
        <v>7</v>
      </c>
      <c r="J185" s="10">
        <f t="shared" si="20"/>
        <v>3.5000000000000004</v>
      </c>
      <c r="K185" s="8">
        <f>Data!AD54</f>
        <v>132</v>
      </c>
      <c r="L185" s="10">
        <f t="shared" si="21"/>
        <v>39.75903614457831</v>
      </c>
      <c r="M185" s="10">
        <f t="shared" si="14"/>
        <v>81.865284974093271</v>
      </c>
      <c r="N185" s="10">
        <f t="shared" si="17"/>
        <v>18.134715025906736</v>
      </c>
      <c r="O185" s="10">
        <f t="shared" si="18"/>
        <v>3.5000000000000004</v>
      </c>
    </row>
    <row r="186" spans="1:15">
      <c r="A186" s="8" t="str">
        <f t="shared" si="19"/>
        <v>AF07_Cwm Taf UHB_South Rhondda</v>
      </c>
      <c r="B186" s="8" t="s">
        <v>86</v>
      </c>
      <c r="C186" s="9" t="str">
        <f>Data!A55</f>
        <v>Cwm Taf UHB</v>
      </c>
      <c r="D186" s="9" t="str">
        <f>Data!B55</f>
        <v>South Rhondda</v>
      </c>
      <c r="E186" s="8">
        <f>Data!C55</f>
        <v>44169</v>
      </c>
      <c r="F186" s="8">
        <f>Data!Z55</f>
        <v>272</v>
      </c>
      <c r="G186" s="8">
        <f>Data!AA55</f>
        <v>55</v>
      </c>
      <c r="H186" s="10">
        <f t="shared" si="22"/>
        <v>83.180428134556578</v>
      </c>
      <c r="I186" s="8">
        <f>Data!AC55</f>
        <v>113</v>
      </c>
      <c r="J186" s="10">
        <f t="shared" si="20"/>
        <v>25.681818181818183</v>
      </c>
      <c r="K186" s="8">
        <f>Data!AD55</f>
        <v>271</v>
      </c>
      <c r="L186" s="10">
        <f t="shared" si="21"/>
        <v>38.115330520393812</v>
      </c>
      <c r="M186" s="10">
        <f t="shared" si="14"/>
        <v>83.180428134556578</v>
      </c>
      <c r="N186" s="10">
        <f t="shared" si="17"/>
        <v>16.819571865443425</v>
      </c>
      <c r="O186" s="10">
        <f t="shared" si="18"/>
        <v>25.681818181818183</v>
      </c>
    </row>
    <row r="187" spans="1:15">
      <c r="A187" s="8" t="str">
        <f t="shared" si="19"/>
        <v>AF07_Cwm Taf UHB_South Taf Ely</v>
      </c>
      <c r="B187" s="8" t="s">
        <v>86</v>
      </c>
      <c r="C187" s="9" t="str">
        <f>Data!A56</f>
        <v>Cwm Taf UHB</v>
      </c>
      <c r="D187" s="9" t="str">
        <f>Data!B56</f>
        <v>South Taf Ely</v>
      </c>
      <c r="E187" s="8">
        <f>Data!C56</f>
        <v>56631</v>
      </c>
      <c r="F187" s="8">
        <f>Data!Z56</f>
        <v>315</v>
      </c>
      <c r="G187" s="8">
        <f>Data!AA56</f>
        <v>104</v>
      </c>
      <c r="H187" s="10">
        <f t="shared" si="22"/>
        <v>75.178997613365155</v>
      </c>
      <c r="I187" s="8">
        <f>Data!AC56</f>
        <v>59</v>
      </c>
      <c r="J187" s="10">
        <f t="shared" si="20"/>
        <v>12.343096234309623</v>
      </c>
      <c r="K187" s="8">
        <f>Data!AD56</f>
        <v>394</v>
      </c>
      <c r="L187" s="10">
        <f t="shared" si="21"/>
        <v>45.183486238532112</v>
      </c>
      <c r="M187" s="10">
        <f t="shared" si="14"/>
        <v>75.178997613365155</v>
      </c>
      <c r="N187" s="10">
        <f t="shared" si="17"/>
        <v>24.821002386634845</v>
      </c>
      <c r="O187" s="10">
        <f t="shared" si="18"/>
        <v>12.343096234309623</v>
      </c>
    </row>
    <row r="188" spans="1:15">
      <c r="A188" s="8" t="str">
        <f t="shared" si="19"/>
        <v>AF07_Hywel Dda UHB_Amman/Gwendraeth</v>
      </c>
      <c r="B188" s="8" t="s">
        <v>86</v>
      </c>
      <c r="C188" s="9" t="str">
        <f>Data!A57</f>
        <v>Hywel Dda UHB</v>
      </c>
      <c r="D188" s="9" t="str">
        <f>Data!B57</f>
        <v>Amman/Gwendraeth</v>
      </c>
      <c r="E188" s="8">
        <f>Data!C57</f>
        <v>57801</v>
      </c>
      <c r="F188" s="8">
        <f>Data!Z57</f>
        <v>493</v>
      </c>
      <c r="G188" s="8">
        <f>Data!AA57</f>
        <v>132</v>
      </c>
      <c r="H188" s="10">
        <f t="shared" si="22"/>
        <v>78.88</v>
      </c>
      <c r="I188" s="8">
        <f>Data!AC57</f>
        <v>76</v>
      </c>
      <c r="J188" s="10">
        <f t="shared" si="20"/>
        <v>10.841654778887303</v>
      </c>
      <c r="K188" s="8">
        <f>Data!AD57</f>
        <v>512</v>
      </c>
      <c r="L188" s="10">
        <f t="shared" si="21"/>
        <v>42.209398186314921</v>
      </c>
      <c r="M188" s="10">
        <f t="shared" si="14"/>
        <v>78.88</v>
      </c>
      <c r="N188" s="10">
        <f t="shared" si="17"/>
        <v>21.12</v>
      </c>
      <c r="O188" s="10">
        <f t="shared" si="18"/>
        <v>10.841654778887303</v>
      </c>
    </row>
    <row r="189" spans="1:15">
      <c r="A189" s="8" t="str">
        <f t="shared" si="19"/>
        <v>AF07_Hywel Dda UHB_Llanelli</v>
      </c>
      <c r="B189" s="8" t="s">
        <v>86</v>
      </c>
      <c r="C189" s="9" t="str">
        <f>Data!A58</f>
        <v>Hywel Dda UHB</v>
      </c>
      <c r="D189" s="9" t="str">
        <f>Data!B58</f>
        <v>Llanelli</v>
      </c>
      <c r="E189" s="8">
        <f>Data!C58</f>
        <v>60958</v>
      </c>
      <c r="F189" s="8">
        <f>Data!Z58</f>
        <v>536</v>
      </c>
      <c r="G189" s="8">
        <f>Data!AA58</f>
        <v>145</v>
      </c>
      <c r="H189" s="10">
        <f t="shared" si="22"/>
        <v>78.70778267254039</v>
      </c>
      <c r="I189" s="8">
        <f>Data!AC58</f>
        <v>59</v>
      </c>
      <c r="J189" s="10">
        <f t="shared" si="20"/>
        <v>7.9729729729729737</v>
      </c>
      <c r="K189" s="8">
        <f>Data!AD58</f>
        <v>454</v>
      </c>
      <c r="L189" s="10">
        <f t="shared" si="21"/>
        <v>38.023450586264659</v>
      </c>
      <c r="M189" s="10">
        <f t="shared" si="14"/>
        <v>78.70778267254039</v>
      </c>
      <c r="N189" s="10">
        <f t="shared" si="17"/>
        <v>21.292217327459618</v>
      </c>
      <c r="O189" s="10">
        <f t="shared" si="18"/>
        <v>7.9729729729729737</v>
      </c>
    </row>
    <row r="190" spans="1:15">
      <c r="A190" s="8" t="str">
        <f t="shared" si="19"/>
        <v>AF07_Hywel Dda UHB_North Ceredigion</v>
      </c>
      <c r="B190" s="8" t="s">
        <v>86</v>
      </c>
      <c r="C190" s="9" t="str">
        <f>Data!A59</f>
        <v>Hywel Dda UHB</v>
      </c>
      <c r="D190" s="9" t="str">
        <f>Data!B59</f>
        <v>North Ceredigion</v>
      </c>
      <c r="E190" s="8">
        <f>Data!C59</f>
        <v>48681</v>
      </c>
      <c r="F190" s="8">
        <f>Data!Z59</f>
        <v>335</v>
      </c>
      <c r="G190" s="8">
        <f>Data!AA59</f>
        <v>73</v>
      </c>
      <c r="H190" s="10">
        <f t="shared" si="22"/>
        <v>82.107843137254903</v>
      </c>
      <c r="I190" s="8">
        <f>Data!AC59</f>
        <v>144</v>
      </c>
      <c r="J190" s="10">
        <f t="shared" si="20"/>
        <v>26.086956521739129</v>
      </c>
      <c r="K190" s="8">
        <f>Data!AD59</f>
        <v>291</v>
      </c>
      <c r="L190" s="10">
        <f t="shared" si="21"/>
        <v>34.519572953736656</v>
      </c>
      <c r="M190" s="10">
        <f t="shared" si="14"/>
        <v>82.107843137254903</v>
      </c>
      <c r="N190" s="10">
        <f t="shared" si="17"/>
        <v>17.892156862745097</v>
      </c>
      <c r="O190" s="10">
        <f t="shared" si="18"/>
        <v>26.086956521739129</v>
      </c>
    </row>
    <row r="191" spans="1:15">
      <c r="A191" s="8" t="str">
        <f t="shared" si="19"/>
        <v>AF07_Hywel Dda UHB_North Pembrokeshire</v>
      </c>
      <c r="B191" s="8" t="s">
        <v>86</v>
      </c>
      <c r="C191" s="9" t="str">
        <f>Data!A60</f>
        <v>Hywel Dda UHB</v>
      </c>
      <c r="D191" s="9" t="str">
        <f>Data!B60</f>
        <v>North Pembrokeshire</v>
      </c>
      <c r="E191" s="8">
        <f>Data!C60</f>
        <v>63696</v>
      </c>
      <c r="F191" s="8">
        <f>Data!Z60</f>
        <v>618</v>
      </c>
      <c r="G191" s="8">
        <f>Data!AA60</f>
        <v>145</v>
      </c>
      <c r="H191" s="10">
        <f t="shared" si="22"/>
        <v>80.996068152031455</v>
      </c>
      <c r="I191" s="8">
        <f>Data!AC60</f>
        <v>160</v>
      </c>
      <c r="J191" s="10">
        <f t="shared" si="20"/>
        <v>17.33477789815818</v>
      </c>
      <c r="K191" s="8">
        <f>Data!AD60</f>
        <v>587</v>
      </c>
      <c r="L191" s="10">
        <f t="shared" si="21"/>
        <v>38.87417218543046</v>
      </c>
      <c r="M191" s="10">
        <f t="shared" si="14"/>
        <v>80.996068152031455</v>
      </c>
      <c r="N191" s="10">
        <f t="shared" si="17"/>
        <v>19.003931847968545</v>
      </c>
      <c r="O191" s="10">
        <f t="shared" si="18"/>
        <v>17.33477789815818</v>
      </c>
    </row>
    <row r="192" spans="1:15">
      <c r="A192" s="8" t="str">
        <f t="shared" si="19"/>
        <v>AF07_Hywel Dda UHB_South Ceredigion</v>
      </c>
      <c r="B192" s="8" t="s">
        <v>86</v>
      </c>
      <c r="C192" s="9" t="str">
        <f>Data!A61</f>
        <v>Hywel Dda UHB</v>
      </c>
      <c r="D192" s="9" t="str">
        <f>Data!B61</f>
        <v>South Ceredigion</v>
      </c>
      <c r="E192" s="8">
        <f>Data!C61</f>
        <v>48066</v>
      </c>
      <c r="F192" s="8">
        <f>Data!Z61</f>
        <v>407</v>
      </c>
      <c r="G192" s="8">
        <f>Data!AA61</f>
        <v>121</v>
      </c>
      <c r="H192" s="10">
        <f t="shared" si="22"/>
        <v>77.083333333333343</v>
      </c>
      <c r="I192" s="8">
        <f>Data!AC61</f>
        <v>80</v>
      </c>
      <c r="J192" s="10">
        <f t="shared" si="20"/>
        <v>13.157894736842104</v>
      </c>
      <c r="K192" s="8">
        <f>Data!AD61</f>
        <v>502</v>
      </c>
      <c r="L192" s="10">
        <f t="shared" si="21"/>
        <v>45.225225225225223</v>
      </c>
      <c r="M192" s="10">
        <f t="shared" si="14"/>
        <v>77.083333333333343</v>
      </c>
      <c r="N192" s="10">
        <f t="shared" si="17"/>
        <v>22.916666666666664</v>
      </c>
      <c r="O192" s="10">
        <f t="shared" si="18"/>
        <v>13.157894736842104</v>
      </c>
    </row>
    <row r="193" spans="1:15">
      <c r="A193" s="8" t="str">
        <f t="shared" si="19"/>
        <v>AF07_Hywel Dda UHB_South Pembrokeshire</v>
      </c>
      <c r="B193" s="8" t="s">
        <v>86</v>
      </c>
      <c r="C193" s="9" t="str">
        <f>Data!A62</f>
        <v>Hywel Dda UHB</v>
      </c>
      <c r="D193" s="9" t="str">
        <f>Data!B62</f>
        <v>South Pembrokeshire</v>
      </c>
      <c r="E193" s="8">
        <f>Data!C62</f>
        <v>55041</v>
      </c>
      <c r="F193" s="8">
        <f>Data!Z62</f>
        <v>553</v>
      </c>
      <c r="G193" s="8">
        <f>Data!AA62</f>
        <v>162</v>
      </c>
      <c r="H193" s="10">
        <f t="shared" si="22"/>
        <v>77.342657342657333</v>
      </c>
      <c r="I193" s="8">
        <f>Data!AC62</f>
        <v>111</v>
      </c>
      <c r="J193" s="10">
        <f t="shared" si="20"/>
        <v>13.438256658595641</v>
      </c>
      <c r="K193" s="8">
        <f>Data!AD62</f>
        <v>668</v>
      </c>
      <c r="L193" s="10">
        <f t="shared" si="21"/>
        <v>44.712182061579654</v>
      </c>
      <c r="M193" s="10">
        <f t="shared" si="14"/>
        <v>77.342657342657333</v>
      </c>
      <c r="N193" s="10">
        <f t="shared" si="17"/>
        <v>22.657342657342657</v>
      </c>
      <c r="O193" s="10">
        <f t="shared" si="18"/>
        <v>13.438256658595641</v>
      </c>
    </row>
    <row r="194" spans="1:15">
      <c r="A194" s="8" t="str">
        <f t="shared" si="19"/>
        <v>AF07_Hywel Dda UHB_Taf / Teifi / Tywi</v>
      </c>
      <c r="B194" s="8" t="s">
        <v>86</v>
      </c>
      <c r="C194" s="9" t="str">
        <f>Data!A63</f>
        <v>Hywel Dda UHB</v>
      </c>
      <c r="D194" s="9" t="str">
        <f>Data!B63</f>
        <v>Taf / Teifi / Tywi</v>
      </c>
      <c r="E194" s="8">
        <f>Data!C63</f>
        <v>57334</v>
      </c>
      <c r="F194" s="8">
        <f>Data!Z63</f>
        <v>546</v>
      </c>
      <c r="G194" s="8">
        <f>Data!AA63</f>
        <v>97</v>
      </c>
      <c r="H194" s="10">
        <f t="shared" si="22"/>
        <v>84.914463452566096</v>
      </c>
      <c r="I194" s="8">
        <f>Data!AC63</f>
        <v>145</v>
      </c>
      <c r="J194" s="10">
        <f t="shared" si="20"/>
        <v>18.401015228426395</v>
      </c>
      <c r="K194" s="8">
        <f>Data!AD63</f>
        <v>548</v>
      </c>
      <c r="L194" s="10">
        <f t="shared" si="21"/>
        <v>41.017964071856291</v>
      </c>
      <c r="M194" s="10">
        <f t="shared" si="14"/>
        <v>84.914463452566096</v>
      </c>
      <c r="N194" s="10">
        <f t="shared" si="17"/>
        <v>15.085536547433904</v>
      </c>
      <c r="O194" s="10">
        <f t="shared" si="18"/>
        <v>18.401015228426395</v>
      </c>
    </row>
    <row r="195" spans="1:15">
      <c r="A195" s="8" t="str">
        <f t="shared" si="19"/>
        <v>AF07_Powys tHB_Mid Powys</v>
      </c>
      <c r="B195" s="8" t="s">
        <v>86</v>
      </c>
      <c r="C195" s="9" t="str">
        <f>Data!A64</f>
        <v>Powys tHB</v>
      </c>
      <c r="D195" s="9" t="str">
        <f>Data!B64</f>
        <v>Mid Powys</v>
      </c>
      <c r="E195" s="8">
        <f>Data!C64</f>
        <v>28676</v>
      </c>
      <c r="F195" s="8">
        <f>Data!Z64</f>
        <v>253</v>
      </c>
      <c r="G195" s="8">
        <f>Data!AA64</f>
        <v>76</v>
      </c>
      <c r="H195" s="10">
        <f t="shared" si="22"/>
        <v>76.899696048632222</v>
      </c>
      <c r="I195" s="8">
        <f>Data!AC64</f>
        <v>48</v>
      </c>
      <c r="J195" s="10">
        <f t="shared" si="20"/>
        <v>12.73209549071618</v>
      </c>
      <c r="K195" s="8">
        <f>Data!AD64</f>
        <v>235</v>
      </c>
      <c r="L195" s="10">
        <f t="shared" si="21"/>
        <v>38.398692810457518</v>
      </c>
      <c r="M195" s="10">
        <f t="shared" si="14"/>
        <v>76.899696048632222</v>
      </c>
      <c r="N195" s="10">
        <f t="shared" si="17"/>
        <v>23.100303951367781</v>
      </c>
      <c r="O195" s="10">
        <f t="shared" si="18"/>
        <v>12.73209549071618</v>
      </c>
    </row>
    <row r="196" spans="1:15">
      <c r="A196" s="8" t="str">
        <f t="shared" si="19"/>
        <v>AF07_Powys tHB_North Powys</v>
      </c>
      <c r="B196" s="8" t="s">
        <v>86</v>
      </c>
      <c r="C196" s="9" t="str">
        <f>Data!A65</f>
        <v>Powys tHB</v>
      </c>
      <c r="D196" s="9" t="str">
        <f>Data!B65</f>
        <v>North Powys</v>
      </c>
      <c r="E196" s="8">
        <f>Data!C65</f>
        <v>64552</v>
      </c>
      <c r="F196" s="8">
        <f>Data!Z65</f>
        <v>411</v>
      </c>
      <c r="G196" s="8">
        <f>Data!AA65</f>
        <v>127</v>
      </c>
      <c r="H196" s="10">
        <f t="shared" si="22"/>
        <v>76.394052044609666</v>
      </c>
      <c r="I196" s="8">
        <f>Data!AC65</f>
        <v>139</v>
      </c>
      <c r="J196" s="10">
        <f t="shared" si="20"/>
        <v>20.531757754800591</v>
      </c>
      <c r="K196" s="8">
        <f>Data!AD65</f>
        <v>480</v>
      </c>
      <c r="L196" s="10">
        <f t="shared" si="21"/>
        <v>41.486603284356093</v>
      </c>
      <c r="M196" s="10">
        <f t="shared" si="14"/>
        <v>76.394052044609666</v>
      </c>
      <c r="N196" s="10">
        <f t="shared" si="17"/>
        <v>23.605947955390334</v>
      </c>
      <c r="O196" s="10">
        <f t="shared" si="18"/>
        <v>20.531757754800591</v>
      </c>
    </row>
    <row r="197" spans="1:15">
      <c r="A197" s="8" t="str">
        <f t="shared" si="19"/>
        <v>AF07_Powys tHB_South Powys</v>
      </c>
      <c r="B197" s="8" t="s">
        <v>86</v>
      </c>
      <c r="C197" s="9" t="str">
        <f>Data!A66</f>
        <v>Powys tHB</v>
      </c>
      <c r="D197" s="9" t="str">
        <f>Data!B66</f>
        <v>South Powys</v>
      </c>
      <c r="E197" s="8">
        <f>Data!C66</f>
        <v>45271</v>
      </c>
      <c r="F197" s="8">
        <f>Data!Z66</f>
        <v>438</v>
      </c>
      <c r="G197" s="8">
        <f>Data!AA66</f>
        <v>105</v>
      </c>
      <c r="H197" s="10">
        <f t="shared" si="22"/>
        <v>80.662983425414367</v>
      </c>
      <c r="I197" s="8">
        <f>Data!AC66</f>
        <v>102</v>
      </c>
      <c r="J197" s="10">
        <f t="shared" si="20"/>
        <v>15.813953488372093</v>
      </c>
      <c r="K197" s="8">
        <f>Data!AD66</f>
        <v>416</v>
      </c>
      <c r="L197" s="10">
        <f t="shared" si="21"/>
        <v>39.208294062205468</v>
      </c>
      <c r="M197" s="10">
        <f t="shared" ref="M197:M198" si="23">F197/SUM(F197:G197)*100</f>
        <v>80.662983425414367</v>
      </c>
      <c r="N197" s="10">
        <f t="shared" si="17"/>
        <v>19.337016574585636</v>
      </c>
      <c r="O197" s="10">
        <f t="shared" si="18"/>
        <v>15.813953488372093</v>
      </c>
    </row>
    <row r="198" spans="1:15">
      <c r="A198" s="8" t="str">
        <f t="shared" si="19"/>
        <v>AF07_Wales_Wales</v>
      </c>
      <c r="B198" s="8" t="s">
        <v>86</v>
      </c>
      <c r="C198" s="9" t="str">
        <f>Data!A67</f>
        <v>Wales</v>
      </c>
      <c r="D198" s="9" t="str">
        <f>Data!B67</f>
        <v>Wales</v>
      </c>
      <c r="E198" s="8">
        <f>Data!C67</f>
        <v>3184260</v>
      </c>
      <c r="F198" s="8">
        <f>Data!Z67</f>
        <v>23540</v>
      </c>
      <c r="G198" s="8">
        <f>Data!AA67</f>
        <v>6080</v>
      </c>
      <c r="H198" s="10">
        <f t="shared" si="22"/>
        <v>79.473328831870361</v>
      </c>
      <c r="I198" s="8">
        <f>Data!AC67</f>
        <v>5300</v>
      </c>
      <c r="J198" s="10">
        <f t="shared" si="20"/>
        <v>15.177548682703321</v>
      </c>
      <c r="K198" s="8">
        <f>Data!AD67</f>
        <v>23867</v>
      </c>
      <c r="L198" s="10">
        <f t="shared" si="21"/>
        <v>40.599112048582171</v>
      </c>
      <c r="M198" s="10">
        <f t="shared" si="23"/>
        <v>79.473328831870361</v>
      </c>
      <c r="N198" s="10">
        <f t="shared" ref="N198" si="24">G198/SUM(F198:G198)*100</f>
        <v>20.526671168129642</v>
      </c>
      <c r="O198" s="10">
        <f t="shared" ref="O198" si="25">I198/(I198+SUM(F198:G198))*100</f>
        <v>15.177548682703321</v>
      </c>
    </row>
    <row r="199" spans="1:15">
      <c r="A199" s="11" t="str">
        <f t="shared" si="19"/>
        <v>BP04_ABM UHB_Afan</v>
      </c>
      <c r="B199" s="11" t="s">
        <v>75</v>
      </c>
      <c r="C199" s="12" t="str">
        <f>Data!A3</f>
        <v>ABM UHB</v>
      </c>
      <c r="D199" s="12" t="str">
        <f>Data!B3</f>
        <v>Afan</v>
      </c>
      <c r="E199" s="11">
        <f>Data!C3</f>
        <v>50762</v>
      </c>
      <c r="F199" s="11">
        <f>Data!F3</f>
        <v>7711</v>
      </c>
      <c r="G199" s="11">
        <f>Data!G3</f>
        <v>535</v>
      </c>
      <c r="H199" s="13">
        <f t="shared" si="22"/>
        <v>93.512005821004124</v>
      </c>
      <c r="I199" s="11">
        <f>Data!I3</f>
        <v>474</v>
      </c>
      <c r="J199" s="13">
        <f t="shared" si="20"/>
        <v>5.4357798165137616</v>
      </c>
      <c r="K199" s="11">
        <f>Data!J3</f>
        <v>0</v>
      </c>
      <c r="L199" s="13">
        <f t="shared" si="21"/>
        <v>0</v>
      </c>
      <c r="M199" s="13">
        <f t="shared" ref="M199:M262" si="26">F199/SUM(F199:G199)*100</f>
        <v>93.512005821004124</v>
      </c>
      <c r="N199" s="13">
        <f t="shared" ref="N199:N262" si="27">G199/SUM(F199:G199)*100</f>
        <v>6.4879941789958764</v>
      </c>
      <c r="O199" s="13">
        <f t="shared" ref="O199:O262" si="28">I199/(I199+SUM(F199:G199))*100</f>
        <v>5.4357798165137616</v>
      </c>
    </row>
    <row r="200" spans="1:15">
      <c r="A200" s="11" t="str">
        <f t="shared" ref="A200:A264" si="29">B200&amp;"_"&amp;C200&amp;"_"&amp;D200</f>
        <v>BP04_ABM UHB_BayHealth</v>
      </c>
      <c r="B200" s="11" t="s">
        <v>75</v>
      </c>
      <c r="C200" s="12" t="str">
        <f>Data!A4</f>
        <v>ABM UHB</v>
      </c>
      <c r="D200" s="12" t="str">
        <f>Data!B4</f>
        <v>BayHealth</v>
      </c>
      <c r="E200" s="11">
        <f>Data!C4</f>
        <v>74009</v>
      </c>
      <c r="F200" s="11">
        <f>Data!F4</f>
        <v>8012</v>
      </c>
      <c r="G200" s="11">
        <f>Data!G4</f>
        <v>804</v>
      </c>
      <c r="H200" s="13">
        <f t="shared" ref="H200:H264" si="30">F200/SUM(F200:G200)*100</f>
        <v>90.880217785843925</v>
      </c>
      <c r="I200" s="11">
        <f>Data!I4</f>
        <v>366</v>
      </c>
      <c r="J200" s="13">
        <f t="shared" ref="J200:J264" si="31">I200/(I200+SUM(F200:G200))*100</f>
        <v>3.9860596819864953</v>
      </c>
      <c r="K200" s="11">
        <f>Data!J4</f>
        <v>0</v>
      </c>
      <c r="L200" s="13">
        <f t="shared" ref="L200:L264" si="32">K200/(K200+I200+SUM(F200:G200))*100</f>
        <v>0</v>
      </c>
      <c r="M200" s="13">
        <f t="shared" si="26"/>
        <v>90.880217785843925</v>
      </c>
      <c r="N200" s="13">
        <f t="shared" si="27"/>
        <v>9.1197822141560803</v>
      </c>
      <c r="O200" s="13">
        <f t="shared" si="28"/>
        <v>3.9860596819864953</v>
      </c>
    </row>
    <row r="201" spans="1:15">
      <c r="A201" s="11" t="str">
        <f t="shared" si="29"/>
        <v>BP04_ABM UHB_Bridgend East Network</v>
      </c>
      <c r="B201" s="11" t="s">
        <v>75</v>
      </c>
      <c r="C201" s="12" t="str">
        <f>Data!A5</f>
        <v>ABM UHB</v>
      </c>
      <c r="D201" s="12" t="str">
        <f>Data!B5</f>
        <v>Bridgend East Network</v>
      </c>
      <c r="E201" s="11">
        <f>Data!C5</f>
        <v>68378</v>
      </c>
      <c r="F201" s="11">
        <f>Data!F5</f>
        <v>9324</v>
      </c>
      <c r="G201" s="11">
        <f>Data!G5</f>
        <v>594</v>
      </c>
      <c r="H201" s="13">
        <f t="shared" si="30"/>
        <v>94.010889292196012</v>
      </c>
      <c r="I201" s="11">
        <f>Data!I5</f>
        <v>91</v>
      </c>
      <c r="J201" s="13">
        <f t="shared" si="31"/>
        <v>0.90918173643720657</v>
      </c>
      <c r="K201" s="11">
        <f>Data!J5</f>
        <v>0</v>
      </c>
      <c r="L201" s="13">
        <f t="shared" si="32"/>
        <v>0</v>
      </c>
      <c r="M201" s="13">
        <f t="shared" si="26"/>
        <v>94.010889292196012</v>
      </c>
      <c r="N201" s="13">
        <f t="shared" si="27"/>
        <v>5.9891107078039925</v>
      </c>
      <c r="O201" s="13">
        <f t="shared" si="28"/>
        <v>0.90918173643720657</v>
      </c>
    </row>
    <row r="202" spans="1:15">
      <c r="A202" s="11" t="str">
        <f t="shared" si="29"/>
        <v>BP04_ABM UHB_Bridgend North Network</v>
      </c>
      <c r="B202" s="11" t="s">
        <v>75</v>
      </c>
      <c r="C202" s="12" t="str">
        <f>Data!A6</f>
        <v>ABM UHB</v>
      </c>
      <c r="D202" s="12" t="str">
        <f>Data!B6</f>
        <v>Bridgend North Network</v>
      </c>
      <c r="E202" s="11">
        <f>Data!C6</f>
        <v>51281</v>
      </c>
      <c r="F202" s="11">
        <f>Data!F6</f>
        <v>8284</v>
      </c>
      <c r="G202" s="11">
        <f>Data!G6</f>
        <v>532</v>
      </c>
      <c r="H202" s="13">
        <f t="shared" si="30"/>
        <v>93.965517241379317</v>
      </c>
      <c r="I202" s="11">
        <f>Data!I6</f>
        <v>282</v>
      </c>
      <c r="J202" s="13">
        <f t="shared" si="31"/>
        <v>3.099582325785887</v>
      </c>
      <c r="K202" s="11">
        <f>Data!J6</f>
        <v>0</v>
      </c>
      <c r="L202" s="13">
        <f t="shared" si="32"/>
        <v>0</v>
      </c>
      <c r="M202" s="13">
        <f t="shared" si="26"/>
        <v>93.965517241379317</v>
      </c>
      <c r="N202" s="13">
        <f t="shared" si="27"/>
        <v>6.0344827586206895</v>
      </c>
      <c r="O202" s="13">
        <f t="shared" si="28"/>
        <v>3.099582325785887</v>
      </c>
    </row>
    <row r="203" spans="1:15">
      <c r="A203" s="11" t="str">
        <f t="shared" si="29"/>
        <v>BP04_ABM UHB_Bridgend West Network</v>
      </c>
      <c r="B203" s="11" t="s">
        <v>75</v>
      </c>
      <c r="C203" s="12" t="str">
        <f>Data!A7</f>
        <v>ABM UHB</v>
      </c>
      <c r="D203" s="12" t="str">
        <f>Data!B7</f>
        <v>Bridgend West Network</v>
      </c>
      <c r="E203" s="11">
        <f>Data!C7</f>
        <v>34127</v>
      </c>
      <c r="F203" s="11">
        <f>Data!F7</f>
        <v>5158</v>
      </c>
      <c r="G203" s="11">
        <f>Data!G7</f>
        <v>667</v>
      </c>
      <c r="H203" s="13">
        <f t="shared" si="30"/>
        <v>88.549356223175963</v>
      </c>
      <c r="I203" s="11">
        <f>Data!I7</f>
        <v>65</v>
      </c>
      <c r="J203" s="13">
        <f t="shared" si="31"/>
        <v>1.1035653650254669</v>
      </c>
      <c r="K203" s="11">
        <f>Data!J7</f>
        <v>0</v>
      </c>
      <c r="L203" s="13">
        <f t="shared" si="32"/>
        <v>0</v>
      </c>
      <c r="M203" s="13">
        <f t="shared" si="26"/>
        <v>88.549356223175963</v>
      </c>
      <c r="N203" s="13">
        <f t="shared" si="27"/>
        <v>11.450643776824036</v>
      </c>
      <c r="O203" s="13">
        <f t="shared" si="28"/>
        <v>1.1035653650254669</v>
      </c>
    </row>
    <row r="204" spans="1:15">
      <c r="A204" s="11" t="str">
        <f t="shared" si="29"/>
        <v>BP04_ABM UHB_CityHealth</v>
      </c>
      <c r="B204" s="11" t="s">
        <v>75</v>
      </c>
      <c r="C204" s="12" t="str">
        <f>Data!A8</f>
        <v>ABM UHB</v>
      </c>
      <c r="D204" s="12" t="str">
        <f>Data!B8</f>
        <v>CityHealth</v>
      </c>
      <c r="E204" s="11">
        <f>Data!C8</f>
        <v>50708</v>
      </c>
      <c r="F204" s="11">
        <f>Data!F8</f>
        <v>5920</v>
      </c>
      <c r="G204" s="11">
        <f>Data!G8</f>
        <v>517</v>
      </c>
      <c r="H204" s="13">
        <f t="shared" si="30"/>
        <v>91.968308218114032</v>
      </c>
      <c r="I204" s="11">
        <f>Data!I8</f>
        <v>158</v>
      </c>
      <c r="J204" s="13">
        <f t="shared" si="31"/>
        <v>2.3957543593631536</v>
      </c>
      <c r="K204" s="11">
        <f>Data!J8</f>
        <v>0</v>
      </c>
      <c r="L204" s="13">
        <f t="shared" si="32"/>
        <v>0</v>
      </c>
      <c r="M204" s="13">
        <f t="shared" si="26"/>
        <v>91.968308218114032</v>
      </c>
      <c r="N204" s="13">
        <f t="shared" si="27"/>
        <v>8.0316917818859714</v>
      </c>
      <c r="O204" s="13">
        <f t="shared" si="28"/>
        <v>2.3957543593631536</v>
      </c>
    </row>
    <row r="205" spans="1:15">
      <c r="A205" s="11" t="str">
        <f t="shared" si="29"/>
        <v>BP04_ABM UHB_Cwmtawe</v>
      </c>
      <c r="B205" s="11" t="s">
        <v>75</v>
      </c>
      <c r="C205" s="12" t="str">
        <f>Data!A9</f>
        <v>ABM UHB</v>
      </c>
      <c r="D205" s="12" t="str">
        <f>Data!B9</f>
        <v>Cwmtawe</v>
      </c>
      <c r="E205" s="11">
        <f>Data!C9</f>
        <v>42989</v>
      </c>
      <c r="F205" s="11">
        <f>Data!F9</f>
        <v>5404</v>
      </c>
      <c r="G205" s="11">
        <f>Data!G9</f>
        <v>611</v>
      </c>
      <c r="H205" s="13">
        <f t="shared" si="30"/>
        <v>89.842061512884456</v>
      </c>
      <c r="I205" s="11">
        <f>Data!I9</f>
        <v>47</v>
      </c>
      <c r="J205" s="13">
        <f t="shared" si="31"/>
        <v>0.77532167601451663</v>
      </c>
      <c r="K205" s="11">
        <f>Data!J9</f>
        <v>0</v>
      </c>
      <c r="L205" s="13">
        <f t="shared" si="32"/>
        <v>0</v>
      </c>
      <c r="M205" s="13">
        <f t="shared" si="26"/>
        <v>89.842061512884456</v>
      </c>
      <c r="N205" s="13">
        <f t="shared" si="27"/>
        <v>10.157938487115544</v>
      </c>
      <c r="O205" s="13">
        <f t="shared" si="28"/>
        <v>0.77532167601451663</v>
      </c>
    </row>
    <row r="206" spans="1:15">
      <c r="A206" s="11" t="str">
        <f t="shared" si="29"/>
        <v>BP04_ABM UHB_Llwchwr</v>
      </c>
      <c r="B206" s="11" t="s">
        <v>75</v>
      </c>
      <c r="C206" s="12" t="str">
        <f>Data!A10</f>
        <v>ABM UHB</v>
      </c>
      <c r="D206" s="12" t="str">
        <f>Data!B10</f>
        <v>Llwchwr</v>
      </c>
      <c r="E206" s="11">
        <f>Data!C10</f>
        <v>46532</v>
      </c>
      <c r="F206" s="11">
        <f>Data!F10</f>
        <v>6230</v>
      </c>
      <c r="G206" s="11">
        <f>Data!G10</f>
        <v>723</v>
      </c>
      <c r="H206" s="13">
        <f t="shared" si="30"/>
        <v>89.601610815475325</v>
      </c>
      <c r="I206" s="11">
        <f>Data!I10</f>
        <v>61</v>
      </c>
      <c r="J206" s="13">
        <f t="shared" si="31"/>
        <v>0.86968919304248637</v>
      </c>
      <c r="K206" s="11">
        <f>Data!J10</f>
        <v>0</v>
      </c>
      <c r="L206" s="13">
        <f t="shared" si="32"/>
        <v>0</v>
      </c>
      <c r="M206" s="13">
        <f t="shared" si="26"/>
        <v>89.601610815475325</v>
      </c>
      <c r="N206" s="13">
        <f t="shared" si="27"/>
        <v>10.398389184524666</v>
      </c>
      <c r="O206" s="13">
        <f t="shared" si="28"/>
        <v>0.86968919304248637</v>
      </c>
    </row>
    <row r="207" spans="1:15">
      <c r="A207" s="11" t="str">
        <f t="shared" si="29"/>
        <v>BP04_ABM UHB_Neath</v>
      </c>
      <c r="B207" s="11" t="s">
        <v>75</v>
      </c>
      <c r="C207" s="12" t="str">
        <f>Data!A11</f>
        <v>ABM UHB</v>
      </c>
      <c r="D207" s="12" t="str">
        <f>Data!B11</f>
        <v>Neath</v>
      </c>
      <c r="E207" s="11">
        <f>Data!C11</f>
        <v>56422</v>
      </c>
      <c r="F207" s="11">
        <f>Data!F11</f>
        <v>8284</v>
      </c>
      <c r="G207" s="11">
        <f>Data!G11</f>
        <v>617</v>
      </c>
      <c r="H207" s="13">
        <f t="shared" si="30"/>
        <v>93.0681945848781</v>
      </c>
      <c r="I207" s="11">
        <f>Data!I11</f>
        <v>161</v>
      </c>
      <c r="J207" s="13">
        <f t="shared" si="31"/>
        <v>1.7766497461928936</v>
      </c>
      <c r="K207" s="11">
        <f>Data!J11</f>
        <v>0</v>
      </c>
      <c r="L207" s="13">
        <f t="shared" si="32"/>
        <v>0</v>
      </c>
      <c r="M207" s="13">
        <f t="shared" si="26"/>
        <v>93.0681945848781</v>
      </c>
      <c r="N207" s="13">
        <f t="shared" si="27"/>
        <v>6.9318054151218957</v>
      </c>
      <c r="O207" s="13">
        <f t="shared" si="28"/>
        <v>1.7766497461928936</v>
      </c>
    </row>
    <row r="208" spans="1:15">
      <c r="A208" s="11" t="str">
        <f t="shared" si="29"/>
        <v>BP04_ABM UHB_Penderi</v>
      </c>
      <c r="B208" s="11" t="s">
        <v>75</v>
      </c>
      <c r="C208" s="12" t="str">
        <f>Data!A12</f>
        <v>ABM UHB</v>
      </c>
      <c r="D208" s="12" t="str">
        <f>Data!B12</f>
        <v>Penderi</v>
      </c>
      <c r="E208" s="11">
        <f>Data!C12</f>
        <v>37026</v>
      </c>
      <c r="F208" s="11">
        <f>Data!F12</f>
        <v>4737</v>
      </c>
      <c r="G208" s="11">
        <f>Data!G12</f>
        <v>461</v>
      </c>
      <c r="H208" s="13">
        <f t="shared" si="30"/>
        <v>91.131204309349741</v>
      </c>
      <c r="I208" s="11">
        <f>Data!I12</f>
        <v>151</v>
      </c>
      <c r="J208" s="13">
        <f t="shared" si="31"/>
        <v>2.8229575621611516</v>
      </c>
      <c r="K208" s="11">
        <f>Data!J12</f>
        <v>0</v>
      </c>
      <c r="L208" s="13">
        <f t="shared" si="32"/>
        <v>0</v>
      </c>
      <c r="M208" s="13">
        <f t="shared" si="26"/>
        <v>91.131204309349741</v>
      </c>
      <c r="N208" s="13">
        <f t="shared" si="27"/>
        <v>8.8687956906502503</v>
      </c>
      <c r="O208" s="13">
        <f t="shared" si="28"/>
        <v>2.8229575621611516</v>
      </c>
    </row>
    <row r="209" spans="1:15">
      <c r="A209" s="11" t="str">
        <f t="shared" si="29"/>
        <v>BP04_ABM UHB_Upper Valleys</v>
      </c>
      <c r="B209" s="11" t="s">
        <v>75</v>
      </c>
      <c r="C209" s="12" t="str">
        <f>Data!A13</f>
        <v>ABM UHB</v>
      </c>
      <c r="D209" s="12" t="str">
        <f>Data!B13</f>
        <v>Upper Valleys</v>
      </c>
      <c r="E209" s="11">
        <f>Data!C13</f>
        <v>30624</v>
      </c>
      <c r="F209" s="11">
        <f>Data!F13</f>
        <v>5014</v>
      </c>
      <c r="G209" s="11">
        <f>Data!G13</f>
        <v>342</v>
      </c>
      <c r="H209" s="13">
        <f t="shared" si="30"/>
        <v>93.614637789395076</v>
      </c>
      <c r="I209" s="11">
        <f>Data!I13</f>
        <v>106</v>
      </c>
      <c r="J209" s="13">
        <f t="shared" si="31"/>
        <v>1.9406810692054193</v>
      </c>
      <c r="K209" s="11">
        <f>Data!J13</f>
        <v>0</v>
      </c>
      <c r="L209" s="13">
        <f t="shared" si="32"/>
        <v>0</v>
      </c>
      <c r="M209" s="13">
        <f t="shared" si="26"/>
        <v>93.614637789395076</v>
      </c>
      <c r="N209" s="13">
        <f t="shared" si="27"/>
        <v>6.3853622106049297</v>
      </c>
      <c r="O209" s="13">
        <f t="shared" si="28"/>
        <v>1.9406810692054193</v>
      </c>
    </row>
    <row r="210" spans="1:15">
      <c r="A210" s="11" t="str">
        <f t="shared" si="29"/>
        <v>BP04_Aneurin Bevan UHB_Blaenau Gwent East</v>
      </c>
      <c r="B210" s="11" t="s">
        <v>75</v>
      </c>
      <c r="C210" s="12" t="str">
        <f>Data!A14</f>
        <v>Aneurin Bevan UHB</v>
      </c>
      <c r="D210" s="12" t="str">
        <f>Data!B14</f>
        <v>Blaenau Gwent East</v>
      </c>
      <c r="E210" s="11">
        <f>Data!C14</f>
        <v>38233</v>
      </c>
      <c r="F210" s="11">
        <f>Data!F14</f>
        <v>6734</v>
      </c>
      <c r="G210" s="11">
        <f>Data!G14</f>
        <v>458</v>
      </c>
      <c r="H210" s="13">
        <f t="shared" si="30"/>
        <v>93.631813125695217</v>
      </c>
      <c r="I210" s="11">
        <f>Data!I14</f>
        <v>224</v>
      </c>
      <c r="J210" s="13">
        <f t="shared" si="31"/>
        <v>3.0204962243797198</v>
      </c>
      <c r="K210" s="11">
        <f>Data!J14</f>
        <v>0</v>
      </c>
      <c r="L210" s="13">
        <f t="shared" si="32"/>
        <v>0</v>
      </c>
      <c r="M210" s="13">
        <f t="shared" si="26"/>
        <v>93.631813125695217</v>
      </c>
      <c r="N210" s="13">
        <f t="shared" si="27"/>
        <v>6.3681868743047838</v>
      </c>
      <c r="O210" s="13">
        <f t="shared" si="28"/>
        <v>3.0204962243797198</v>
      </c>
    </row>
    <row r="211" spans="1:15">
      <c r="A211" s="11" t="str">
        <f t="shared" si="29"/>
        <v>BP04_Aneurin Bevan UHB_Blaenau Gwent West</v>
      </c>
      <c r="B211" s="11" t="s">
        <v>75</v>
      </c>
      <c r="C211" s="12" t="str">
        <f>Data!A15</f>
        <v>Aneurin Bevan UHB</v>
      </c>
      <c r="D211" s="12" t="str">
        <f>Data!B15</f>
        <v>Blaenau Gwent West</v>
      </c>
      <c r="E211" s="11">
        <f>Data!C15</f>
        <v>35017</v>
      </c>
      <c r="F211" s="11">
        <f>Data!F15</f>
        <v>5215</v>
      </c>
      <c r="G211" s="11">
        <f>Data!G15</f>
        <v>369</v>
      </c>
      <c r="H211" s="13">
        <f t="shared" si="30"/>
        <v>93.391833810888244</v>
      </c>
      <c r="I211" s="11">
        <f>Data!I15</f>
        <v>61</v>
      </c>
      <c r="J211" s="13">
        <f t="shared" si="31"/>
        <v>1.0806023029229406</v>
      </c>
      <c r="K211" s="11">
        <f>Data!J15</f>
        <v>0</v>
      </c>
      <c r="L211" s="13">
        <f t="shared" si="32"/>
        <v>0</v>
      </c>
      <c r="M211" s="13">
        <f t="shared" si="26"/>
        <v>93.391833810888244</v>
      </c>
      <c r="N211" s="13">
        <f t="shared" si="27"/>
        <v>6.6081661891117482</v>
      </c>
      <c r="O211" s="13">
        <f t="shared" si="28"/>
        <v>1.0806023029229406</v>
      </c>
    </row>
    <row r="212" spans="1:15">
      <c r="A212" s="11" t="str">
        <f t="shared" si="29"/>
        <v>BP04_Aneurin Bevan UHB_Caerphilly East</v>
      </c>
      <c r="B212" s="11" t="s">
        <v>75</v>
      </c>
      <c r="C212" s="12" t="str">
        <f>Data!A16</f>
        <v>Aneurin Bevan UHB</v>
      </c>
      <c r="D212" s="12" t="str">
        <f>Data!B16</f>
        <v>Caerphilly East</v>
      </c>
      <c r="E212" s="11">
        <f>Data!C16</f>
        <v>59971</v>
      </c>
      <c r="F212" s="11">
        <f>Data!F16</f>
        <v>9002</v>
      </c>
      <c r="G212" s="11">
        <f>Data!G16</f>
        <v>872</v>
      </c>
      <c r="H212" s="13">
        <f t="shared" si="30"/>
        <v>91.168725946931346</v>
      </c>
      <c r="I212" s="11">
        <f>Data!I16</f>
        <v>124</v>
      </c>
      <c r="J212" s="13">
        <f t="shared" si="31"/>
        <v>1.240248049609922</v>
      </c>
      <c r="K212" s="11">
        <f>Data!J16</f>
        <v>0</v>
      </c>
      <c r="L212" s="13">
        <f t="shared" si="32"/>
        <v>0</v>
      </c>
      <c r="M212" s="13">
        <f t="shared" si="26"/>
        <v>91.168725946931346</v>
      </c>
      <c r="N212" s="13">
        <f t="shared" si="27"/>
        <v>8.8312740530686646</v>
      </c>
      <c r="O212" s="13">
        <f t="shared" si="28"/>
        <v>1.240248049609922</v>
      </c>
    </row>
    <row r="213" spans="1:15">
      <c r="A213" s="11" t="str">
        <f t="shared" si="29"/>
        <v>BP04_Aneurin Bevan UHB_Caerphilly North</v>
      </c>
      <c r="B213" s="11" t="s">
        <v>75</v>
      </c>
      <c r="C213" s="12" t="str">
        <f>Data!A17</f>
        <v>Aneurin Bevan UHB</v>
      </c>
      <c r="D213" s="12" t="str">
        <f>Data!B17</f>
        <v>Caerphilly North</v>
      </c>
      <c r="E213" s="11">
        <f>Data!C17</f>
        <v>68779</v>
      </c>
      <c r="F213" s="11">
        <f>Data!F17</f>
        <v>10836</v>
      </c>
      <c r="G213" s="11">
        <f>Data!G17</f>
        <v>1025</v>
      </c>
      <c r="H213" s="13">
        <f t="shared" si="30"/>
        <v>91.358232864008087</v>
      </c>
      <c r="I213" s="11">
        <f>Data!I17</f>
        <v>150</v>
      </c>
      <c r="J213" s="13">
        <f t="shared" si="31"/>
        <v>1.2488552160519524</v>
      </c>
      <c r="K213" s="11">
        <f>Data!J17</f>
        <v>0</v>
      </c>
      <c r="L213" s="13">
        <f t="shared" si="32"/>
        <v>0</v>
      </c>
      <c r="M213" s="13">
        <f t="shared" si="26"/>
        <v>91.358232864008087</v>
      </c>
      <c r="N213" s="13">
        <f t="shared" si="27"/>
        <v>8.6417671359919073</v>
      </c>
      <c r="O213" s="13">
        <f t="shared" si="28"/>
        <v>1.2488552160519524</v>
      </c>
    </row>
    <row r="214" spans="1:15">
      <c r="A214" s="11" t="str">
        <f t="shared" si="29"/>
        <v>BP04_Aneurin Bevan UHB_Caerphilly South</v>
      </c>
      <c r="B214" s="11" t="s">
        <v>75</v>
      </c>
      <c r="C214" s="12" t="str">
        <f>Data!A18</f>
        <v>Aneurin Bevan UHB</v>
      </c>
      <c r="D214" s="12" t="str">
        <f>Data!B18</f>
        <v>Caerphilly South</v>
      </c>
      <c r="E214" s="11">
        <f>Data!C18</f>
        <v>55566</v>
      </c>
      <c r="F214" s="11">
        <f>Data!F18</f>
        <v>7697</v>
      </c>
      <c r="G214" s="11">
        <f>Data!G18</f>
        <v>652</v>
      </c>
      <c r="H214" s="13">
        <f t="shared" si="30"/>
        <v>92.190681518744753</v>
      </c>
      <c r="I214" s="11">
        <f>Data!I18</f>
        <v>180</v>
      </c>
      <c r="J214" s="13">
        <f t="shared" si="31"/>
        <v>2.1104467112205416</v>
      </c>
      <c r="K214" s="11">
        <f>Data!J18</f>
        <v>0</v>
      </c>
      <c r="L214" s="13">
        <f t="shared" si="32"/>
        <v>0</v>
      </c>
      <c r="M214" s="13">
        <f t="shared" si="26"/>
        <v>92.190681518744753</v>
      </c>
      <c r="N214" s="13">
        <f t="shared" si="27"/>
        <v>7.8093184812552394</v>
      </c>
      <c r="O214" s="13">
        <f t="shared" si="28"/>
        <v>2.1104467112205416</v>
      </c>
    </row>
    <row r="215" spans="1:15">
      <c r="A215" s="11" t="str">
        <f t="shared" si="29"/>
        <v>BP04_Aneurin Bevan UHB_Monmouthshire North</v>
      </c>
      <c r="B215" s="11" t="s">
        <v>75</v>
      </c>
      <c r="C215" s="12" t="str">
        <f>Data!A19</f>
        <v>Aneurin Bevan UHB</v>
      </c>
      <c r="D215" s="12" t="str">
        <f>Data!B19</f>
        <v>Monmouthshire North</v>
      </c>
      <c r="E215" s="11">
        <f>Data!C19</f>
        <v>51137</v>
      </c>
      <c r="F215" s="11">
        <f>Data!F19</f>
        <v>7774</v>
      </c>
      <c r="G215" s="11">
        <f>Data!G19</f>
        <v>510</v>
      </c>
      <c r="H215" s="13">
        <f t="shared" si="30"/>
        <v>93.843553838725256</v>
      </c>
      <c r="I215" s="11">
        <f>Data!I19</f>
        <v>129</v>
      </c>
      <c r="J215" s="13">
        <f t="shared" si="31"/>
        <v>1.5333412575775585</v>
      </c>
      <c r="K215" s="11">
        <f>Data!J19</f>
        <v>0</v>
      </c>
      <c r="L215" s="13">
        <f t="shared" si="32"/>
        <v>0</v>
      </c>
      <c r="M215" s="13">
        <f t="shared" si="26"/>
        <v>93.843553838725256</v>
      </c>
      <c r="N215" s="13">
        <f t="shared" si="27"/>
        <v>6.1564461612747463</v>
      </c>
      <c r="O215" s="13">
        <f t="shared" si="28"/>
        <v>1.5333412575775585</v>
      </c>
    </row>
    <row r="216" spans="1:15">
      <c r="A216" s="11" t="str">
        <f t="shared" si="29"/>
        <v>BP04_Aneurin Bevan UHB_Monmouthshire South</v>
      </c>
      <c r="B216" s="11" t="s">
        <v>75</v>
      </c>
      <c r="C216" s="12" t="str">
        <f>Data!A20</f>
        <v>Aneurin Bevan UHB</v>
      </c>
      <c r="D216" s="12" t="str">
        <f>Data!B20</f>
        <v>Monmouthshire South</v>
      </c>
      <c r="E216" s="11">
        <f>Data!C20</f>
        <v>46793</v>
      </c>
      <c r="F216" s="11">
        <f>Data!F20</f>
        <v>6358</v>
      </c>
      <c r="G216" s="11">
        <f>Data!G20</f>
        <v>432</v>
      </c>
      <c r="H216" s="13">
        <f t="shared" si="30"/>
        <v>93.637702503681879</v>
      </c>
      <c r="I216" s="11">
        <f>Data!I20</f>
        <v>25</v>
      </c>
      <c r="J216" s="13">
        <f t="shared" si="31"/>
        <v>0.36683785766691124</v>
      </c>
      <c r="K216" s="11">
        <f>Data!J20</f>
        <v>0</v>
      </c>
      <c r="L216" s="13">
        <f t="shared" si="32"/>
        <v>0</v>
      </c>
      <c r="M216" s="13">
        <f t="shared" si="26"/>
        <v>93.637702503681879</v>
      </c>
      <c r="N216" s="13">
        <f t="shared" si="27"/>
        <v>6.3622974963181145</v>
      </c>
      <c r="O216" s="13">
        <f t="shared" si="28"/>
        <v>0.36683785766691124</v>
      </c>
    </row>
    <row r="217" spans="1:15">
      <c r="A217" s="11" t="str">
        <f t="shared" si="29"/>
        <v>BP04_Aneurin Bevan UHB_Newport Central</v>
      </c>
      <c r="B217" s="11" t="s">
        <v>75</v>
      </c>
      <c r="C217" s="12" t="str">
        <f>Data!A21</f>
        <v>Aneurin Bevan UHB</v>
      </c>
      <c r="D217" s="12" t="str">
        <f>Data!B21</f>
        <v>Newport Central</v>
      </c>
      <c r="E217" s="11">
        <f>Data!C21</f>
        <v>48307</v>
      </c>
      <c r="F217" s="11">
        <f>Data!F21</f>
        <v>6448</v>
      </c>
      <c r="G217" s="11">
        <f>Data!G21</f>
        <v>624</v>
      </c>
      <c r="H217" s="13">
        <f t="shared" si="30"/>
        <v>91.17647058823529</v>
      </c>
      <c r="I217" s="11">
        <f>Data!I21</f>
        <v>122</v>
      </c>
      <c r="J217" s="13">
        <f t="shared" si="31"/>
        <v>1.6958576591604115</v>
      </c>
      <c r="K217" s="11">
        <f>Data!J21</f>
        <v>0</v>
      </c>
      <c r="L217" s="13">
        <f t="shared" si="32"/>
        <v>0</v>
      </c>
      <c r="M217" s="13">
        <f t="shared" si="26"/>
        <v>91.17647058823529</v>
      </c>
      <c r="N217" s="13">
        <f t="shared" si="27"/>
        <v>8.8235294117647065</v>
      </c>
      <c r="O217" s="13">
        <f t="shared" si="28"/>
        <v>1.6958576591604115</v>
      </c>
    </row>
    <row r="218" spans="1:15">
      <c r="A218" s="11" t="str">
        <f t="shared" si="29"/>
        <v>BP04_Aneurin Bevan UHB_Newport East</v>
      </c>
      <c r="B218" s="11" t="s">
        <v>75</v>
      </c>
      <c r="C218" s="12" t="str">
        <f>Data!A22</f>
        <v>Aneurin Bevan UHB</v>
      </c>
      <c r="D218" s="12" t="str">
        <f>Data!B22</f>
        <v>Newport East</v>
      </c>
      <c r="E218" s="11">
        <f>Data!C22</f>
        <v>47854</v>
      </c>
      <c r="F218" s="11">
        <f>Data!F22</f>
        <v>6202</v>
      </c>
      <c r="G218" s="11">
        <f>Data!G22</f>
        <v>482</v>
      </c>
      <c r="H218" s="13">
        <f t="shared" si="30"/>
        <v>92.788749251944949</v>
      </c>
      <c r="I218" s="11">
        <f>Data!I22</f>
        <v>108</v>
      </c>
      <c r="J218" s="13">
        <f t="shared" si="31"/>
        <v>1.5901060070671376</v>
      </c>
      <c r="K218" s="11">
        <f>Data!J22</f>
        <v>0</v>
      </c>
      <c r="L218" s="13">
        <f t="shared" si="32"/>
        <v>0</v>
      </c>
      <c r="M218" s="13">
        <f t="shared" si="26"/>
        <v>92.788749251944949</v>
      </c>
      <c r="N218" s="13">
        <f t="shared" si="27"/>
        <v>7.2112507480550567</v>
      </c>
      <c r="O218" s="13">
        <f t="shared" si="28"/>
        <v>1.5901060070671376</v>
      </c>
    </row>
    <row r="219" spans="1:15">
      <c r="A219" s="11" t="str">
        <f t="shared" si="29"/>
        <v>BP04_Aneurin Bevan UHB_Newport West</v>
      </c>
      <c r="B219" s="11" t="s">
        <v>75</v>
      </c>
      <c r="C219" s="12" t="str">
        <f>Data!A23</f>
        <v>Aneurin Bevan UHB</v>
      </c>
      <c r="D219" s="12" t="str">
        <f>Data!B23</f>
        <v>Newport West</v>
      </c>
      <c r="E219" s="11">
        <f>Data!C23</f>
        <v>52175</v>
      </c>
      <c r="F219" s="11">
        <f>Data!F23</f>
        <v>7290</v>
      </c>
      <c r="G219" s="11">
        <f>Data!G23</f>
        <v>506</v>
      </c>
      <c r="H219" s="13">
        <f t="shared" si="30"/>
        <v>93.509492047203693</v>
      </c>
      <c r="I219" s="11">
        <f>Data!I23</f>
        <v>65</v>
      </c>
      <c r="J219" s="13">
        <f t="shared" si="31"/>
        <v>0.82686681083831581</v>
      </c>
      <c r="K219" s="11">
        <f>Data!J23</f>
        <v>0</v>
      </c>
      <c r="L219" s="13">
        <f t="shared" si="32"/>
        <v>0</v>
      </c>
      <c r="M219" s="13">
        <f t="shared" si="26"/>
        <v>93.509492047203693</v>
      </c>
      <c r="N219" s="13">
        <f t="shared" si="27"/>
        <v>6.490507952796305</v>
      </c>
      <c r="O219" s="13">
        <f t="shared" si="28"/>
        <v>0.82686681083831581</v>
      </c>
    </row>
    <row r="220" spans="1:15">
      <c r="A220" s="11" t="str">
        <f t="shared" si="29"/>
        <v>BP04_Aneurin Bevan UHB_Torfaen North</v>
      </c>
      <c r="B220" s="11" t="s">
        <v>75</v>
      </c>
      <c r="C220" s="12" t="str">
        <f>Data!A24</f>
        <v>Aneurin Bevan UHB</v>
      </c>
      <c r="D220" s="12" t="str">
        <f>Data!B24</f>
        <v>Torfaen North</v>
      </c>
      <c r="E220" s="11">
        <f>Data!C24</f>
        <v>48650</v>
      </c>
      <c r="F220" s="11">
        <f>Data!F24</f>
        <v>7573</v>
      </c>
      <c r="G220" s="11">
        <f>Data!G24</f>
        <v>464</v>
      </c>
      <c r="H220" s="13">
        <f t="shared" si="30"/>
        <v>94.226701505536894</v>
      </c>
      <c r="I220" s="11">
        <f>Data!I24</f>
        <v>153</v>
      </c>
      <c r="J220" s="13">
        <f t="shared" si="31"/>
        <v>1.8681318681318682</v>
      </c>
      <c r="K220" s="11">
        <f>Data!J24</f>
        <v>0</v>
      </c>
      <c r="L220" s="13">
        <f t="shared" si="32"/>
        <v>0</v>
      </c>
      <c r="M220" s="13">
        <f t="shared" si="26"/>
        <v>94.226701505536894</v>
      </c>
      <c r="N220" s="13">
        <f t="shared" si="27"/>
        <v>5.7732984944631083</v>
      </c>
      <c r="O220" s="13">
        <f t="shared" si="28"/>
        <v>1.8681318681318682</v>
      </c>
    </row>
    <row r="221" spans="1:15">
      <c r="A221" s="11" t="str">
        <f t="shared" si="29"/>
        <v>BP04_Aneurin Bevan UHB_Torfaen South</v>
      </c>
      <c r="B221" s="11" t="s">
        <v>75</v>
      </c>
      <c r="C221" s="12" t="str">
        <f>Data!A25</f>
        <v>Aneurin Bevan UHB</v>
      </c>
      <c r="D221" s="12" t="str">
        <f>Data!B25</f>
        <v>Torfaen South</v>
      </c>
      <c r="E221" s="11">
        <f>Data!C25</f>
        <v>45537</v>
      </c>
      <c r="F221" s="11">
        <f>Data!F25</f>
        <v>6697</v>
      </c>
      <c r="G221" s="11">
        <f>Data!G25</f>
        <v>438</v>
      </c>
      <c r="H221" s="13">
        <f t="shared" si="30"/>
        <v>93.861247372109318</v>
      </c>
      <c r="I221" s="11">
        <f>Data!I25</f>
        <v>123</v>
      </c>
      <c r="J221" s="13">
        <f t="shared" si="31"/>
        <v>1.6946817305042712</v>
      </c>
      <c r="K221" s="11">
        <f>Data!J25</f>
        <v>0</v>
      </c>
      <c r="L221" s="13">
        <f t="shared" si="32"/>
        <v>0</v>
      </c>
      <c r="M221" s="13">
        <f t="shared" si="26"/>
        <v>93.861247372109318</v>
      </c>
      <c r="N221" s="13">
        <f t="shared" si="27"/>
        <v>6.1387526278906801</v>
      </c>
      <c r="O221" s="13">
        <f t="shared" si="28"/>
        <v>1.6946817305042712</v>
      </c>
    </row>
    <row r="222" spans="1:15">
      <c r="A222" s="11" t="str">
        <f t="shared" si="29"/>
        <v>BP04_Betsi Cadwaladr UHB_Anglesey</v>
      </c>
      <c r="B222" s="11" t="s">
        <v>75</v>
      </c>
      <c r="C222" s="12" t="str">
        <f>Data!A26</f>
        <v>Betsi Cadwaladr UHB</v>
      </c>
      <c r="D222" s="12" t="str">
        <f>Data!B26</f>
        <v>Anglesey</v>
      </c>
      <c r="E222" s="11">
        <f>Data!C26</f>
        <v>66040</v>
      </c>
      <c r="F222" s="11">
        <f>Data!F26</f>
        <v>10077</v>
      </c>
      <c r="G222" s="11">
        <f>Data!G26</f>
        <v>838</v>
      </c>
      <c r="H222" s="13">
        <f t="shared" si="30"/>
        <v>92.322491983508939</v>
      </c>
      <c r="I222" s="11">
        <f>Data!I26</f>
        <v>128</v>
      </c>
      <c r="J222" s="13">
        <f t="shared" si="31"/>
        <v>1.1591053155845332</v>
      </c>
      <c r="K222" s="11">
        <f>Data!J26</f>
        <v>0</v>
      </c>
      <c r="L222" s="13">
        <f t="shared" si="32"/>
        <v>0</v>
      </c>
      <c r="M222" s="13">
        <f t="shared" si="26"/>
        <v>92.322491983508939</v>
      </c>
      <c r="N222" s="13">
        <f t="shared" si="27"/>
        <v>7.6775080164910676</v>
      </c>
      <c r="O222" s="13">
        <f t="shared" si="28"/>
        <v>1.1591053155845332</v>
      </c>
    </row>
    <row r="223" spans="1:15">
      <c r="A223" s="11" t="str">
        <f t="shared" si="29"/>
        <v>BP04_Betsi Cadwaladr UHB_Arfon</v>
      </c>
      <c r="B223" s="11" t="s">
        <v>75</v>
      </c>
      <c r="C223" s="12" t="str">
        <f>Data!A27</f>
        <v>Betsi Cadwaladr UHB</v>
      </c>
      <c r="D223" s="12" t="str">
        <f>Data!B27</f>
        <v>Arfon</v>
      </c>
      <c r="E223" s="11">
        <f>Data!C27</f>
        <v>69173</v>
      </c>
      <c r="F223" s="11">
        <f>Data!F27</f>
        <v>7707</v>
      </c>
      <c r="G223" s="11">
        <f>Data!G27</f>
        <v>662</v>
      </c>
      <c r="H223" s="13">
        <f t="shared" si="30"/>
        <v>92.089855418807502</v>
      </c>
      <c r="I223" s="11">
        <f>Data!I27</f>
        <v>182</v>
      </c>
      <c r="J223" s="13">
        <f t="shared" si="31"/>
        <v>2.1284060343819435</v>
      </c>
      <c r="K223" s="11">
        <f>Data!J27</f>
        <v>0</v>
      </c>
      <c r="L223" s="13">
        <f t="shared" si="32"/>
        <v>0</v>
      </c>
      <c r="M223" s="13">
        <f t="shared" si="26"/>
        <v>92.089855418807502</v>
      </c>
      <c r="N223" s="13">
        <f t="shared" si="27"/>
        <v>7.9101445811924966</v>
      </c>
      <c r="O223" s="13">
        <f t="shared" si="28"/>
        <v>2.1284060343819435</v>
      </c>
    </row>
    <row r="224" spans="1:15">
      <c r="A224" s="11" t="str">
        <f t="shared" si="29"/>
        <v>BP04_Betsi Cadwaladr UHB_Central &amp; South Denbighshire</v>
      </c>
      <c r="B224" s="11" t="s">
        <v>75</v>
      </c>
      <c r="C224" s="12" t="str">
        <f>Data!A28</f>
        <v>Betsi Cadwaladr UHB</v>
      </c>
      <c r="D224" s="12" t="str">
        <f>Data!B28</f>
        <v>Central &amp; South Denbighshire</v>
      </c>
      <c r="E224" s="11">
        <f>Data!C28</f>
        <v>42179</v>
      </c>
      <c r="F224" s="11">
        <f>Data!F28</f>
        <v>6330</v>
      </c>
      <c r="G224" s="11">
        <f>Data!G28</f>
        <v>489</v>
      </c>
      <c r="H224" s="13">
        <f t="shared" si="30"/>
        <v>92.82886053673559</v>
      </c>
      <c r="I224" s="11">
        <f>Data!I28</f>
        <v>202</v>
      </c>
      <c r="J224" s="13">
        <f t="shared" si="31"/>
        <v>2.8770830366044722</v>
      </c>
      <c r="K224" s="11">
        <f>Data!J28</f>
        <v>0</v>
      </c>
      <c r="L224" s="13">
        <f t="shared" si="32"/>
        <v>0</v>
      </c>
      <c r="M224" s="13">
        <f t="shared" si="26"/>
        <v>92.82886053673559</v>
      </c>
      <c r="N224" s="13">
        <f t="shared" si="27"/>
        <v>7.1711394632644083</v>
      </c>
      <c r="O224" s="13">
        <f t="shared" si="28"/>
        <v>2.8770830366044722</v>
      </c>
    </row>
    <row r="225" spans="1:15">
      <c r="A225" s="11" t="str">
        <f t="shared" si="29"/>
        <v>BP04_Betsi Cadwaladr UHB_Conwy East</v>
      </c>
      <c r="B225" s="11" t="s">
        <v>75</v>
      </c>
      <c r="C225" s="12" t="str">
        <f>Data!A29</f>
        <v>Betsi Cadwaladr UHB</v>
      </c>
      <c r="D225" s="12" t="str">
        <f>Data!B29</f>
        <v>Conwy East</v>
      </c>
      <c r="E225" s="11">
        <f>Data!C29</f>
        <v>54001</v>
      </c>
      <c r="F225" s="11">
        <f>Data!F29</f>
        <v>8384</v>
      </c>
      <c r="G225" s="11">
        <f>Data!G29</f>
        <v>911</v>
      </c>
      <c r="H225" s="13">
        <f t="shared" si="30"/>
        <v>90.199031737493272</v>
      </c>
      <c r="I225" s="11">
        <f>Data!I29</f>
        <v>207</v>
      </c>
      <c r="J225" s="13">
        <f t="shared" si="31"/>
        <v>2.1784887392127974</v>
      </c>
      <c r="K225" s="11">
        <f>Data!J29</f>
        <v>0</v>
      </c>
      <c r="L225" s="13">
        <f t="shared" si="32"/>
        <v>0</v>
      </c>
      <c r="M225" s="13">
        <f t="shared" si="26"/>
        <v>90.199031737493272</v>
      </c>
      <c r="N225" s="13">
        <f t="shared" si="27"/>
        <v>9.8009682625067231</v>
      </c>
      <c r="O225" s="13">
        <f t="shared" si="28"/>
        <v>2.1784887392127974</v>
      </c>
    </row>
    <row r="226" spans="1:15">
      <c r="A226" s="11" t="str">
        <f t="shared" si="29"/>
        <v>BP04_Betsi Cadwaladr UHB_Conwy West</v>
      </c>
      <c r="B226" s="11" t="s">
        <v>75</v>
      </c>
      <c r="C226" s="12" t="str">
        <f>Data!A30</f>
        <v>Betsi Cadwaladr UHB</v>
      </c>
      <c r="D226" s="12" t="str">
        <f>Data!B30</f>
        <v>Conwy West</v>
      </c>
      <c r="E226" s="11">
        <f>Data!C30</f>
        <v>62883</v>
      </c>
      <c r="F226" s="11">
        <f>Data!F30</f>
        <v>9794</v>
      </c>
      <c r="G226" s="11">
        <f>Data!G30</f>
        <v>781</v>
      </c>
      <c r="H226" s="13">
        <f t="shared" si="30"/>
        <v>92.614657210401901</v>
      </c>
      <c r="I226" s="11">
        <f>Data!I30</f>
        <v>168</v>
      </c>
      <c r="J226" s="13">
        <f t="shared" si="31"/>
        <v>1.5638089919017033</v>
      </c>
      <c r="K226" s="11">
        <f>Data!J30</f>
        <v>0</v>
      </c>
      <c r="L226" s="13">
        <f t="shared" si="32"/>
        <v>0</v>
      </c>
      <c r="M226" s="13">
        <f t="shared" si="26"/>
        <v>92.614657210401901</v>
      </c>
      <c r="N226" s="13">
        <f t="shared" si="27"/>
        <v>7.3853427895981092</v>
      </c>
      <c r="O226" s="13">
        <f t="shared" si="28"/>
        <v>1.5638089919017033</v>
      </c>
    </row>
    <row r="227" spans="1:15">
      <c r="A227" s="11" t="str">
        <f t="shared" si="29"/>
        <v>BP04_Betsi Cadwaladr UHB_Deeside, Hawarden &amp; Saltney</v>
      </c>
      <c r="B227" s="11" t="s">
        <v>75</v>
      </c>
      <c r="C227" s="12" t="str">
        <f>Data!A31</f>
        <v>Betsi Cadwaladr UHB</v>
      </c>
      <c r="D227" s="12" t="str">
        <f>Data!B31</f>
        <v>Deeside, Hawarden &amp; Saltney</v>
      </c>
      <c r="E227" s="11">
        <f>Data!C31</f>
        <v>61291</v>
      </c>
      <c r="F227" s="11">
        <f>Data!F31</f>
        <v>8173</v>
      </c>
      <c r="G227" s="11">
        <f>Data!G31</f>
        <v>902</v>
      </c>
      <c r="H227" s="13">
        <f t="shared" si="30"/>
        <v>90.060606060606062</v>
      </c>
      <c r="I227" s="11">
        <f>Data!I31</f>
        <v>57</v>
      </c>
      <c r="J227" s="13">
        <f t="shared" si="31"/>
        <v>0.62417871222076216</v>
      </c>
      <c r="K227" s="11">
        <f>Data!J31</f>
        <v>0</v>
      </c>
      <c r="L227" s="13">
        <f t="shared" si="32"/>
        <v>0</v>
      </c>
      <c r="M227" s="13">
        <f t="shared" si="26"/>
        <v>90.060606060606062</v>
      </c>
      <c r="N227" s="13">
        <f t="shared" si="27"/>
        <v>9.9393939393939394</v>
      </c>
      <c r="O227" s="13">
        <f t="shared" si="28"/>
        <v>0.62417871222076216</v>
      </c>
    </row>
    <row r="228" spans="1:15">
      <c r="A228" s="11" t="str">
        <f t="shared" si="29"/>
        <v>BP04_Betsi Cadwaladr UHB_Dwyfor</v>
      </c>
      <c r="B228" s="11" t="s">
        <v>75</v>
      </c>
      <c r="C228" s="12" t="str">
        <f>Data!A32</f>
        <v>Betsi Cadwaladr UHB</v>
      </c>
      <c r="D228" s="12" t="str">
        <f>Data!B32</f>
        <v>Dwyfor</v>
      </c>
      <c r="E228" s="11">
        <f>Data!C32</f>
        <v>25162</v>
      </c>
      <c r="F228" s="11">
        <f>Data!F32</f>
        <v>4316</v>
      </c>
      <c r="G228" s="11">
        <f>Data!G32</f>
        <v>311</v>
      </c>
      <c r="H228" s="13">
        <f t="shared" si="30"/>
        <v>93.278582234709319</v>
      </c>
      <c r="I228" s="11">
        <f>Data!I32</f>
        <v>177</v>
      </c>
      <c r="J228" s="13">
        <f t="shared" si="31"/>
        <v>3.6844296419650293</v>
      </c>
      <c r="K228" s="11">
        <f>Data!J32</f>
        <v>0</v>
      </c>
      <c r="L228" s="13">
        <f t="shared" si="32"/>
        <v>0</v>
      </c>
      <c r="M228" s="13">
        <f t="shared" si="26"/>
        <v>93.278582234709319</v>
      </c>
      <c r="N228" s="13">
        <f t="shared" si="27"/>
        <v>6.7214177652906857</v>
      </c>
      <c r="O228" s="13">
        <f t="shared" si="28"/>
        <v>3.6844296419650293</v>
      </c>
    </row>
    <row r="229" spans="1:15">
      <c r="A229" s="11" t="str">
        <f t="shared" si="29"/>
        <v>BP04_Betsi Cadwaladr UHB_Holywell &amp; Flint</v>
      </c>
      <c r="B229" s="11" t="s">
        <v>75</v>
      </c>
      <c r="C229" s="12" t="str">
        <f>Data!A33</f>
        <v>Betsi Cadwaladr UHB</v>
      </c>
      <c r="D229" s="12" t="str">
        <f>Data!B33</f>
        <v>Holywell &amp; Flint</v>
      </c>
      <c r="E229" s="11">
        <f>Data!C33</f>
        <v>39096</v>
      </c>
      <c r="F229" s="11">
        <f>Data!F33</f>
        <v>5809</v>
      </c>
      <c r="G229" s="11">
        <f>Data!G33</f>
        <v>550</v>
      </c>
      <c r="H229" s="13">
        <f t="shared" si="30"/>
        <v>91.350841327252709</v>
      </c>
      <c r="I229" s="11">
        <f>Data!I33</f>
        <v>28</v>
      </c>
      <c r="J229" s="13">
        <f t="shared" si="31"/>
        <v>0.43839048066384845</v>
      </c>
      <c r="K229" s="11">
        <f>Data!J33</f>
        <v>0</v>
      </c>
      <c r="L229" s="13">
        <f t="shared" si="32"/>
        <v>0</v>
      </c>
      <c r="M229" s="13">
        <f t="shared" si="26"/>
        <v>91.350841327252709</v>
      </c>
      <c r="N229" s="13">
        <f t="shared" si="27"/>
        <v>8.6491586727472871</v>
      </c>
      <c r="O229" s="13">
        <f t="shared" si="28"/>
        <v>0.43839048066384845</v>
      </c>
    </row>
    <row r="230" spans="1:15">
      <c r="A230" s="11" t="str">
        <f t="shared" si="29"/>
        <v>BP04_Betsi Cadwaladr UHB_Meirionnydd</v>
      </c>
      <c r="B230" s="11" t="s">
        <v>75</v>
      </c>
      <c r="C230" s="12" t="str">
        <f>Data!A34</f>
        <v>Betsi Cadwaladr UHB</v>
      </c>
      <c r="D230" s="12" t="str">
        <f>Data!B34</f>
        <v>Meirionnydd</v>
      </c>
      <c r="E230" s="11">
        <f>Data!C34</f>
        <v>31969</v>
      </c>
      <c r="F230" s="11">
        <f>Data!F34</f>
        <v>5435</v>
      </c>
      <c r="G230" s="11">
        <f>Data!G34</f>
        <v>443</v>
      </c>
      <c r="H230" s="13">
        <f t="shared" si="30"/>
        <v>92.463422932970403</v>
      </c>
      <c r="I230" s="11">
        <f>Data!I34</f>
        <v>46</v>
      </c>
      <c r="J230" s="13">
        <f t="shared" si="31"/>
        <v>0.7765023632680621</v>
      </c>
      <c r="K230" s="11">
        <f>Data!J34</f>
        <v>0</v>
      </c>
      <c r="L230" s="13">
        <f t="shared" si="32"/>
        <v>0</v>
      </c>
      <c r="M230" s="13">
        <f t="shared" si="26"/>
        <v>92.463422932970403</v>
      </c>
      <c r="N230" s="13">
        <f t="shared" si="27"/>
        <v>7.5365770670296026</v>
      </c>
      <c r="O230" s="13">
        <f t="shared" si="28"/>
        <v>0.7765023632680621</v>
      </c>
    </row>
    <row r="231" spans="1:15">
      <c r="A231" s="11" t="str">
        <f t="shared" si="29"/>
        <v>BP04_Betsi Cadwaladr UHB_Mold, Buckley &amp; Caergwle</v>
      </c>
      <c r="B231" s="11" t="s">
        <v>75</v>
      </c>
      <c r="C231" s="12" t="str">
        <f>Data!A35</f>
        <v>Betsi Cadwaladr UHB</v>
      </c>
      <c r="D231" s="12" t="str">
        <f>Data!B35</f>
        <v>Mold, Buckley &amp; Caergwle</v>
      </c>
      <c r="E231" s="11">
        <f>Data!C35</f>
        <v>48696</v>
      </c>
      <c r="F231" s="11">
        <f>Data!F35</f>
        <v>7053</v>
      </c>
      <c r="G231" s="11">
        <f>Data!G35</f>
        <v>605</v>
      </c>
      <c r="H231" s="13">
        <f t="shared" si="30"/>
        <v>92.09976495168452</v>
      </c>
      <c r="I231" s="11">
        <f>Data!I35</f>
        <v>69</v>
      </c>
      <c r="J231" s="13">
        <f t="shared" si="31"/>
        <v>0.89297269315387595</v>
      </c>
      <c r="K231" s="11">
        <f>Data!J35</f>
        <v>0</v>
      </c>
      <c r="L231" s="13">
        <f t="shared" si="32"/>
        <v>0</v>
      </c>
      <c r="M231" s="13">
        <f t="shared" si="26"/>
        <v>92.09976495168452</v>
      </c>
      <c r="N231" s="13">
        <f t="shared" si="27"/>
        <v>7.900235048315488</v>
      </c>
      <c r="O231" s="13">
        <f t="shared" si="28"/>
        <v>0.89297269315387595</v>
      </c>
    </row>
    <row r="232" spans="1:15">
      <c r="A232" s="11" t="str">
        <f t="shared" si="29"/>
        <v>BP04_Betsi Cadwaladr UHB_North Denbighshire</v>
      </c>
      <c r="B232" s="11" t="s">
        <v>75</v>
      </c>
      <c r="C232" s="12" t="str">
        <f>Data!A36</f>
        <v>Betsi Cadwaladr UHB</v>
      </c>
      <c r="D232" s="12" t="str">
        <f>Data!B36</f>
        <v>North Denbighshire</v>
      </c>
      <c r="E232" s="11">
        <f>Data!C36</f>
        <v>59387</v>
      </c>
      <c r="F232" s="11">
        <f>Data!F36</f>
        <v>8898</v>
      </c>
      <c r="G232" s="11">
        <f>Data!G36</f>
        <v>837</v>
      </c>
      <c r="H232" s="13">
        <f t="shared" si="30"/>
        <v>91.402157164869024</v>
      </c>
      <c r="I232" s="11">
        <f>Data!I36</f>
        <v>360</v>
      </c>
      <c r="J232" s="13">
        <f t="shared" si="31"/>
        <v>3.5661218424962851</v>
      </c>
      <c r="K232" s="11">
        <f>Data!J36</f>
        <v>0</v>
      </c>
      <c r="L232" s="13">
        <f t="shared" si="32"/>
        <v>0</v>
      </c>
      <c r="M232" s="13">
        <f t="shared" si="26"/>
        <v>91.402157164869024</v>
      </c>
      <c r="N232" s="13">
        <f t="shared" si="27"/>
        <v>8.5978428351309706</v>
      </c>
      <c r="O232" s="13">
        <f t="shared" si="28"/>
        <v>3.5661218424962851</v>
      </c>
    </row>
    <row r="233" spans="1:15">
      <c r="A233" s="11" t="str">
        <f t="shared" si="29"/>
        <v>BP04_Betsi Cadwaladr UHB_South Wrexham</v>
      </c>
      <c r="B233" s="11" t="s">
        <v>75</v>
      </c>
      <c r="C233" s="12" t="str">
        <f>Data!A37</f>
        <v>Betsi Cadwaladr UHB</v>
      </c>
      <c r="D233" s="12" t="str">
        <f>Data!B37</f>
        <v>South Wrexham</v>
      </c>
      <c r="E233" s="11">
        <f>Data!C37</f>
        <v>53098</v>
      </c>
      <c r="F233" s="11">
        <f>Data!F37</f>
        <v>7733</v>
      </c>
      <c r="G233" s="11">
        <f>Data!G37</f>
        <v>678</v>
      </c>
      <c r="H233" s="13">
        <f t="shared" si="30"/>
        <v>91.939127333254064</v>
      </c>
      <c r="I233" s="11">
        <f>Data!I37</f>
        <v>132</v>
      </c>
      <c r="J233" s="13">
        <f t="shared" si="31"/>
        <v>1.545124663467166</v>
      </c>
      <c r="K233" s="11">
        <f>Data!J37</f>
        <v>0</v>
      </c>
      <c r="L233" s="13">
        <f t="shared" si="32"/>
        <v>0</v>
      </c>
      <c r="M233" s="13">
        <f t="shared" si="26"/>
        <v>91.939127333254064</v>
      </c>
      <c r="N233" s="13">
        <f t="shared" si="27"/>
        <v>8.0608726667459276</v>
      </c>
      <c r="O233" s="13">
        <f t="shared" si="28"/>
        <v>1.545124663467166</v>
      </c>
    </row>
    <row r="234" spans="1:15">
      <c r="A234" s="11" t="str">
        <f t="shared" si="29"/>
        <v>BP04_Betsi Cadwaladr UHB_West &amp; North Wrexham</v>
      </c>
      <c r="B234" s="11" t="s">
        <v>75</v>
      </c>
      <c r="C234" s="12" t="str">
        <f>Data!A38</f>
        <v>Betsi Cadwaladr UHB</v>
      </c>
      <c r="D234" s="12" t="str">
        <f>Data!B38</f>
        <v>West &amp; North Wrexham</v>
      </c>
      <c r="E234" s="11">
        <f>Data!C38</f>
        <v>40327</v>
      </c>
      <c r="F234" s="11">
        <f>Data!F38</f>
        <v>5798</v>
      </c>
      <c r="G234" s="11">
        <f>Data!G38</f>
        <v>478</v>
      </c>
      <c r="H234" s="13">
        <f t="shared" si="30"/>
        <v>92.383683875079669</v>
      </c>
      <c r="I234" s="11">
        <f>Data!I38</f>
        <v>80</v>
      </c>
      <c r="J234" s="13">
        <f t="shared" si="31"/>
        <v>1.2586532410320956</v>
      </c>
      <c r="K234" s="11">
        <f>Data!J38</f>
        <v>0</v>
      </c>
      <c r="L234" s="13">
        <f t="shared" si="32"/>
        <v>0</v>
      </c>
      <c r="M234" s="13">
        <f t="shared" si="26"/>
        <v>92.383683875079669</v>
      </c>
      <c r="N234" s="13">
        <f t="shared" si="27"/>
        <v>7.6163161249203322</v>
      </c>
      <c r="O234" s="13">
        <f t="shared" si="28"/>
        <v>1.2586532410320956</v>
      </c>
    </row>
    <row r="235" spans="1:15">
      <c r="A235" s="11" t="str">
        <f t="shared" si="29"/>
        <v>BP04_Betsi Cadwaladr UHB_Wrexham Town</v>
      </c>
      <c r="B235" s="11" t="s">
        <v>75</v>
      </c>
      <c r="C235" s="12" t="str">
        <f>Data!A39</f>
        <v>Betsi Cadwaladr UHB</v>
      </c>
      <c r="D235" s="12" t="str">
        <f>Data!B39</f>
        <v>Wrexham Town</v>
      </c>
      <c r="E235" s="11">
        <f>Data!C39</f>
        <v>52229</v>
      </c>
      <c r="F235" s="11">
        <f>Data!F39</f>
        <v>7404</v>
      </c>
      <c r="G235" s="11">
        <f>Data!G39</f>
        <v>826</v>
      </c>
      <c r="H235" s="13">
        <f t="shared" si="30"/>
        <v>89.963547995139734</v>
      </c>
      <c r="I235" s="11">
        <f>Data!I39</f>
        <v>134</v>
      </c>
      <c r="J235" s="13">
        <f t="shared" si="31"/>
        <v>1.602104256336681</v>
      </c>
      <c r="K235" s="11">
        <f>Data!J39</f>
        <v>0</v>
      </c>
      <c r="L235" s="13">
        <f t="shared" si="32"/>
        <v>0</v>
      </c>
      <c r="M235" s="13">
        <f t="shared" si="26"/>
        <v>89.963547995139734</v>
      </c>
      <c r="N235" s="13">
        <f t="shared" si="27"/>
        <v>10.036452004860267</v>
      </c>
      <c r="O235" s="13">
        <f t="shared" si="28"/>
        <v>1.602104256336681</v>
      </c>
    </row>
    <row r="236" spans="1:15">
      <c r="A236" s="11" t="str">
        <f t="shared" si="29"/>
        <v>BP04_Cardiff &amp; Vale UHB_Cardiff East</v>
      </c>
      <c r="B236" s="11" t="s">
        <v>75</v>
      </c>
      <c r="C236" s="12" t="str">
        <f>Data!A40</f>
        <v>Cardiff &amp; Vale UHB</v>
      </c>
      <c r="D236" s="12" t="str">
        <f>Data!B40</f>
        <v>Cardiff East</v>
      </c>
      <c r="E236" s="11">
        <f>Data!C40</f>
        <v>57354</v>
      </c>
      <c r="F236" s="11">
        <f>Data!F40</f>
        <v>6824</v>
      </c>
      <c r="G236" s="11">
        <f>Data!G40</f>
        <v>543</v>
      </c>
      <c r="H236" s="13">
        <f t="shared" si="30"/>
        <v>92.629292792181346</v>
      </c>
      <c r="I236" s="11">
        <f>Data!I40</f>
        <v>53</v>
      </c>
      <c r="J236" s="13">
        <f t="shared" si="31"/>
        <v>0.7142857142857143</v>
      </c>
      <c r="K236" s="11">
        <f>Data!J40</f>
        <v>0</v>
      </c>
      <c r="L236" s="13">
        <f t="shared" si="32"/>
        <v>0</v>
      </c>
      <c r="M236" s="13">
        <f t="shared" si="26"/>
        <v>92.629292792181346</v>
      </c>
      <c r="N236" s="13">
        <f t="shared" si="27"/>
        <v>7.3707072078186515</v>
      </c>
      <c r="O236" s="13">
        <f t="shared" si="28"/>
        <v>0.7142857142857143</v>
      </c>
    </row>
    <row r="237" spans="1:15">
      <c r="A237" s="11" t="str">
        <f t="shared" si="29"/>
        <v>BP04_Cardiff &amp; Vale UHB_Cardiff North</v>
      </c>
      <c r="B237" s="11" t="s">
        <v>75</v>
      </c>
      <c r="C237" s="12" t="str">
        <f>Data!A41</f>
        <v>Cardiff &amp; Vale UHB</v>
      </c>
      <c r="D237" s="12" t="str">
        <f>Data!B41</f>
        <v>Cardiff North</v>
      </c>
      <c r="E237" s="11">
        <f>Data!C41</f>
        <v>104483</v>
      </c>
      <c r="F237" s="11">
        <f>Data!F41</f>
        <v>11809</v>
      </c>
      <c r="G237" s="11">
        <f>Data!G41</f>
        <v>966</v>
      </c>
      <c r="H237" s="13">
        <f t="shared" si="30"/>
        <v>92.438356164383563</v>
      </c>
      <c r="I237" s="11">
        <f>Data!I41</f>
        <v>116</v>
      </c>
      <c r="J237" s="13">
        <f t="shared" si="31"/>
        <v>0.89985261034830499</v>
      </c>
      <c r="K237" s="11">
        <f>Data!J41</f>
        <v>0</v>
      </c>
      <c r="L237" s="13">
        <f t="shared" si="32"/>
        <v>0</v>
      </c>
      <c r="M237" s="13">
        <f t="shared" si="26"/>
        <v>92.438356164383563</v>
      </c>
      <c r="N237" s="13">
        <f t="shared" si="27"/>
        <v>7.5616438356164384</v>
      </c>
      <c r="O237" s="13">
        <f t="shared" si="28"/>
        <v>0.89985261034830499</v>
      </c>
    </row>
    <row r="238" spans="1:15">
      <c r="A238" s="11" t="str">
        <f t="shared" si="29"/>
        <v>BP04_Cardiff &amp; Vale UHB_Cardiff South East</v>
      </c>
      <c r="B238" s="11" t="s">
        <v>75</v>
      </c>
      <c r="C238" s="12" t="str">
        <f>Data!A42</f>
        <v>Cardiff &amp; Vale UHB</v>
      </c>
      <c r="D238" s="12" t="str">
        <f>Data!B42</f>
        <v>Cardiff South East</v>
      </c>
      <c r="E238" s="11">
        <f>Data!C42</f>
        <v>62294</v>
      </c>
      <c r="F238" s="11">
        <f>Data!F42</f>
        <v>5184</v>
      </c>
      <c r="G238" s="11">
        <f>Data!G42</f>
        <v>310</v>
      </c>
      <c r="H238" s="13">
        <f t="shared" si="30"/>
        <v>94.357480888241724</v>
      </c>
      <c r="I238" s="11">
        <f>Data!I42</f>
        <v>98</v>
      </c>
      <c r="J238" s="13">
        <f t="shared" si="31"/>
        <v>1.7525035765379111</v>
      </c>
      <c r="K238" s="11">
        <f>Data!J42</f>
        <v>0</v>
      </c>
      <c r="L238" s="13">
        <f t="shared" si="32"/>
        <v>0</v>
      </c>
      <c r="M238" s="13">
        <f t="shared" si="26"/>
        <v>94.357480888241724</v>
      </c>
      <c r="N238" s="13">
        <f t="shared" si="27"/>
        <v>5.6425191117582818</v>
      </c>
      <c r="O238" s="13">
        <f t="shared" si="28"/>
        <v>1.7525035765379111</v>
      </c>
    </row>
    <row r="239" spans="1:15">
      <c r="A239" s="11" t="str">
        <f t="shared" si="29"/>
        <v>BP04_Cardiff &amp; Vale UHB_Cardiff South West</v>
      </c>
      <c r="B239" s="11" t="s">
        <v>75</v>
      </c>
      <c r="C239" s="12" t="str">
        <f>Data!A43</f>
        <v>Cardiff &amp; Vale UHB</v>
      </c>
      <c r="D239" s="12" t="str">
        <f>Data!B43</f>
        <v>Cardiff South West</v>
      </c>
      <c r="E239" s="11">
        <f>Data!C43</f>
        <v>66258</v>
      </c>
      <c r="F239" s="11">
        <f>Data!F43</f>
        <v>7365</v>
      </c>
      <c r="G239" s="11">
        <f>Data!G43</f>
        <v>610</v>
      </c>
      <c r="H239" s="13">
        <f t="shared" si="30"/>
        <v>92.351097178683389</v>
      </c>
      <c r="I239" s="11">
        <f>Data!I43</f>
        <v>48</v>
      </c>
      <c r="J239" s="13">
        <f t="shared" si="31"/>
        <v>0.59827994515767169</v>
      </c>
      <c r="K239" s="11">
        <f>Data!J43</f>
        <v>0</v>
      </c>
      <c r="L239" s="13">
        <f t="shared" si="32"/>
        <v>0</v>
      </c>
      <c r="M239" s="13">
        <f t="shared" si="26"/>
        <v>92.351097178683389</v>
      </c>
      <c r="N239" s="13">
        <f t="shared" si="27"/>
        <v>7.6489028213166135</v>
      </c>
      <c r="O239" s="13">
        <f t="shared" si="28"/>
        <v>0.59827994515767169</v>
      </c>
    </row>
    <row r="240" spans="1:15">
      <c r="A240" s="11" t="str">
        <f t="shared" si="29"/>
        <v>BP04_Cardiff &amp; Vale UHB_Cardiff West</v>
      </c>
      <c r="B240" s="11" t="s">
        <v>75</v>
      </c>
      <c r="C240" s="12" t="str">
        <f>Data!A44</f>
        <v>Cardiff &amp; Vale UHB</v>
      </c>
      <c r="D240" s="12" t="str">
        <f>Data!B44</f>
        <v>Cardiff West</v>
      </c>
      <c r="E240" s="11">
        <f>Data!C44</f>
        <v>52396</v>
      </c>
      <c r="F240" s="11">
        <f>Data!F44</f>
        <v>5721</v>
      </c>
      <c r="G240" s="11">
        <f>Data!G44</f>
        <v>482</v>
      </c>
      <c r="H240" s="13">
        <f t="shared" si="30"/>
        <v>92.229566338868281</v>
      </c>
      <c r="I240" s="11">
        <f>Data!I44</f>
        <v>176</v>
      </c>
      <c r="J240" s="13">
        <f t="shared" si="31"/>
        <v>2.759053143125882</v>
      </c>
      <c r="K240" s="11">
        <f>Data!J44</f>
        <v>0</v>
      </c>
      <c r="L240" s="13">
        <f t="shared" si="32"/>
        <v>0</v>
      </c>
      <c r="M240" s="13">
        <f t="shared" si="26"/>
        <v>92.229566338868281</v>
      </c>
      <c r="N240" s="13">
        <f t="shared" si="27"/>
        <v>7.7704336611317109</v>
      </c>
      <c r="O240" s="13">
        <f t="shared" si="28"/>
        <v>2.759053143125882</v>
      </c>
    </row>
    <row r="241" spans="1:15">
      <c r="A241" s="11" t="str">
        <f t="shared" si="29"/>
        <v>BP04_Cardiff &amp; Vale UHB_Central Vale</v>
      </c>
      <c r="B241" s="11" t="s">
        <v>75</v>
      </c>
      <c r="C241" s="12" t="str">
        <f>Data!A45</f>
        <v>Cardiff &amp; Vale UHB</v>
      </c>
      <c r="D241" s="12" t="str">
        <f>Data!B45</f>
        <v>Central Vale</v>
      </c>
      <c r="E241" s="11">
        <f>Data!C45</f>
        <v>61690</v>
      </c>
      <c r="F241" s="11">
        <f>Data!F45</f>
        <v>8797</v>
      </c>
      <c r="G241" s="11">
        <f>Data!G45</f>
        <v>742</v>
      </c>
      <c r="H241" s="13">
        <f t="shared" si="30"/>
        <v>92.221406856064576</v>
      </c>
      <c r="I241" s="11">
        <f>Data!I45</f>
        <v>60</v>
      </c>
      <c r="J241" s="13">
        <f t="shared" si="31"/>
        <v>0.62506511094905726</v>
      </c>
      <c r="K241" s="11">
        <f>Data!J45</f>
        <v>0</v>
      </c>
      <c r="L241" s="13">
        <f t="shared" si="32"/>
        <v>0</v>
      </c>
      <c r="M241" s="13">
        <f t="shared" si="26"/>
        <v>92.221406856064576</v>
      </c>
      <c r="N241" s="13">
        <f t="shared" si="27"/>
        <v>7.7785931439354234</v>
      </c>
      <c r="O241" s="13">
        <f t="shared" si="28"/>
        <v>0.62506511094905726</v>
      </c>
    </row>
    <row r="242" spans="1:15">
      <c r="A242" s="11" t="str">
        <f t="shared" si="29"/>
        <v>BP04_Cardiff &amp; Vale UHB_City &amp; Cardiff South</v>
      </c>
      <c r="B242" s="11" t="s">
        <v>75</v>
      </c>
      <c r="C242" s="12" t="str">
        <f>Data!A46</f>
        <v>Cardiff &amp; Vale UHB</v>
      </c>
      <c r="D242" s="12" t="str">
        <f>Data!B46</f>
        <v>City &amp; Cardiff South</v>
      </c>
      <c r="E242" s="11">
        <f>Data!C46</f>
        <v>35145</v>
      </c>
      <c r="F242" s="11">
        <f>Data!F46</f>
        <v>3098</v>
      </c>
      <c r="G242" s="11">
        <f>Data!G46</f>
        <v>314</v>
      </c>
      <c r="H242" s="13">
        <f t="shared" si="30"/>
        <v>90.797186400937875</v>
      </c>
      <c r="I242" s="11">
        <f>Data!I46</f>
        <v>121</v>
      </c>
      <c r="J242" s="13">
        <f t="shared" si="31"/>
        <v>3.4248514010755731</v>
      </c>
      <c r="K242" s="11">
        <f>Data!J46</f>
        <v>0</v>
      </c>
      <c r="L242" s="13">
        <f t="shared" si="32"/>
        <v>0</v>
      </c>
      <c r="M242" s="13">
        <f t="shared" si="26"/>
        <v>90.797186400937875</v>
      </c>
      <c r="N242" s="13">
        <f t="shared" si="27"/>
        <v>9.202813599062134</v>
      </c>
      <c r="O242" s="13">
        <f t="shared" si="28"/>
        <v>3.4248514010755731</v>
      </c>
    </row>
    <row r="243" spans="1:15">
      <c r="A243" s="11" t="str">
        <f t="shared" si="29"/>
        <v>BP04_Cardiff &amp; Vale UHB_Eastern Vale</v>
      </c>
      <c r="B243" s="11" t="s">
        <v>75</v>
      </c>
      <c r="C243" s="12" t="str">
        <f>Data!A47</f>
        <v>Cardiff &amp; Vale UHB</v>
      </c>
      <c r="D243" s="12" t="str">
        <f>Data!B47</f>
        <v>Eastern Vale</v>
      </c>
      <c r="E243" s="11">
        <f>Data!C47</f>
        <v>36564</v>
      </c>
      <c r="F243" s="11">
        <f>Data!F47</f>
        <v>4789</v>
      </c>
      <c r="G243" s="11">
        <f>Data!G47</f>
        <v>563</v>
      </c>
      <c r="H243" s="13">
        <f t="shared" si="30"/>
        <v>89.480568011958155</v>
      </c>
      <c r="I243" s="11">
        <f>Data!I47</f>
        <v>86</v>
      </c>
      <c r="J243" s="13">
        <f t="shared" si="31"/>
        <v>1.5814637734461199</v>
      </c>
      <c r="K243" s="11">
        <f>Data!J47</f>
        <v>0</v>
      </c>
      <c r="L243" s="13">
        <f t="shared" si="32"/>
        <v>0</v>
      </c>
      <c r="M243" s="13">
        <f t="shared" si="26"/>
        <v>89.480568011958155</v>
      </c>
      <c r="N243" s="13">
        <f t="shared" si="27"/>
        <v>10.519431988041854</v>
      </c>
      <c r="O243" s="13">
        <f t="shared" si="28"/>
        <v>1.5814637734461199</v>
      </c>
    </row>
    <row r="244" spans="1:15">
      <c r="A244" s="11" t="str">
        <f t="shared" si="29"/>
        <v>BP04_Cardiff &amp; Vale UHB_Western Vale</v>
      </c>
      <c r="B244" s="11" t="s">
        <v>75</v>
      </c>
      <c r="C244" s="12" t="str">
        <f>Data!A48</f>
        <v>Cardiff &amp; Vale UHB</v>
      </c>
      <c r="D244" s="12" t="str">
        <f>Data!B48</f>
        <v>Western Vale</v>
      </c>
      <c r="E244" s="11">
        <f>Data!C48</f>
        <v>27006</v>
      </c>
      <c r="F244" s="11">
        <f>Data!F48</f>
        <v>3650</v>
      </c>
      <c r="G244" s="11">
        <f>Data!G48</f>
        <v>346</v>
      </c>
      <c r="H244" s="13">
        <f t="shared" si="30"/>
        <v>91.341341341341348</v>
      </c>
      <c r="I244" s="11">
        <f>Data!I48</f>
        <v>21</v>
      </c>
      <c r="J244" s="13">
        <f t="shared" si="31"/>
        <v>0.52277819268110537</v>
      </c>
      <c r="K244" s="11">
        <f>Data!J48</f>
        <v>0</v>
      </c>
      <c r="L244" s="13">
        <f t="shared" si="32"/>
        <v>0</v>
      </c>
      <c r="M244" s="13">
        <f t="shared" si="26"/>
        <v>91.341341341341348</v>
      </c>
      <c r="N244" s="13">
        <f t="shared" si="27"/>
        <v>8.6586586586586591</v>
      </c>
      <c r="O244" s="13">
        <f t="shared" si="28"/>
        <v>0.52277819268110537</v>
      </c>
    </row>
    <row r="245" spans="1:15">
      <c r="A245" s="11" t="str">
        <f t="shared" si="29"/>
        <v>BP04_Cwm Taf UHB_North Cynon</v>
      </c>
      <c r="B245" s="11" t="s">
        <v>75</v>
      </c>
      <c r="C245" s="12" t="str">
        <f>Data!A49</f>
        <v>Cwm Taf UHB</v>
      </c>
      <c r="D245" s="12" t="str">
        <f>Data!B49</f>
        <v>North Cynon</v>
      </c>
      <c r="E245" s="11">
        <f>Data!C49</f>
        <v>39819</v>
      </c>
      <c r="F245" s="11">
        <f>Data!F49</f>
        <v>6535</v>
      </c>
      <c r="G245" s="11">
        <f>Data!G49</f>
        <v>496</v>
      </c>
      <c r="H245" s="13">
        <f t="shared" si="30"/>
        <v>92.9455269520694</v>
      </c>
      <c r="I245" s="11">
        <f>Data!I49</f>
        <v>117</v>
      </c>
      <c r="J245" s="13">
        <f t="shared" si="31"/>
        <v>1.6368214885282597</v>
      </c>
      <c r="K245" s="11">
        <f>Data!J49</f>
        <v>0</v>
      </c>
      <c r="L245" s="13">
        <f t="shared" si="32"/>
        <v>0</v>
      </c>
      <c r="M245" s="13">
        <f t="shared" si="26"/>
        <v>92.9455269520694</v>
      </c>
      <c r="N245" s="13">
        <f t="shared" si="27"/>
        <v>7.0544730479305926</v>
      </c>
      <c r="O245" s="13">
        <f t="shared" si="28"/>
        <v>1.6368214885282597</v>
      </c>
    </row>
    <row r="246" spans="1:15">
      <c r="A246" s="11" t="str">
        <f t="shared" si="29"/>
        <v>BP04_Cwm Taf UHB_North Merthyr Tydfil</v>
      </c>
      <c r="B246" s="11" t="s">
        <v>75</v>
      </c>
      <c r="C246" s="12" t="str">
        <f>Data!A50</f>
        <v>Cwm Taf UHB</v>
      </c>
      <c r="D246" s="12" t="str">
        <f>Data!B50</f>
        <v>North Merthyr Tydfil</v>
      </c>
      <c r="E246" s="11">
        <f>Data!C50</f>
        <v>31875</v>
      </c>
      <c r="F246" s="11">
        <f>Data!F50</f>
        <v>4717</v>
      </c>
      <c r="G246" s="11">
        <f>Data!G50</f>
        <v>549</v>
      </c>
      <c r="H246" s="13">
        <f t="shared" si="30"/>
        <v>89.574629699962017</v>
      </c>
      <c r="I246" s="11">
        <f>Data!I50</f>
        <v>226</v>
      </c>
      <c r="J246" s="13">
        <f t="shared" si="31"/>
        <v>4.1150764748725424</v>
      </c>
      <c r="K246" s="11">
        <f>Data!J50</f>
        <v>0</v>
      </c>
      <c r="L246" s="13">
        <f t="shared" si="32"/>
        <v>0</v>
      </c>
      <c r="M246" s="13">
        <f t="shared" si="26"/>
        <v>89.574629699962017</v>
      </c>
      <c r="N246" s="13">
        <f t="shared" si="27"/>
        <v>10.425370300037979</v>
      </c>
      <c r="O246" s="13">
        <f t="shared" si="28"/>
        <v>4.1150764748725424</v>
      </c>
    </row>
    <row r="247" spans="1:15">
      <c r="A247" s="11" t="str">
        <f t="shared" si="29"/>
        <v>BP04_Cwm Taf UHB_North Rhondda</v>
      </c>
      <c r="B247" s="11" t="s">
        <v>75</v>
      </c>
      <c r="C247" s="12" t="str">
        <f>Data!A51</f>
        <v>Cwm Taf UHB</v>
      </c>
      <c r="D247" s="12" t="str">
        <f>Data!B51</f>
        <v>North Rhondda</v>
      </c>
      <c r="E247" s="11">
        <f>Data!C51</f>
        <v>36378</v>
      </c>
      <c r="F247" s="11">
        <f>Data!F51</f>
        <v>6293</v>
      </c>
      <c r="G247" s="11">
        <f>Data!G51</f>
        <v>396</v>
      </c>
      <c r="H247" s="13">
        <f t="shared" si="30"/>
        <v>94.07983256092092</v>
      </c>
      <c r="I247" s="11">
        <f>Data!I51</f>
        <v>158</v>
      </c>
      <c r="J247" s="13">
        <f t="shared" si="31"/>
        <v>2.3075799620271651</v>
      </c>
      <c r="K247" s="11">
        <f>Data!J51</f>
        <v>0</v>
      </c>
      <c r="L247" s="13">
        <f t="shared" si="32"/>
        <v>0</v>
      </c>
      <c r="M247" s="13">
        <f t="shared" si="26"/>
        <v>94.07983256092092</v>
      </c>
      <c r="N247" s="13">
        <f t="shared" si="27"/>
        <v>5.9201674390790853</v>
      </c>
      <c r="O247" s="13">
        <f t="shared" si="28"/>
        <v>2.3075799620271651</v>
      </c>
    </row>
    <row r="248" spans="1:15">
      <c r="A248" s="11" t="str">
        <f t="shared" si="29"/>
        <v>BP04_Cwm Taf UHB_North Taf Ely</v>
      </c>
      <c r="B248" s="11" t="s">
        <v>75</v>
      </c>
      <c r="C248" s="12" t="str">
        <f>Data!A52</f>
        <v>Cwm Taf UHB</v>
      </c>
      <c r="D248" s="12" t="str">
        <f>Data!B52</f>
        <v>North Taf Ely</v>
      </c>
      <c r="E248" s="11">
        <f>Data!C52</f>
        <v>47274</v>
      </c>
      <c r="F248" s="11">
        <f>Data!F52</f>
        <v>6607</v>
      </c>
      <c r="G248" s="11">
        <f>Data!G52</f>
        <v>456</v>
      </c>
      <c r="H248" s="13">
        <f t="shared" si="30"/>
        <v>93.543819906555285</v>
      </c>
      <c r="I248" s="11">
        <f>Data!I52</f>
        <v>58</v>
      </c>
      <c r="J248" s="13">
        <f t="shared" si="31"/>
        <v>0.81449234658053649</v>
      </c>
      <c r="K248" s="11">
        <f>Data!J52</f>
        <v>0</v>
      </c>
      <c r="L248" s="13">
        <f t="shared" si="32"/>
        <v>0</v>
      </c>
      <c r="M248" s="13">
        <f t="shared" si="26"/>
        <v>93.543819906555285</v>
      </c>
      <c r="N248" s="13">
        <f t="shared" si="27"/>
        <v>6.4561800934447122</v>
      </c>
      <c r="O248" s="13">
        <f t="shared" si="28"/>
        <v>0.81449234658053649</v>
      </c>
    </row>
    <row r="249" spans="1:15">
      <c r="A249" s="11" t="str">
        <f t="shared" si="29"/>
        <v>BP04_Cwm Taf UHB_South Cynon</v>
      </c>
      <c r="B249" s="11" t="s">
        <v>75</v>
      </c>
      <c r="C249" s="12" t="str">
        <f>Data!A53</f>
        <v>Cwm Taf UHB</v>
      </c>
      <c r="D249" s="12" t="str">
        <f>Data!B53</f>
        <v>South Cynon</v>
      </c>
      <c r="E249" s="11">
        <f>Data!C53</f>
        <v>20931</v>
      </c>
      <c r="F249" s="11">
        <f>Data!F53</f>
        <v>3657</v>
      </c>
      <c r="G249" s="11">
        <f>Data!G53</f>
        <v>173</v>
      </c>
      <c r="H249" s="13">
        <f t="shared" si="30"/>
        <v>95.483028720626635</v>
      </c>
      <c r="I249" s="11">
        <f>Data!I53</f>
        <v>75</v>
      </c>
      <c r="J249" s="13">
        <f t="shared" si="31"/>
        <v>1.9206145966709345</v>
      </c>
      <c r="K249" s="11">
        <f>Data!J53</f>
        <v>0</v>
      </c>
      <c r="L249" s="13">
        <f t="shared" si="32"/>
        <v>0</v>
      </c>
      <c r="M249" s="13">
        <f t="shared" si="26"/>
        <v>95.483028720626635</v>
      </c>
      <c r="N249" s="13">
        <f t="shared" si="27"/>
        <v>4.5169712793733687</v>
      </c>
      <c r="O249" s="13">
        <f t="shared" si="28"/>
        <v>1.9206145966709345</v>
      </c>
    </row>
    <row r="250" spans="1:15">
      <c r="A250" s="11" t="str">
        <f t="shared" si="29"/>
        <v>BP04_Cwm Taf UHB_South Merthyr Tydfil</v>
      </c>
      <c r="B250" s="11" t="s">
        <v>75</v>
      </c>
      <c r="C250" s="12" t="str">
        <f>Data!A54</f>
        <v>Cwm Taf UHB</v>
      </c>
      <c r="D250" s="12" t="str">
        <f>Data!B54</f>
        <v>South Merthyr Tydfil</v>
      </c>
      <c r="E250" s="11">
        <f>Data!C54</f>
        <v>27509</v>
      </c>
      <c r="F250" s="11">
        <f>Data!F54</f>
        <v>4138</v>
      </c>
      <c r="G250" s="11">
        <f>Data!G54</f>
        <v>229</v>
      </c>
      <c r="H250" s="13">
        <f t="shared" si="30"/>
        <v>94.756125486604077</v>
      </c>
      <c r="I250" s="11">
        <f>Data!I54</f>
        <v>188</v>
      </c>
      <c r="J250" s="13">
        <f t="shared" si="31"/>
        <v>4.1273326015367724</v>
      </c>
      <c r="K250" s="11">
        <f>Data!J54</f>
        <v>0</v>
      </c>
      <c r="L250" s="13">
        <f t="shared" si="32"/>
        <v>0</v>
      </c>
      <c r="M250" s="13">
        <f t="shared" si="26"/>
        <v>94.756125486604077</v>
      </c>
      <c r="N250" s="13">
        <f t="shared" si="27"/>
        <v>5.2438745133959239</v>
      </c>
      <c r="O250" s="13">
        <f t="shared" si="28"/>
        <v>4.1273326015367724</v>
      </c>
    </row>
    <row r="251" spans="1:15">
      <c r="A251" s="11" t="str">
        <f t="shared" si="29"/>
        <v>BP04_Cwm Taf UHB_South Rhondda</v>
      </c>
      <c r="B251" s="11" t="s">
        <v>75</v>
      </c>
      <c r="C251" s="12" t="str">
        <f>Data!A55</f>
        <v>Cwm Taf UHB</v>
      </c>
      <c r="D251" s="12" t="str">
        <f>Data!B55</f>
        <v>South Rhondda</v>
      </c>
      <c r="E251" s="11">
        <f>Data!C55</f>
        <v>44169</v>
      </c>
      <c r="F251" s="11">
        <f>Data!F55</f>
        <v>7772</v>
      </c>
      <c r="G251" s="11">
        <f>Data!G55</f>
        <v>473</v>
      </c>
      <c r="H251" s="13">
        <f t="shared" si="30"/>
        <v>94.263189812007269</v>
      </c>
      <c r="I251" s="11">
        <f>Data!I55</f>
        <v>140</v>
      </c>
      <c r="J251" s="13">
        <f t="shared" si="31"/>
        <v>1.6696481812760882</v>
      </c>
      <c r="K251" s="11">
        <f>Data!J55</f>
        <v>0</v>
      </c>
      <c r="L251" s="13">
        <f t="shared" si="32"/>
        <v>0</v>
      </c>
      <c r="M251" s="13">
        <f t="shared" si="26"/>
        <v>94.263189812007269</v>
      </c>
      <c r="N251" s="13">
        <f t="shared" si="27"/>
        <v>5.7368101879927229</v>
      </c>
      <c r="O251" s="13">
        <f t="shared" si="28"/>
        <v>1.6696481812760882</v>
      </c>
    </row>
    <row r="252" spans="1:15">
      <c r="A252" s="11" t="str">
        <f t="shared" si="29"/>
        <v>BP04_Cwm Taf UHB_South Taf Ely</v>
      </c>
      <c r="B252" s="11" t="s">
        <v>75</v>
      </c>
      <c r="C252" s="12" t="str">
        <f>Data!A56</f>
        <v>Cwm Taf UHB</v>
      </c>
      <c r="D252" s="12" t="str">
        <f>Data!B56</f>
        <v>South Taf Ely</v>
      </c>
      <c r="E252" s="11">
        <f>Data!C56</f>
        <v>56631</v>
      </c>
      <c r="F252" s="11">
        <f>Data!F56</f>
        <v>6898</v>
      </c>
      <c r="G252" s="11">
        <f>Data!G56</f>
        <v>461</v>
      </c>
      <c r="H252" s="13">
        <f t="shared" si="30"/>
        <v>93.73556189699687</v>
      </c>
      <c r="I252" s="11">
        <f>Data!I56</f>
        <v>124</v>
      </c>
      <c r="J252" s="13">
        <f t="shared" si="31"/>
        <v>1.6570894026459975</v>
      </c>
      <c r="K252" s="11">
        <f>Data!J56</f>
        <v>0</v>
      </c>
      <c r="L252" s="13">
        <f t="shared" si="32"/>
        <v>0</v>
      </c>
      <c r="M252" s="13">
        <f t="shared" si="26"/>
        <v>93.73556189699687</v>
      </c>
      <c r="N252" s="13">
        <f t="shared" si="27"/>
        <v>6.2644381030031253</v>
      </c>
      <c r="O252" s="13">
        <f t="shared" si="28"/>
        <v>1.6570894026459975</v>
      </c>
    </row>
    <row r="253" spans="1:15">
      <c r="A253" s="11" t="str">
        <f t="shared" si="29"/>
        <v>BP04_Hywel Dda UHB_Amman/Gwendraeth</v>
      </c>
      <c r="B253" s="11" t="s">
        <v>75</v>
      </c>
      <c r="C253" s="12" t="str">
        <f>Data!A57</f>
        <v>Hywel Dda UHB</v>
      </c>
      <c r="D253" s="12" t="str">
        <f>Data!B57</f>
        <v>Amman/Gwendraeth</v>
      </c>
      <c r="E253" s="11">
        <f>Data!C57</f>
        <v>57801</v>
      </c>
      <c r="F253" s="11">
        <f>Data!F57</f>
        <v>8509</v>
      </c>
      <c r="G253" s="11">
        <f>Data!G57</f>
        <v>822</v>
      </c>
      <c r="H253" s="13">
        <f t="shared" si="30"/>
        <v>91.190654806558783</v>
      </c>
      <c r="I253" s="11">
        <f>Data!I57</f>
        <v>111</v>
      </c>
      <c r="J253" s="13">
        <f t="shared" si="31"/>
        <v>1.1755983901715739</v>
      </c>
      <c r="K253" s="11">
        <f>Data!J57</f>
        <v>0</v>
      </c>
      <c r="L253" s="13">
        <f t="shared" si="32"/>
        <v>0</v>
      </c>
      <c r="M253" s="13">
        <f t="shared" si="26"/>
        <v>91.190654806558783</v>
      </c>
      <c r="N253" s="13">
        <f t="shared" si="27"/>
        <v>8.8093451934412172</v>
      </c>
      <c r="O253" s="13">
        <f t="shared" si="28"/>
        <v>1.1755983901715739</v>
      </c>
    </row>
    <row r="254" spans="1:15">
      <c r="A254" s="11" t="str">
        <f t="shared" si="29"/>
        <v>BP04_Hywel Dda UHB_Llanelli</v>
      </c>
      <c r="B254" s="11" t="s">
        <v>75</v>
      </c>
      <c r="C254" s="12" t="str">
        <f>Data!A58</f>
        <v>Hywel Dda UHB</v>
      </c>
      <c r="D254" s="12" t="str">
        <f>Data!B58</f>
        <v>Llanelli</v>
      </c>
      <c r="E254" s="11">
        <f>Data!C58</f>
        <v>60958</v>
      </c>
      <c r="F254" s="11">
        <f>Data!F58</f>
        <v>8322</v>
      </c>
      <c r="G254" s="11">
        <f>Data!G58</f>
        <v>631</v>
      </c>
      <c r="H254" s="13">
        <f t="shared" si="30"/>
        <v>92.952083100636656</v>
      </c>
      <c r="I254" s="11">
        <f>Data!I58</f>
        <v>422</v>
      </c>
      <c r="J254" s="13">
        <f t="shared" si="31"/>
        <v>4.5013333333333332</v>
      </c>
      <c r="K254" s="11">
        <f>Data!J58</f>
        <v>0</v>
      </c>
      <c r="L254" s="13">
        <f t="shared" si="32"/>
        <v>0</v>
      </c>
      <c r="M254" s="13">
        <f t="shared" si="26"/>
        <v>92.952083100636656</v>
      </c>
      <c r="N254" s="13">
        <f t="shared" si="27"/>
        <v>7.0479168993633419</v>
      </c>
      <c r="O254" s="13">
        <f t="shared" si="28"/>
        <v>4.5013333333333332</v>
      </c>
    </row>
    <row r="255" spans="1:15">
      <c r="A255" s="11" t="str">
        <f t="shared" si="29"/>
        <v>BP04_Hywel Dda UHB_North Ceredigion</v>
      </c>
      <c r="B255" s="11" t="s">
        <v>75</v>
      </c>
      <c r="C255" s="12" t="str">
        <f>Data!A59</f>
        <v>Hywel Dda UHB</v>
      </c>
      <c r="D255" s="12" t="str">
        <f>Data!B59</f>
        <v>North Ceredigion</v>
      </c>
      <c r="E255" s="11">
        <f>Data!C59</f>
        <v>48681</v>
      </c>
      <c r="F255" s="11">
        <f>Data!F59</f>
        <v>6076</v>
      </c>
      <c r="G255" s="11">
        <f>Data!G59</f>
        <v>808</v>
      </c>
      <c r="H255" s="13">
        <f t="shared" si="30"/>
        <v>88.262638001162117</v>
      </c>
      <c r="I255" s="11">
        <f>Data!I59</f>
        <v>68</v>
      </c>
      <c r="J255" s="13">
        <f t="shared" si="31"/>
        <v>0.97813578826237058</v>
      </c>
      <c r="K255" s="11">
        <f>Data!J59</f>
        <v>0</v>
      </c>
      <c r="L255" s="13">
        <f t="shared" si="32"/>
        <v>0</v>
      </c>
      <c r="M255" s="13">
        <f t="shared" si="26"/>
        <v>88.262638001162117</v>
      </c>
      <c r="N255" s="13">
        <f t="shared" si="27"/>
        <v>11.737361998837885</v>
      </c>
      <c r="O255" s="13">
        <f t="shared" si="28"/>
        <v>0.97813578826237058</v>
      </c>
    </row>
    <row r="256" spans="1:15">
      <c r="A256" s="11" t="str">
        <f t="shared" si="29"/>
        <v>BP04_Hywel Dda UHB_North Pembrokeshire</v>
      </c>
      <c r="B256" s="11" t="s">
        <v>75</v>
      </c>
      <c r="C256" s="12" t="str">
        <f>Data!A60</f>
        <v>Hywel Dda UHB</v>
      </c>
      <c r="D256" s="12" t="str">
        <f>Data!B60</f>
        <v>North Pembrokeshire</v>
      </c>
      <c r="E256" s="11">
        <f>Data!C60</f>
        <v>63696</v>
      </c>
      <c r="F256" s="11">
        <f>Data!F60</f>
        <v>9296</v>
      </c>
      <c r="G256" s="11">
        <f>Data!G60</f>
        <v>1451</v>
      </c>
      <c r="H256" s="13">
        <f t="shared" si="30"/>
        <v>86.498557737042887</v>
      </c>
      <c r="I256" s="11">
        <f>Data!I60</f>
        <v>215</v>
      </c>
      <c r="J256" s="13">
        <f t="shared" si="31"/>
        <v>1.9613209268381682</v>
      </c>
      <c r="K256" s="11">
        <f>Data!J60</f>
        <v>0</v>
      </c>
      <c r="L256" s="13">
        <f t="shared" si="32"/>
        <v>0</v>
      </c>
      <c r="M256" s="13">
        <f t="shared" si="26"/>
        <v>86.498557737042887</v>
      </c>
      <c r="N256" s="13">
        <f t="shared" si="27"/>
        <v>13.501442262957102</v>
      </c>
      <c r="O256" s="13">
        <f t="shared" si="28"/>
        <v>1.9613209268381682</v>
      </c>
    </row>
    <row r="257" spans="1:15">
      <c r="A257" s="11" t="str">
        <f t="shared" si="29"/>
        <v>BP04_Hywel Dda UHB_South Ceredigion</v>
      </c>
      <c r="B257" s="11" t="s">
        <v>75</v>
      </c>
      <c r="C257" s="12" t="str">
        <f>Data!A61</f>
        <v>Hywel Dda UHB</v>
      </c>
      <c r="D257" s="12" t="str">
        <f>Data!B61</f>
        <v>South Ceredigion</v>
      </c>
      <c r="E257" s="11">
        <f>Data!C61</f>
        <v>48066</v>
      </c>
      <c r="F257" s="11">
        <f>Data!F61</f>
        <v>7616</v>
      </c>
      <c r="G257" s="11">
        <f>Data!G61</f>
        <v>861</v>
      </c>
      <c r="H257" s="13">
        <f t="shared" si="30"/>
        <v>89.843104872006606</v>
      </c>
      <c r="I257" s="11">
        <f>Data!I61</f>
        <v>186</v>
      </c>
      <c r="J257" s="13">
        <f t="shared" si="31"/>
        <v>2.1470622186309591</v>
      </c>
      <c r="K257" s="11">
        <f>Data!J61</f>
        <v>0</v>
      </c>
      <c r="L257" s="13">
        <f t="shared" si="32"/>
        <v>0</v>
      </c>
      <c r="M257" s="13">
        <f t="shared" si="26"/>
        <v>89.843104872006606</v>
      </c>
      <c r="N257" s="13">
        <f t="shared" si="27"/>
        <v>10.156895127993394</v>
      </c>
      <c r="O257" s="13">
        <f t="shared" si="28"/>
        <v>2.1470622186309591</v>
      </c>
    </row>
    <row r="258" spans="1:15">
      <c r="A258" s="11" t="str">
        <f t="shared" si="29"/>
        <v>BP04_Hywel Dda UHB_South Pembrokeshire</v>
      </c>
      <c r="B258" s="11" t="s">
        <v>75</v>
      </c>
      <c r="C258" s="12" t="str">
        <f>Data!A62</f>
        <v>Hywel Dda UHB</v>
      </c>
      <c r="D258" s="12" t="str">
        <f>Data!B62</f>
        <v>South Pembrokeshire</v>
      </c>
      <c r="E258" s="11">
        <f>Data!C62</f>
        <v>55041</v>
      </c>
      <c r="F258" s="11">
        <f>Data!F62</f>
        <v>7928</v>
      </c>
      <c r="G258" s="11">
        <f>Data!G62</f>
        <v>805</v>
      </c>
      <c r="H258" s="13">
        <f t="shared" si="30"/>
        <v>90.782090919500746</v>
      </c>
      <c r="I258" s="11">
        <f>Data!I62</f>
        <v>381</v>
      </c>
      <c r="J258" s="13">
        <f t="shared" si="31"/>
        <v>4.1803818301514157</v>
      </c>
      <c r="K258" s="11">
        <f>Data!J62</f>
        <v>0</v>
      </c>
      <c r="L258" s="13">
        <f t="shared" si="32"/>
        <v>0</v>
      </c>
      <c r="M258" s="13">
        <f t="shared" si="26"/>
        <v>90.782090919500746</v>
      </c>
      <c r="N258" s="13">
        <f t="shared" si="27"/>
        <v>9.2179090804992558</v>
      </c>
      <c r="O258" s="13">
        <f t="shared" si="28"/>
        <v>4.1803818301514157</v>
      </c>
    </row>
    <row r="259" spans="1:15">
      <c r="A259" s="11" t="str">
        <f t="shared" si="29"/>
        <v>BP04_Hywel Dda UHB_Taf / Teifi / Tywi</v>
      </c>
      <c r="B259" s="11" t="s">
        <v>75</v>
      </c>
      <c r="C259" s="12" t="str">
        <f>Data!A63</f>
        <v>Hywel Dda UHB</v>
      </c>
      <c r="D259" s="12" t="str">
        <f>Data!B63</f>
        <v>Taf / Teifi / Tywi</v>
      </c>
      <c r="E259" s="11">
        <f>Data!C63</f>
        <v>57334</v>
      </c>
      <c r="F259" s="11">
        <f>Data!F63</f>
        <v>8208</v>
      </c>
      <c r="G259" s="11">
        <f>Data!G63</f>
        <v>822</v>
      </c>
      <c r="H259" s="13">
        <f t="shared" si="30"/>
        <v>90.897009966777404</v>
      </c>
      <c r="I259" s="11">
        <f>Data!I63</f>
        <v>192</v>
      </c>
      <c r="J259" s="13">
        <f t="shared" si="31"/>
        <v>2.0819778789850361</v>
      </c>
      <c r="K259" s="11">
        <f>Data!J63</f>
        <v>0</v>
      </c>
      <c r="L259" s="13">
        <f t="shared" si="32"/>
        <v>0</v>
      </c>
      <c r="M259" s="13">
        <f t="shared" si="26"/>
        <v>90.897009966777404</v>
      </c>
      <c r="N259" s="13">
        <f t="shared" si="27"/>
        <v>9.102990033222591</v>
      </c>
      <c r="O259" s="13">
        <f t="shared" si="28"/>
        <v>2.0819778789850361</v>
      </c>
    </row>
    <row r="260" spans="1:15">
      <c r="A260" s="11" t="str">
        <f t="shared" si="29"/>
        <v>BP04_Powys tHB_Mid Powys</v>
      </c>
      <c r="B260" s="11" t="s">
        <v>75</v>
      </c>
      <c r="C260" s="12" t="str">
        <f>Data!A64</f>
        <v>Powys tHB</v>
      </c>
      <c r="D260" s="12" t="str">
        <f>Data!B64</f>
        <v>Mid Powys</v>
      </c>
      <c r="E260" s="11">
        <f>Data!C64</f>
        <v>28676</v>
      </c>
      <c r="F260" s="11">
        <f>Data!F64</f>
        <v>4644</v>
      </c>
      <c r="G260" s="11">
        <f>Data!G64</f>
        <v>465</v>
      </c>
      <c r="H260" s="13">
        <f t="shared" si="30"/>
        <v>90.898414562536701</v>
      </c>
      <c r="I260" s="11">
        <f>Data!I64</f>
        <v>53</v>
      </c>
      <c r="J260" s="13">
        <f t="shared" si="31"/>
        <v>1.0267338240991863</v>
      </c>
      <c r="K260" s="11">
        <f>Data!J64</f>
        <v>0</v>
      </c>
      <c r="L260" s="13">
        <f t="shared" si="32"/>
        <v>0</v>
      </c>
      <c r="M260" s="13">
        <f t="shared" si="26"/>
        <v>90.898414562536701</v>
      </c>
      <c r="N260" s="13">
        <f t="shared" si="27"/>
        <v>9.1015854374632994</v>
      </c>
      <c r="O260" s="13">
        <f t="shared" si="28"/>
        <v>1.0267338240991863</v>
      </c>
    </row>
    <row r="261" spans="1:15">
      <c r="A261" s="11" t="str">
        <f t="shared" si="29"/>
        <v>BP04_Powys tHB_North Powys</v>
      </c>
      <c r="B261" s="11" t="s">
        <v>75</v>
      </c>
      <c r="C261" s="12" t="str">
        <f>Data!A65</f>
        <v>Powys tHB</v>
      </c>
      <c r="D261" s="12" t="str">
        <f>Data!B65</f>
        <v>North Powys</v>
      </c>
      <c r="E261" s="11">
        <f>Data!C65</f>
        <v>64552</v>
      </c>
      <c r="F261" s="11">
        <f>Data!F65</f>
        <v>9340</v>
      </c>
      <c r="G261" s="11">
        <f>Data!G65</f>
        <v>604</v>
      </c>
      <c r="H261" s="13">
        <f t="shared" si="30"/>
        <v>93.925985518905875</v>
      </c>
      <c r="I261" s="11">
        <f>Data!I65</f>
        <v>236</v>
      </c>
      <c r="J261" s="13">
        <f t="shared" si="31"/>
        <v>2.3182711198428287</v>
      </c>
      <c r="K261" s="11">
        <f>Data!J65</f>
        <v>0</v>
      </c>
      <c r="L261" s="13">
        <f t="shared" si="32"/>
        <v>0</v>
      </c>
      <c r="M261" s="13">
        <f t="shared" si="26"/>
        <v>93.925985518905875</v>
      </c>
      <c r="N261" s="13">
        <f t="shared" si="27"/>
        <v>6.0740144810941272</v>
      </c>
      <c r="O261" s="13">
        <f t="shared" si="28"/>
        <v>2.3182711198428287</v>
      </c>
    </row>
    <row r="262" spans="1:15">
      <c r="A262" s="11" t="str">
        <f t="shared" si="29"/>
        <v>BP04_Powys tHB_South Powys</v>
      </c>
      <c r="B262" s="11" t="s">
        <v>75</v>
      </c>
      <c r="C262" s="12" t="str">
        <f>Data!A66</f>
        <v>Powys tHB</v>
      </c>
      <c r="D262" s="12" t="str">
        <f>Data!B66</f>
        <v>South Powys</v>
      </c>
      <c r="E262" s="11">
        <f>Data!C66</f>
        <v>45271</v>
      </c>
      <c r="F262" s="11">
        <f>Data!F66</f>
        <v>7282</v>
      </c>
      <c r="G262" s="11">
        <f>Data!G66</f>
        <v>730</v>
      </c>
      <c r="H262" s="13">
        <f t="shared" si="30"/>
        <v>90.888666999500742</v>
      </c>
      <c r="I262" s="11">
        <f>Data!I66</f>
        <v>312</v>
      </c>
      <c r="J262" s="13">
        <f t="shared" si="31"/>
        <v>3.7481979817395485</v>
      </c>
      <c r="K262" s="11">
        <f>Data!J66</f>
        <v>0</v>
      </c>
      <c r="L262" s="13">
        <f t="shared" si="32"/>
        <v>0</v>
      </c>
      <c r="M262" s="13">
        <f t="shared" si="26"/>
        <v>90.888666999500742</v>
      </c>
      <c r="N262" s="13">
        <f t="shared" si="27"/>
        <v>9.1113330004992505</v>
      </c>
      <c r="O262" s="13">
        <f t="shared" si="28"/>
        <v>3.7481979817395485</v>
      </c>
    </row>
    <row r="263" spans="1:15">
      <c r="A263" s="11" t="str">
        <f t="shared" si="29"/>
        <v>BP04_Wales_Wales</v>
      </c>
      <c r="B263" s="11" t="s">
        <v>75</v>
      </c>
      <c r="C263" s="12" t="str">
        <f>Data!A67</f>
        <v>Wales</v>
      </c>
      <c r="D263" s="12" t="str">
        <f>Data!B67</f>
        <v>Wales</v>
      </c>
      <c r="E263" s="11">
        <f>Data!C67</f>
        <v>3184260</v>
      </c>
      <c r="F263" s="11">
        <f>Data!F67</f>
        <v>445890</v>
      </c>
      <c r="G263" s="11">
        <f>Data!G67</f>
        <v>38654</v>
      </c>
      <c r="H263" s="13">
        <f t="shared" si="30"/>
        <v>92.022602694492136</v>
      </c>
      <c r="I263" s="11">
        <f>Data!I67</f>
        <v>9437</v>
      </c>
      <c r="J263" s="13">
        <f t="shared" si="31"/>
        <v>1.9103973634613476</v>
      </c>
      <c r="K263" s="11">
        <f>Data!J67</f>
        <v>0</v>
      </c>
      <c r="L263" s="13">
        <f t="shared" si="32"/>
        <v>0</v>
      </c>
      <c r="M263" s="13">
        <f t="shared" ref="M263" si="33">F263/SUM(F263:G263)*100</f>
        <v>92.022602694492136</v>
      </c>
      <c r="N263" s="13">
        <f t="shared" ref="N263" si="34">G263/SUM(F263:G263)*100</f>
        <v>7.9773973055078589</v>
      </c>
      <c r="O263" s="13">
        <f t="shared" ref="O263" si="35">I263/(I263+SUM(F263:G263))*100</f>
        <v>1.9103973634613476</v>
      </c>
    </row>
    <row r="264" spans="1:15">
      <c r="A264" s="20" t="str">
        <f t="shared" si="29"/>
        <v>BP05_ABM UHB_Afan</v>
      </c>
      <c r="B264" s="20" t="s">
        <v>81</v>
      </c>
      <c r="C264" s="21" t="str">
        <f>Data!A3</f>
        <v>ABM UHB</v>
      </c>
      <c r="D264" s="21" t="str">
        <f>Data!B3</f>
        <v>Afan</v>
      </c>
      <c r="E264" s="20">
        <f>Data!C3</f>
        <v>50762</v>
      </c>
      <c r="F264" s="20">
        <f>Data!K3</f>
        <v>6606</v>
      </c>
      <c r="G264" s="20">
        <f>Data!L3</f>
        <v>1440</v>
      </c>
      <c r="H264" s="22">
        <f t="shared" si="30"/>
        <v>82.102908277404921</v>
      </c>
      <c r="I264" s="20">
        <f>Data!N3</f>
        <v>674</v>
      </c>
      <c r="J264" s="22">
        <f t="shared" si="31"/>
        <v>7.7293577981651378</v>
      </c>
      <c r="K264" s="20">
        <f>Data!O3</f>
        <v>0</v>
      </c>
      <c r="L264" s="22">
        <f t="shared" si="32"/>
        <v>0</v>
      </c>
      <c r="M264" s="22">
        <f t="shared" ref="M264:M327" si="36">F264/SUM(F264:G264)*100</f>
        <v>82.102908277404921</v>
      </c>
      <c r="N264" s="22">
        <f t="shared" ref="N264:N327" si="37">G264/SUM(F264:G264)*100</f>
        <v>17.897091722595079</v>
      </c>
      <c r="O264" s="22">
        <f t="shared" ref="O264:O327" si="38">I264/(I264+SUM(F264:G264))*100</f>
        <v>7.7293577981651378</v>
      </c>
    </row>
    <row r="265" spans="1:15">
      <c r="A265" s="20" t="str">
        <f t="shared" ref="A265:A328" si="39">B265&amp;"_"&amp;C265&amp;"_"&amp;D265</f>
        <v>BP05_ABM UHB_BayHealth</v>
      </c>
      <c r="B265" s="20" t="s">
        <v>81</v>
      </c>
      <c r="C265" s="21" t="str">
        <f>Data!A4</f>
        <v>ABM UHB</v>
      </c>
      <c r="D265" s="21" t="str">
        <f>Data!B4</f>
        <v>BayHealth</v>
      </c>
      <c r="E265" s="20">
        <f>Data!C4</f>
        <v>74009</v>
      </c>
      <c r="F265" s="20">
        <f>Data!K4</f>
        <v>6930</v>
      </c>
      <c r="G265" s="20">
        <f>Data!L4</f>
        <v>1591</v>
      </c>
      <c r="H265" s="22">
        <f t="shared" ref="H265:H328" si="40">F265/SUM(F265:G265)*100</f>
        <v>81.328482572468019</v>
      </c>
      <c r="I265" s="20">
        <f>Data!N4</f>
        <v>661</v>
      </c>
      <c r="J265" s="22">
        <f t="shared" ref="J265:J328" si="41">I265/(I265+SUM(F265:G265))*100</f>
        <v>7.1988673491614028</v>
      </c>
      <c r="K265" s="20">
        <f>Data!O4</f>
        <v>0</v>
      </c>
      <c r="L265" s="22">
        <f t="shared" ref="L265:L328" si="42">K265/(K265+I265+SUM(F265:G265))*100</f>
        <v>0</v>
      </c>
      <c r="M265" s="22">
        <f t="shared" si="36"/>
        <v>81.328482572468019</v>
      </c>
      <c r="N265" s="22">
        <f t="shared" si="37"/>
        <v>18.671517427531981</v>
      </c>
      <c r="O265" s="22">
        <f t="shared" si="38"/>
        <v>7.1988673491614028</v>
      </c>
    </row>
    <row r="266" spans="1:15">
      <c r="A266" s="20" t="str">
        <f t="shared" si="39"/>
        <v>BP05_ABM UHB_Bridgend East Network</v>
      </c>
      <c r="B266" s="20" t="s">
        <v>81</v>
      </c>
      <c r="C266" s="21" t="str">
        <f>Data!A5</f>
        <v>ABM UHB</v>
      </c>
      <c r="D266" s="21" t="str">
        <f>Data!B5</f>
        <v>Bridgend East Network</v>
      </c>
      <c r="E266" s="20">
        <f>Data!C5</f>
        <v>68378</v>
      </c>
      <c r="F266" s="20">
        <f>Data!K5</f>
        <v>8126</v>
      </c>
      <c r="G266" s="20">
        <f>Data!L5</f>
        <v>1598</v>
      </c>
      <c r="H266" s="22">
        <f t="shared" si="40"/>
        <v>83.56643356643356</v>
      </c>
      <c r="I266" s="20">
        <f>Data!N5</f>
        <v>285</v>
      </c>
      <c r="J266" s="22">
        <f t="shared" si="41"/>
        <v>2.8474373064242182</v>
      </c>
      <c r="K266" s="20">
        <f>Data!O5</f>
        <v>0</v>
      </c>
      <c r="L266" s="22">
        <f t="shared" si="42"/>
        <v>0</v>
      </c>
      <c r="M266" s="22">
        <f t="shared" si="36"/>
        <v>83.56643356643356</v>
      </c>
      <c r="N266" s="22">
        <f t="shared" si="37"/>
        <v>16.433566433566433</v>
      </c>
      <c r="O266" s="22">
        <f t="shared" si="38"/>
        <v>2.8474373064242182</v>
      </c>
    </row>
    <row r="267" spans="1:15">
      <c r="A267" s="20" t="str">
        <f t="shared" si="39"/>
        <v>BP05_ABM UHB_Bridgend North Network</v>
      </c>
      <c r="B267" s="20" t="s">
        <v>81</v>
      </c>
      <c r="C267" s="21" t="str">
        <f>Data!A6</f>
        <v>ABM UHB</v>
      </c>
      <c r="D267" s="21" t="str">
        <f>Data!B6</f>
        <v>Bridgend North Network</v>
      </c>
      <c r="E267" s="20">
        <f>Data!C6</f>
        <v>51281</v>
      </c>
      <c r="F267" s="20">
        <f>Data!K6</f>
        <v>7153</v>
      </c>
      <c r="G267" s="20">
        <f>Data!L6</f>
        <v>1402</v>
      </c>
      <c r="H267" s="22">
        <f t="shared" si="40"/>
        <v>83.611922852133262</v>
      </c>
      <c r="I267" s="20">
        <f>Data!N6</f>
        <v>543</v>
      </c>
      <c r="J267" s="22">
        <f t="shared" si="41"/>
        <v>5.9683446911409099</v>
      </c>
      <c r="K267" s="20">
        <f>Data!O6</f>
        <v>0</v>
      </c>
      <c r="L267" s="22">
        <f t="shared" si="42"/>
        <v>0</v>
      </c>
      <c r="M267" s="22">
        <f t="shared" si="36"/>
        <v>83.611922852133262</v>
      </c>
      <c r="N267" s="22">
        <f t="shared" si="37"/>
        <v>16.388077147866746</v>
      </c>
      <c r="O267" s="22">
        <f t="shared" si="38"/>
        <v>5.9683446911409099</v>
      </c>
    </row>
    <row r="268" spans="1:15">
      <c r="A268" s="20" t="str">
        <f t="shared" si="39"/>
        <v>BP05_ABM UHB_Bridgend West Network</v>
      </c>
      <c r="B268" s="20" t="s">
        <v>81</v>
      </c>
      <c r="C268" s="21" t="str">
        <f>Data!A7</f>
        <v>ABM UHB</v>
      </c>
      <c r="D268" s="21" t="str">
        <f>Data!B7</f>
        <v>Bridgend West Network</v>
      </c>
      <c r="E268" s="20">
        <f>Data!C7</f>
        <v>34127</v>
      </c>
      <c r="F268" s="20">
        <f>Data!K7</f>
        <v>4297</v>
      </c>
      <c r="G268" s="20">
        <f>Data!L7</f>
        <v>1361</v>
      </c>
      <c r="H268" s="22">
        <f t="shared" si="40"/>
        <v>75.945563803464125</v>
      </c>
      <c r="I268" s="20">
        <f>Data!N7</f>
        <v>232</v>
      </c>
      <c r="J268" s="22">
        <f t="shared" si="41"/>
        <v>3.9388794567062817</v>
      </c>
      <c r="K268" s="20">
        <f>Data!O7</f>
        <v>0</v>
      </c>
      <c r="L268" s="22">
        <f t="shared" si="42"/>
        <v>0</v>
      </c>
      <c r="M268" s="22">
        <f t="shared" si="36"/>
        <v>75.945563803464125</v>
      </c>
      <c r="N268" s="22">
        <f t="shared" si="37"/>
        <v>24.054436196535878</v>
      </c>
      <c r="O268" s="22">
        <f t="shared" si="38"/>
        <v>3.9388794567062817</v>
      </c>
    </row>
    <row r="269" spans="1:15">
      <c r="A269" s="20" t="str">
        <f t="shared" si="39"/>
        <v>BP05_ABM UHB_CityHealth</v>
      </c>
      <c r="B269" s="20" t="s">
        <v>81</v>
      </c>
      <c r="C269" s="21" t="str">
        <f>Data!A8</f>
        <v>ABM UHB</v>
      </c>
      <c r="D269" s="21" t="str">
        <f>Data!B8</f>
        <v>CityHealth</v>
      </c>
      <c r="E269" s="20">
        <f>Data!C8</f>
        <v>50708</v>
      </c>
      <c r="F269" s="20">
        <f>Data!K8</f>
        <v>5271</v>
      </c>
      <c r="G269" s="20">
        <f>Data!L8</f>
        <v>1068</v>
      </c>
      <c r="H269" s="22">
        <f t="shared" si="40"/>
        <v>83.151916706105069</v>
      </c>
      <c r="I269" s="20">
        <f>Data!N8</f>
        <v>256</v>
      </c>
      <c r="J269" s="22">
        <f t="shared" si="41"/>
        <v>3.8817285822592877</v>
      </c>
      <c r="K269" s="20">
        <f>Data!O8</f>
        <v>0</v>
      </c>
      <c r="L269" s="22">
        <f t="shared" si="42"/>
        <v>0</v>
      </c>
      <c r="M269" s="22">
        <f t="shared" si="36"/>
        <v>83.151916706105069</v>
      </c>
      <c r="N269" s="22">
        <f t="shared" si="37"/>
        <v>16.848083293894938</v>
      </c>
      <c r="O269" s="22">
        <f t="shared" si="38"/>
        <v>3.8817285822592877</v>
      </c>
    </row>
    <row r="270" spans="1:15">
      <c r="A270" s="20" t="str">
        <f t="shared" si="39"/>
        <v>BP05_ABM UHB_Cwmtawe</v>
      </c>
      <c r="B270" s="20" t="s">
        <v>81</v>
      </c>
      <c r="C270" s="21" t="str">
        <f>Data!A9</f>
        <v>ABM UHB</v>
      </c>
      <c r="D270" s="21" t="str">
        <f>Data!B9</f>
        <v>Cwmtawe</v>
      </c>
      <c r="E270" s="20">
        <f>Data!C9</f>
        <v>42989</v>
      </c>
      <c r="F270" s="20">
        <f>Data!K9</f>
        <v>4845</v>
      </c>
      <c r="G270" s="20">
        <f>Data!L9</f>
        <v>1088</v>
      </c>
      <c r="H270" s="22">
        <f t="shared" si="40"/>
        <v>81.661891117478518</v>
      </c>
      <c r="I270" s="20">
        <f>Data!N9</f>
        <v>129</v>
      </c>
      <c r="J270" s="22">
        <f t="shared" si="41"/>
        <v>2.1280105575717587</v>
      </c>
      <c r="K270" s="20">
        <f>Data!O9</f>
        <v>0</v>
      </c>
      <c r="L270" s="22">
        <f t="shared" si="42"/>
        <v>0</v>
      </c>
      <c r="M270" s="22">
        <f t="shared" si="36"/>
        <v>81.661891117478518</v>
      </c>
      <c r="N270" s="22">
        <f t="shared" si="37"/>
        <v>18.338108882521489</v>
      </c>
      <c r="O270" s="22">
        <f t="shared" si="38"/>
        <v>2.1280105575717587</v>
      </c>
    </row>
    <row r="271" spans="1:15">
      <c r="A271" s="20" t="str">
        <f t="shared" si="39"/>
        <v>BP05_ABM UHB_Llwchwr</v>
      </c>
      <c r="B271" s="20" t="s">
        <v>81</v>
      </c>
      <c r="C271" s="21" t="str">
        <f>Data!A10</f>
        <v>ABM UHB</v>
      </c>
      <c r="D271" s="21" t="str">
        <f>Data!B10</f>
        <v>Llwchwr</v>
      </c>
      <c r="E271" s="20">
        <f>Data!C10</f>
        <v>46532</v>
      </c>
      <c r="F271" s="20">
        <f>Data!K10</f>
        <v>5230</v>
      </c>
      <c r="G271" s="20">
        <f>Data!L10</f>
        <v>1553</v>
      </c>
      <c r="H271" s="22">
        <f t="shared" si="40"/>
        <v>77.104526020934699</v>
      </c>
      <c r="I271" s="20">
        <f>Data!N10</f>
        <v>231</v>
      </c>
      <c r="J271" s="22">
        <f t="shared" si="41"/>
        <v>3.293413173652695</v>
      </c>
      <c r="K271" s="20">
        <f>Data!O10</f>
        <v>0</v>
      </c>
      <c r="L271" s="22">
        <f t="shared" si="42"/>
        <v>0</v>
      </c>
      <c r="M271" s="22">
        <f t="shared" si="36"/>
        <v>77.104526020934699</v>
      </c>
      <c r="N271" s="22">
        <f t="shared" si="37"/>
        <v>22.895473979065311</v>
      </c>
      <c r="O271" s="22">
        <f t="shared" si="38"/>
        <v>3.293413173652695</v>
      </c>
    </row>
    <row r="272" spans="1:15">
      <c r="A272" s="20" t="str">
        <f t="shared" si="39"/>
        <v>BP05_ABM UHB_Neath</v>
      </c>
      <c r="B272" s="20" t="s">
        <v>81</v>
      </c>
      <c r="C272" s="21" t="str">
        <f>Data!A11</f>
        <v>ABM UHB</v>
      </c>
      <c r="D272" s="21" t="str">
        <f>Data!B11</f>
        <v>Neath</v>
      </c>
      <c r="E272" s="20">
        <f>Data!C11</f>
        <v>56422</v>
      </c>
      <c r="F272" s="20">
        <f>Data!K11</f>
        <v>7284</v>
      </c>
      <c r="G272" s="20">
        <f>Data!L11</f>
        <v>1464</v>
      </c>
      <c r="H272" s="22">
        <f t="shared" si="40"/>
        <v>83.264746227709182</v>
      </c>
      <c r="I272" s="20">
        <f>Data!N11</f>
        <v>314</v>
      </c>
      <c r="J272" s="22">
        <f t="shared" si="41"/>
        <v>3.4650187596557052</v>
      </c>
      <c r="K272" s="20">
        <f>Data!O11</f>
        <v>0</v>
      </c>
      <c r="L272" s="22">
        <f t="shared" si="42"/>
        <v>0</v>
      </c>
      <c r="M272" s="22">
        <f t="shared" si="36"/>
        <v>83.264746227709182</v>
      </c>
      <c r="N272" s="22">
        <f t="shared" si="37"/>
        <v>16.735253772290807</v>
      </c>
      <c r="O272" s="22">
        <f t="shared" si="38"/>
        <v>3.4650187596557052</v>
      </c>
    </row>
    <row r="273" spans="1:15">
      <c r="A273" s="20" t="str">
        <f t="shared" si="39"/>
        <v>BP05_ABM UHB_Penderi</v>
      </c>
      <c r="B273" s="20" t="s">
        <v>81</v>
      </c>
      <c r="C273" s="21" t="str">
        <f>Data!A12</f>
        <v>ABM UHB</v>
      </c>
      <c r="D273" s="21" t="str">
        <f>Data!B12</f>
        <v>Penderi</v>
      </c>
      <c r="E273" s="20">
        <f>Data!C12</f>
        <v>37026</v>
      </c>
      <c r="F273" s="20">
        <f>Data!K12</f>
        <v>4083</v>
      </c>
      <c r="G273" s="20">
        <f>Data!L12</f>
        <v>971</v>
      </c>
      <c r="H273" s="22">
        <f t="shared" si="40"/>
        <v>80.787495053423029</v>
      </c>
      <c r="I273" s="20">
        <f>Data!N12</f>
        <v>295</v>
      </c>
      <c r="J273" s="22">
        <f t="shared" si="41"/>
        <v>5.5150495419704617</v>
      </c>
      <c r="K273" s="20">
        <f>Data!O12</f>
        <v>0</v>
      </c>
      <c r="L273" s="22">
        <f t="shared" si="42"/>
        <v>0</v>
      </c>
      <c r="M273" s="22">
        <f t="shared" si="36"/>
        <v>80.787495053423029</v>
      </c>
      <c r="N273" s="22">
        <f t="shared" si="37"/>
        <v>19.212504946576971</v>
      </c>
      <c r="O273" s="22">
        <f t="shared" si="38"/>
        <v>5.5150495419704617</v>
      </c>
    </row>
    <row r="274" spans="1:15">
      <c r="A274" s="20" t="str">
        <f t="shared" si="39"/>
        <v>BP05_ABM UHB_Upper Valleys</v>
      </c>
      <c r="B274" s="20" t="s">
        <v>81</v>
      </c>
      <c r="C274" s="21" t="str">
        <f>Data!A13</f>
        <v>ABM UHB</v>
      </c>
      <c r="D274" s="21" t="str">
        <f>Data!B13</f>
        <v>Upper Valleys</v>
      </c>
      <c r="E274" s="20">
        <f>Data!C13</f>
        <v>30624</v>
      </c>
      <c r="F274" s="20">
        <f>Data!K13</f>
        <v>4374</v>
      </c>
      <c r="G274" s="20">
        <f>Data!L13</f>
        <v>849</v>
      </c>
      <c r="H274" s="22">
        <f t="shared" si="40"/>
        <v>83.744974152785758</v>
      </c>
      <c r="I274" s="20">
        <f>Data!N13</f>
        <v>239</v>
      </c>
      <c r="J274" s="22">
        <f t="shared" si="41"/>
        <v>4.3756865616990108</v>
      </c>
      <c r="K274" s="20">
        <f>Data!O13</f>
        <v>0</v>
      </c>
      <c r="L274" s="22">
        <f t="shared" si="42"/>
        <v>0</v>
      </c>
      <c r="M274" s="22">
        <f t="shared" si="36"/>
        <v>83.744974152785758</v>
      </c>
      <c r="N274" s="22">
        <f t="shared" si="37"/>
        <v>16.255025847214245</v>
      </c>
      <c r="O274" s="22">
        <f t="shared" si="38"/>
        <v>4.3756865616990108</v>
      </c>
    </row>
    <row r="275" spans="1:15">
      <c r="A275" s="20" t="str">
        <f t="shared" si="39"/>
        <v>BP05_Aneurin Bevan UHB_Blaenau Gwent East</v>
      </c>
      <c r="B275" s="20" t="s">
        <v>81</v>
      </c>
      <c r="C275" s="21" t="str">
        <f>Data!A14</f>
        <v>Aneurin Bevan UHB</v>
      </c>
      <c r="D275" s="21" t="str">
        <f>Data!B14</f>
        <v>Blaenau Gwent East</v>
      </c>
      <c r="E275" s="20">
        <f>Data!C14</f>
        <v>38233</v>
      </c>
      <c r="F275" s="20">
        <f>Data!K14</f>
        <v>5672</v>
      </c>
      <c r="G275" s="20">
        <f>Data!L14</f>
        <v>1131</v>
      </c>
      <c r="H275" s="22">
        <f t="shared" si="40"/>
        <v>83.374981625753335</v>
      </c>
      <c r="I275" s="20">
        <f>Data!N14</f>
        <v>613</v>
      </c>
      <c r="J275" s="22">
        <f t="shared" si="41"/>
        <v>8.2659115426105707</v>
      </c>
      <c r="K275" s="20">
        <f>Data!O14</f>
        <v>0</v>
      </c>
      <c r="L275" s="22">
        <f t="shared" si="42"/>
        <v>0</v>
      </c>
      <c r="M275" s="22">
        <f t="shared" si="36"/>
        <v>83.374981625753335</v>
      </c>
      <c r="N275" s="22">
        <f t="shared" si="37"/>
        <v>16.625018374246654</v>
      </c>
      <c r="O275" s="22">
        <f t="shared" si="38"/>
        <v>8.2659115426105707</v>
      </c>
    </row>
    <row r="276" spans="1:15">
      <c r="A276" s="20" t="str">
        <f t="shared" si="39"/>
        <v>BP05_Aneurin Bevan UHB_Blaenau Gwent West</v>
      </c>
      <c r="B276" s="20" t="s">
        <v>81</v>
      </c>
      <c r="C276" s="21" t="str">
        <f>Data!A15</f>
        <v>Aneurin Bevan UHB</v>
      </c>
      <c r="D276" s="21" t="str">
        <f>Data!B15</f>
        <v>Blaenau Gwent West</v>
      </c>
      <c r="E276" s="20">
        <f>Data!C15</f>
        <v>35017</v>
      </c>
      <c r="F276" s="20">
        <f>Data!K15</f>
        <v>4525</v>
      </c>
      <c r="G276" s="20">
        <f>Data!L15</f>
        <v>950</v>
      </c>
      <c r="H276" s="22">
        <f t="shared" si="40"/>
        <v>82.648401826484019</v>
      </c>
      <c r="I276" s="20">
        <f>Data!N15</f>
        <v>170</v>
      </c>
      <c r="J276" s="22">
        <f t="shared" si="41"/>
        <v>3.0115146147032772</v>
      </c>
      <c r="K276" s="20">
        <f>Data!O15</f>
        <v>0</v>
      </c>
      <c r="L276" s="22">
        <f t="shared" si="42"/>
        <v>0</v>
      </c>
      <c r="M276" s="22">
        <f t="shared" si="36"/>
        <v>82.648401826484019</v>
      </c>
      <c r="N276" s="22">
        <f t="shared" si="37"/>
        <v>17.351598173515981</v>
      </c>
      <c r="O276" s="22">
        <f t="shared" si="38"/>
        <v>3.0115146147032772</v>
      </c>
    </row>
    <row r="277" spans="1:15">
      <c r="A277" s="20" t="str">
        <f t="shared" si="39"/>
        <v>BP05_Aneurin Bevan UHB_Caerphilly East</v>
      </c>
      <c r="B277" s="20" t="s">
        <v>81</v>
      </c>
      <c r="C277" s="21" t="str">
        <f>Data!A16</f>
        <v>Aneurin Bevan UHB</v>
      </c>
      <c r="D277" s="21" t="str">
        <f>Data!B16</f>
        <v>Caerphilly East</v>
      </c>
      <c r="E277" s="20">
        <f>Data!C16</f>
        <v>59971</v>
      </c>
      <c r="F277" s="20">
        <f>Data!K16</f>
        <v>7801</v>
      </c>
      <c r="G277" s="20">
        <f>Data!L16</f>
        <v>1735</v>
      </c>
      <c r="H277" s="22">
        <f t="shared" si="40"/>
        <v>81.805788590604024</v>
      </c>
      <c r="I277" s="20">
        <f>Data!N16</f>
        <v>462</v>
      </c>
      <c r="J277" s="22">
        <f t="shared" si="41"/>
        <v>4.6209241848369675</v>
      </c>
      <c r="K277" s="20">
        <f>Data!O16</f>
        <v>0</v>
      </c>
      <c r="L277" s="22">
        <f t="shared" si="42"/>
        <v>0</v>
      </c>
      <c r="M277" s="22">
        <f t="shared" si="36"/>
        <v>81.805788590604024</v>
      </c>
      <c r="N277" s="22">
        <f t="shared" si="37"/>
        <v>18.194211409395976</v>
      </c>
      <c r="O277" s="22">
        <f t="shared" si="38"/>
        <v>4.6209241848369675</v>
      </c>
    </row>
    <row r="278" spans="1:15">
      <c r="A278" s="20" t="str">
        <f t="shared" si="39"/>
        <v>BP05_Aneurin Bevan UHB_Caerphilly North</v>
      </c>
      <c r="B278" s="20" t="s">
        <v>81</v>
      </c>
      <c r="C278" s="21" t="str">
        <f>Data!A17</f>
        <v>Aneurin Bevan UHB</v>
      </c>
      <c r="D278" s="21" t="str">
        <f>Data!B17</f>
        <v>Caerphilly North</v>
      </c>
      <c r="E278" s="20">
        <f>Data!C17</f>
        <v>68779</v>
      </c>
      <c r="F278" s="20">
        <f>Data!K17</f>
        <v>9481</v>
      </c>
      <c r="G278" s="20">
        <f>Data!L17</f>
        <v>2121</v>
      </c>
      <c r="H278" s="22">
        <f t="shared" si="40"/>
        <v>81.718669194966381</v>
      </c>
      <c r="I278" s="20">
        <f>Data!N17</f>
        <v>409</v>
      </c>
      <c r="J278" s="22">
        <f t="shared" si="41"/>
        <v>3.4052118891016567</v>
      </c>
      <c r="K278" s="20">
        <f>Data!O17</f>
        <v>0</v>
      </c>
      <c r="L278" s="22">
        <f t="shared" si="42"/>
        <v>0</v>
      </c>
      <c r="M278" s="22">
        <f t="shared" si="36"/>
        <v>81.718669194966381</v>
      </c>
      <c r="N278" s="22">
        <f t="shared" si="37"/>
        <v>18.281330805033615</v>
      </c>
      <c r="O278" s="22">
        <f t="shared" si="38"/>
        <v>3.4052118891016567</v>
      </c>
    </row>
    <row r="279" spans="1:15">
      <c r="A279" s="20" t="str">
        <f t="shared" si="39"/>
        <v>BP05_Aneurin Bevan UHB_Caerphilly South</v>
      </c>
      <c r="B279" s="20" t="s">
        <v>81</v>
      </c>
      <c r="C279" s="21" t="str">
        <f>Data!A18</f>
        <v>Aneurin Bevan UHB</v>
      </c>
      <c r="D279" s="21" t="str">
        <f>Data!B18</f>
        <v>Caerphilly South</v>
      </c>
      <c r="E279" s="20">
        <f>Data!C18</f>
        <v>55566</v>
      </c>
      <c r="F279" s="20">
        <f>Data!K18</f>
        <v>6562</v>
      </c>
      <c r="G279" s="20">
        <f>Data!L18</f>
        <v>1494</v>
      </c>
      <c r="H279" s="22">
        <f t="shared" si="40"/>
        <v>81.454816285998007</v>
      </c>
      <c r="I279" s="20">
        <f>Data!N18</f>
        <v>473</v>
      </c>
      <c r="J279" s="22">
        <f t="shared" si="41"/>
        <v>5.5457849689295351</v>
      </c>
      <c r="K279" s="20">
        <f>Data!O18</f>
        <v>0</v>
      </c>
      <c r="L279" s="22">
        <f t="shared" si="42"/>
        <v>0</v>
      </c>
      <c r="M279" s="22">
        <f t="shared" si="36"/>
        <v>81.454816285998007</v>
      </c>
      <c r="N279" s="22">
        <f t="shared" si="37"/>
        <v>18.545183714001986</v>
      </c>
      <c r="O279" s="22">
        <f t="shared" si="38"/>
        <v>5.5457849689295351</v>
      </c>
    </row>
    <row r="280" spans="1:15">
      <c r="A280" s="20" t="str">
        <f t="shared" si="39"/>
        <v>BP05_Aneurin Bevan UHB_Monmouthshire North</v>
      </c>
      <c r="B280" s="20" t="s">
        <v>81</v>
      </c>
      <c r="C280" s="21" t="str">
        <f>Data!A19</f>
        <v>Aneurin Bevan UHB</v>
      </c>
      <c r="D280" s="21" t="str">
        <f>Data!B19</f>
        <v>Monmouthshire North</v>
      </c>
      <c r="E280" s="20">
        <f>Data!C19</f>
        <v>51137</v>
      </c>
      <c r="F280" s="20">
        <f>Data!K19</f>
        <v>6675</v>
      </c>
      <c r="G280" s="20">
        <f>Data!L19</f>
        <v>1425</v>
      </c>
      <c r="H280" s="22">
        <f t="shared" si="40"/>
        <v>82.407407407407405</v>
      </c>
      <c r="I280" s="20">
        <f>Data!N19</f>
        <v>313</v>
      </c>
      <c r="J280" s="22">
        <f t="shared" si="41"/>
        <v>3.7204326637346963</v>
      </c>
      <c r="K280" s="20">
        <f>Data!O19</f>
        <v>0</v>
      </c>
      <c r="L280" s="22">
        <f t="shared" si="42"/>
        <v>0</v>
      </c>
      <c r="M280" s="22">
        <f t="shared" si="36"/>
        <v>82.407407407407405</v>
      </c>
      <c r="N280" s="22">
        <f t="shared" si="37"/>
        <v>17.592592592592592</v>
      </c>
      <c r="O280" s="22">
        <f t="shared" si="38"/>
        <v>3.7204326637346963</v>
      </c>
    </row>
    <row r="281" spans="1:15">
      <c r="A281" s="20" t="str">
        <f t="shared" si="39"/>
        <v>BP05_Aneurin Bevan UHB_Monmouthshire South</v>
      </c>
      <c r="B281" s="20" t="s">
        <v>81</v>
      </c>
      <c r="C281" s="21" t="str">
        <f>Data!A20</f>
        <v>Aneurin Bevan UHB</v>
      </c>
      <c r="D281" s="21" t="str">
        <f>Data!B20</f>
        <v>Monmouthshire South</v>
      </c>
      <c r="E281" s="20">
        <f>Data!C20</f>
        <v>46793</v>
      </c>
      <c r="F281" s="20">
        <f>Data!K20</f>
        <v>5744</v>
      </c>
      <c r="G281" s="20">
        <f>Data!L20</f>
        <v>943</v>
      </c>
      <c r="H281" s="22">
        <f t="shared" si="40"/>
        <v>85.898011066247946</v>
      </c>
      <c r="I281" s="20">
        <f>Data!N20</f>
        <v>128</v>
      </c>
      <c r="J281" s="22">
        <f t="shared" si="41"/>
        <v>1.8782098312545854</v>
      </c>
      <c r="K281" s="20">
        <f>Data!O20</f>
        <v>0</v>
      </c>
      <c r="L281" s="22">
        <f t="shared" si="42"/>
        <v>0</v>
      </c>
      <c r="M281" s="22">
        <f t="shared" si="36"/>
        <v>85.898011066247946</v>
      </c>
      <c r="N281" s="22">
        <f t="shared" si="37"/>
        <v>14.101988933752056</v>
      </c>
      <c r="O281" s="22">
        <f t="shared" si="38"/>
        <v>1.8782098312545854</v>
      </c>
    </row>
    <row r="282" spans="1:15">
      <c r="A282" s="20" t="str">
        <f t="shared" si="39"/>
        <v>BP05_Aneurin Bevan UHB_Newport Central</v>
      </c>
      <c r="B282" s="20" t="s">
        <v>81</v>
      </c>
      <c r="C282" s="21" t="str">
        <f>Data!A21</f>
        <v>Aneurin Bevan UHB</v>
      </c>
      <c r="D282" s="21" t="str">
        <f>Data!B21</f>
        <v>Newport Central</v>
      </c>
      <c r="E282" s="20">
        <f>Data!C21</f>
        <v>48307</v>
      </c>
      <c r="F282" s="20">
        <f>Data!K21</f>
        <v>5711</v>
      </c>
      <c r="G282" s="20">
        <f>Data!L21</f>
        <v>1186</v>
      </c>
      <c r="H282" s="22">
        <f t="shared" si="40"/>
        <v>82.804117732347393</v>
      </c>
      <c r="I282" s="20">
        <f>Data!N21</f>
        <v>297</v>
      </c>
      <c r="J282" s="22">
        <f t="shared" si="41"/>
        <v>4.1284403669724776</v>
      </c>
      <c r="K282" s="20">
        <f>Data!O21</f>
        <v>0</v>
      </c>
      <c r="L282" s="22">
        <f t="shared" si="42"/>
        <v>0</v>
      </c>
      <c r="M282" s="22">
        <f t="shared" si="36"/>
        <v>82.804117732347393</v>
      </c>
      <c r="N282" s="22">
        <f t="shared" si="37"/>
        <v>17.1958822676526</v>
      </c>
      <c r="O282" s="22">
        <f t="shared" si="38"/>
        <v>4.1284403669724776</v>
      </c>
    </row>
    <row r="283" spans="1:15">
      <c r="A283" s="20" t="str">
        <f t="shared" si="39"/>
        <v>BP05_Aneurin Bevan UHB_Newport East</v>
      </c>
      <c r="B283" s="20" t="s">
        <v>81</v>
      </c>
      <c r="C283" s="21" t="str">
        <f>Data!A22</f>
        <v>Aneurin Bevan UHB</v>
      </c>
      <c r="D283" s="21" t="str">
        <f>Data!B22</f>
        <v>Newport East</v>
      </c>
      <c r="E283" s="20">
        <f>Data!C22</f>
        <v>47854</v>
      </c>
      <c r="F283" s="20">
        <f>Data!K22</f>
        <v>5339</v>
      </c>
      <c r="G283" s="20">
        <f>Data!L22</f>
        <v>1196</v>
      </c>
      <c r="H283" s="22">
        <f t="shared" si="40"/>
        <v>81.698546289211933</v>
      </c>
      <c r="I283" s="20">
        <f>Data!N22</f>
        <v>257</v>
      </c>
      <c r="J283" s="22">
        <f t="shared" si="41"/>
        <v>3.7838633686690222</v>
      </c>
      <c r="K283" s="20">
        <f>Data!O22</f>
        <v>0</v>
      </c>
      <c r="L283" s="22">
        <f t="shared" si="42"/>
        <v>0</v>
      </c>
      <c r="M283" s="22">
        <f t="shared" si="36"/>
        <v>81.698546289211933</v>
      </c>
      <c r="N283" s="22">
        <f t="shared" si="37"/>
        <v>18.301453710788067</v>
      </c>
      <c r="O283" s="22">
        <f t="shared" si="38"/>
        <v>3.7838633686690222</v>
      </c>
    </row>
    <row r="284" spans="1:15">
      <c r="A284" s="20" t="str">
        <f t="shared" si="39"/>
        <v>BP05_Aneurin Bevan UHB_Newport West</v>
      </c>
      <c r="B284" s="20" t="s">
        <v>81</v>
      </c>
      <c r="C284" s="21" t="str">
        <f>Data!A23</f>
        <v>Aneurin Bevan UHB</v>
      </c>
      <c r="D284" s="21" t="str">
        <f>Data!B23</f>
        <v>Newport West</v>
      </c>
      <c r="E284" s="20">
        <f>Data!C23</f>
        <v>52175</v>
      </c>
      <c r="F284" s="20">
        <f>Data!K23</f>
        <v>6336</v>
      </c>
      <c r="G284" s="20">
        <f>Data!L23</f>
        <v>1275</v>
      </c>
      <c r="H284" s="22">
        <f t="shared" si="40"/>
        <v>83.247930626724482</v>
      </c>
      <c r="I284" s="20">
        <f>Data!N23</f>
        <v>250</v>
      </c>
      <c r="J284" s="22">
        <f t="shared" si="41"/>
        <v>3.1802569647627532</v>
      </c>
      <c r="K284" s="20">
        <f>Data!O23</f>
        <v>0</v>
      </c>
      <c r="L284" s="22">
        <f t="shared" si="42"/>
        <v>0</v>
      </c>
      <c r="M284" s="22">
        <f t="shared" si="36"/>
        <v>83.247930626724482</v>
      </c>
      <c r="N284" s="22">
        <f t="shared" si="37"/>
        <v>16.752069373275521</v>
      </c>
      <c r="O284" s="22">
        <f t="shared" si="38"/>
        <v>3.1802569647627532</v>
      </c>
    </row>
    <row r="285" spans="1:15">
      <c r="A285" s="20" t="str">
        <f t="shared" si="39"/>
        <v>BP05_Aneurin Bevan UHB_Torfaen North</v>
      </c>
      <c r="B285" s="20" t="s">
        <v>81</v>
      </c>
      <c r="C285" s="21" t="str">
        <f>Data!A24</f>
        <v>Aneurin Bevan UHB</v>
      </c>
      <c r="D285" s="21" t="str">
        <f>Data!B24</f>
        <v>Torfaen North</v>
      </c>
      <c r="E285" s="20">
        <f>Data!C24</f>
        <v>48650</v>
      </c>
      <c r="F285" s="20">
        <f>Data!K24</f>
        <v>6193</v>
      </c>
      <c r="G285" s="20">
        <f>Data!L24</f>
        <v>1527</v>
      </c>
      <c r="H285" s="22">
        <f t="shared" si="40"/>
        <v>80.220207253886016</v>
      </c>
      <c r="I285" s="20">
        <f>Data!N24</f>
        <v>470</v>
      </c>
      <c r="J285" s="22">
        <f t="shared" si="41"/>
        <v>5.7387057387057387</v>
      </c>
      <c r="K285" s="20">
        <f>Data!O24</f>
        <v>0</v>
      </c>
      <c r="L285" s="22">
        <f t="shared" si="42"/>
        <v>0</v>
      </c>
      <c r="M285" s="22">
        <f t="shared" si="36"/>
        <v>80.220207253886016</v>
      </c>
      <c r="N285" s="22">
        <f t="shared" si="37"/>
        <v>19.779792746113991</v>
      </c>
      <c r="O285" s="22">
        <f t="shared" si="38"/>
        <v>5.7387057387057387</v>
      </c>
    </row>
    <row r="286" spans="1:15">
      <c r="A286" s="20" t="str">
        <f t="shared" si="39"/>
        <v>BP05_Aneurin Bevan UHB_Torfaen South</v>
      </c>
      <c r="B286" s="20" t="s">
        <v>81</v>
      </c>
      <c r="C286" s="21" t="str">
        <f>Data!A25</f>
        <v>Aneurin Bevan UHB</v>
      </c>
      <c r="D286" s="21" t="str">
        <f>Data!B25</f>
        <v>Torfaen South</v>
      </c>
      <c r="E286" s="20">
        <f>Data!C25</f>
        <v>45537</v>
      </c>
      <c r="F286" s="20">
        <f>Data!K25</f>
        <v>5702</v>
      </c>
      <c r="G286" s="20">
        <f>Data!L25</f>
        <v>1240</v>
      </c>
      <c r="H286" s="22">
        <f t="shared" si="40"/>
        <v>82.13771247479113</v>
      </c>
      <c r="I286" s="20">
        <f>Data!N25</f>
        <v>316</v>
      </c>
      <c r="J286" s="22">
        <f t="shared" si="41"/>
        <v>4.3538164783686968</v>
      </c>
      <c r="K286" s="20">
        <f>Data!O25</f>
        <v>0</v>
      </c>
      <c r="L286" s="22">
        <f t="shared" si="42"/>
        <v>0</v>
      </c>
      <c r="M286" s="22">
        <f t="shared" si="36"/>
        <v>82.13771247479113</v>
      </c>
      <c r="N286" s="22">
        <f t="shared" si="37"/>
        <v>17.862287525208874</v>
      </c>
      <c r="O286" s="22">
        <f t="shared" si="38"/>
        <v>4.3538164783686968</v>
      </c>
    </row>
    <row r="287" spans="1:15">
      <c r="A287" s="20" t="str">
        <f t="shared" si="39"/>
        <v>BP05_Betsi Cadwaladr UHB_Anglesey</v>
      </c>
      <c r="B287" s="20" t="s">
        <v>81</v>
      </c>
      <c r="C287" s="21" t="str">
        <f>Data!A26</f>
        <v>Betsi Cadwaladr UHB</v>
      </c>
      <c r="D287" s="21" t="str">
        <f>Data!B26</f>
        <v>Anglesey</v>
      </c>
      <c r="E287" s="20">
        <f>Data!C26</f>
        <v>66040</v>
      </c>
      <c r="F287" s="20">
        <f>Data!K26</f>
        <v>8925</v>
      </c>
      <c r="G287" s="20">
        <f>Data!L26</f>
        <v>1751</v>
      </c>
      <c r="H287" s="22">
        <f t="shared" si="40"/>
        <v>83.598726114649679</v>
      </c>
      <c r="I287" s="20">
        <f>Data!N26</f>
        <v>367</v>
      </c>
      <c r="J287" s="22">
        <f t="shared" si="41"/>
        <v>3.3233722720275285</v>
      </c>
      <c r="K287" s="20">
        <f>Data!O26</f>
        <v>0</v>
      </c>
      <c r="L287" s="22">
        <f t="shared" si="42"/>
        <v>0</v>
      </c>
      <c r="M287" s="22">
        <f t="shared" si="36"/>
        <v>83.598726114649679</v>
      </c>
      <c r="N287" s="22">
        <f t="shared" si="37"/>
        <v>16.401273885350317</v>
      </c>
      <c r="O287" s="22">
        <f t="shared" si="38"/>
        <v>3.3233722720275285</v>
      </c>
    </row>
    <row r="288" spans="1:15">
      <c r="A288" s="20" t="str">
        <f t="shared" si="39"/>
        <v>BP05_Betsi Cadwaladr UHB_Arfon</v>
      </c>
      <c r="B288" s="20" t="s">
        <v>81</v>
      </c>
      <c r="C288" s="21" t="str">
        <f>Data!A27</f>
        <v>Betsi Cadwaladr UHB</v>
      </c>
      <c r="D288" s="21" t="str">
        <f>Data!B27</f>
        <v>Arfon</v>
      </c>
      <c r="E288" s="20">
        <f>Data!C27</f>
        <v>69173</v>
      </c>
      <c r="F288" s="20">
        <f>Data!K27</f>
        <v>6611</v>
      </c>
      <c r="G288" s="20">
        <f>Data!L27</f>
        <v>1500</v>
      </c>
      <c r="H288" s="22">
        <f t="shared" si="40"/>
        <v>81.506595980766861</v>
      </c>
      <c r="I288" s="20">
        <f>Data!N27</f>
        <v>440</v>
      </c>
      <c r="J288" s="22">
        <f t="shared" si="41"/>
        <v>5.1455970061981056</v>
      </c>
      <c r="K288" s="20">
        <f>Data!O27</f>
        <v>0</v>
      </c>
      <c r="L288" s="22">
        <f t="shared" si="42"/>
        <v>0</v>
      </c>
      <c r="M288" s="22">
        <f t="shared" si="36"/>
        <v>81.506595980766861</v>
      </c>
      <c r="N288" s="22">
        <f t="shared" si="37"/>
        <v>18.493404019233139</v>
      </c>
      <c r="O288" s="22">
        <f t="shared" si="38"/>
        <v>5.1455970061981056</v>
      </c>
    </row>
    <row r="289" spans="1:15">
      <c r="A289" s="20" t="str">
        <f t="shared" si="39"/>
        <v>BP05_Betsi Cadwaladr UHB_Central &amp; South Denbighshire</v>
      </c>
      <c r="B289" s="20" t="s">
        <v>81</v>
      </c>
      <c r="C289" s="21" t="str">
        <f>Data!A28</f>
        <v>Betsi Cadwaladr UHB</v>
      </c>
      <c r="D289" s="21" t="str">
        <f>Data!B28</f>
        <v>Central &amp; South Denbighshire</v>
      </c>
      <c r="E289" s="20">
        <f>Data!C28</f>
        <v>42179</v>
      </c>
      <c r="F289" s="20">
        <f>Data!K28</f>
        <v>5364</v>
      </c>
      <c r="G289" s="20">
        <f>Data!L28</f>
        <v>1246</v>
      </c>
      <c r="H289" s="22">
        <f t="shared" si="40"/>
        <v>81.149773071104391</v>
      </c>
      <c r="I289" s="20">
        <f>Data!N28</f>
        <v>411</v>
      </c>
      <c r="J289" s="22">
        <f t="shared" si="41"/>
        <v>5.8538669705170205</v>
      </c>
      <c r="K289" s="20">
        <f>Data!O28</f>
        <v>0</v>
      </c>
      <c r="L289" s="22">
        <f t="shared" si="42"/>
        <v>0</v>
      </c>
      <c r="M289" s="22">
        <f t="shared" si="36"/>
        <v>81.149773071104391</v>
      </c>
      <c r="N289" s="22">
        <f t="shared" si="37"/>
        <v>18.850226928895612</v>
      </c>
      <c r="O289" s="22">
        <f t="shared" si="38"/>
        <v>5.8538669705170205</v>
      </c>
    </row>
    <row r="290" spans="1:15">
      <c r="A290" s="20" t="str">
        <f t="shared" si="39"/>
        <v>BP05_Betsi Cadwaladr UHB_Conwy East</v>
      </c>
      <c r="B290" s="20" t="s">
        <v>81</v>
      </c>
      <c r="C290" s="21" t="str">
        <f>Data!A29</f>
        <v>Betsi Cadwaladr UHB</v>
      </c>
      <c r="D290" s="21" t="str">
        <f>Data!B29</f>
        <v>Conwy East</v>
      </c>
      <c r="E290" s="20">
        <f>Data!C29</f>
        <v>54001</v>
      </c>
      <c r="F290" s="20">
        <f>Data!K29</f>
        <v>6779</v>
      </c>
      <c r="G290" s="20">
        <f>Data!L29</f>
        <v>1960</v>
      </c>
      <c r="H290" s="22">
        <f t="shared" si="40"/>
        <v>77.571804554296833</v>
      </c>
      <c r="I290" s="20">
        <f>Data!N29</f>
        <v>763</v>
      </c>
      <c r="J290" s="22">
        <f t="shared" si="41"/>
        <v>8.0298884445379919</v>
      </c>
      <c r="K290" s="20">
        <f>Data!O29</f>
        <v>0</v>
      </c>
      <c r="L290" s="22">
        <f t="shared" si="42"/>
        <v>0</v>
      </c>
      <c r="M290" s="22">
        <f t="shared" si="36"/>
        <v>77.571804554296833</v>
      </c>
      <c r="N290" s="22">
        <f t="shared" si="37"/>
        <v>22.428195445703171</v>
      </c>
      <c r="O290" s="22">
        <f t="shared" si="38"/>
        <v>8.0298884445379919</v>
      </c>
    </row>
    <row r="291" spans="1:15">
      <c r="A291" s="20" t="str">
        <f t="shared" si="39"/>
        <v>BP05_Betsi Cadwaladr UHB_Conwy West</v>
      </c>
      <c r="B291" s="20" t="s">
        <v>81</v>
      </c>
      <c r="C291" s="21" t="str">
        <f>Data!A30</f>
        <v>Betsi Cadwaladr UHB</v>
      </c>
      <c r="D291" s="21" t="str">
        <f>Data!B30</f>
        <v>Conwy West</v>
      </c>
      <c r="E291" s="20">
        <f>Data!C30</f>
        <v>62883</v>
      </c>
      <c r="F291" s="20">
        <f>Data!K30</f>
        <v>8154</v>
      </c>
      <c r="G291" s="20">
        <f>Data!L30</f>
        <v>2088</v>
      </c>
      <c r="H291" s="22">
        <f t="shared" si="40"/>
        <v>79.613356766256587</v>
      </c>
      <c r="I291" s="20">
        <f>Data!N30</f>
        <v>501</v>
      </c>
      <c r="J291" s="22">
        <f t="shared" si="41"/>
        <v>4.6635018151354366</v>
      </c>
      <c r="K291" s="20">
        <f>Data!O30</f>
        <v>0</v>
      </c>
      <c r="L291" s="22">
        <f t="shared" si="42"/>
        <v>0</v>
      </c>
      <c r="M291" s="22">
        <f t="shared" si="36"/>
        <v>79.613356766256587</v>
      </c>
      <c r="N291" s="22">
        <f t="shared" si="37"/>
        <v>20.38664323374341</v>
      </c>
      <c r="O291" s="22">
        <f t="shared" si="38"/>
        <v>4.6635018151354366</v>
      </c>
    </row>
    <row r="292" spans="1:15">
      <c r="A292" s="20" t="str">
        <f t="shared" si="39"/>
        <v>BP05_Betsi Cadwaladr UHB_Deeside, Hawarden &amp; Saltney</v>
      </c>
      <c r="B292" s="20" t="s">
        <v>81</v>
      </c>
      <c r="C292" s="21" t="str">
        <f>Data!A31</f>
        <v>Betsi Cadwaladr UHB</v>
      </c>
      <c r="D292" s="21" t="str">
        <f>Data!B31</f>
        <v>Deeside, Hawarden &amp; Saltney</v>
      </c>
      <c r="E292" s="20">
        <f>Data!C31</f>
        <v>61291</v>
      </c>
      <c r="F292" s="20">
        <f>Data!K31</f>
        <v>7190</v>
      </c>
      <c r="G292" s="20">
        <f>Data!L31</f>
        <v>1665</v>
      </c>
      <c r="H292" s="22">
        <f t="shared" si="40"/>
        <v>81.197063805759456</v>
      </c>
      <c r="I292" s="20">
        <f>Data!N31</f>
        <v>277</v>
      </c>
      <c r="J292" s="22">
        <f t="shared" si="41"/>
        <v>3.0332895313184407</v>
      </c>
      <c r="K292" s="20">
        <f>Data!O31</f>
        <v>0</v>
      </c>
      <c r="L292" s="22">
        <f t="shared" si="42"/>
        <v>0</v>
      </c>
      <c r="M292" s="22">
        <f t="shared" si="36"/>
        <v>81.197063805759456</v>
      </c>
      <c r="N292" s="22">
        <f t="shared" si="37"/>
        <v>18.802936194240541</v>
      </c>
      <c r="O292" s="22">
        <f t="shared" si="38"/>
        <v>3.0332895313184407</v>
      </c>
    </row>
    <row r="293" spans="1:15">
      <c r="A293" s="20" t="str">
        <f t="shared" si="39"/>
        <v>BP05_Betsi Cadwaladr UHB_Dwyfor</v>
      </c>
      <c r="B293" s="20" t="s">
        <v>81</v>
      </c>
      <c r="C293" s="21" t="str">
        <f>Data!A32</f>
        <v>Betsi Cadwaladr UHB</v>
      </c>
      <c r="D293" s="21" t="str">
        <f>Data!B32</f>
        <v>Dwyfor</v>
      </c>
      <c r="E293" s="20">
        <f>Data!C32</f>
        <v>25162</v>
      </c>
      <c r="F293" s="20">
        <f>Data!K32</f>
        <v>3641</v>
      </c>
      <c r="G293" s="20">
        <f>Data!L32</f>
        <v>862</v>
      </c>
      <c r="H293" s="22">
        <f t="shared" si="40"/>
        <v>80.857206306906505</v>
      </c>
      <c r="I293" s="20">
        <f>Data!N32</f>
        <v>301</v>
      </c>
      <c r="J293" s="22">
        <f t="shared" si="41"/>
        <v>6.2656119900083267</v>
      </c>
      <c r="K293" s="20">
        <f>Data!O32</f>
        <v>0</v>
      </c>
      <c r="L293" s="22">
        <f t="shared" si="42"/>
        <v>0</v>
      </c>
      <c r="M293" s="22">
        <f t="shared" si="36"/>
        <v>80.857206306906505</v>
      </c>
      <c r="N293" s="22">
        <f t="shared" si="37"/>
        <v>19.142793693093495</v>
      </c>
      <c r="O293" s="22">
        <f t="shared" si="38"/>
        <v>6.2656119900083267</v>
      </c>
    </row>
    <row r="294" spans="1:15">
      <c r="A294" s="20" t="str">
        <f t="shared" si="39"/>
        <v>BP05_Betsi Cadwaladr UHB_Holywell &amp; Flint</v>
      </c>
      <c r="B294" s="20" t="s">
        <v>81</v>
      </c>
      <c r="C294" s="21" t="str">
        <f>Data!A33</f>
        <v>Betsi Cadwaladr UHB</v>
      </c>
      <c r="D294" s="21" t="str">
        <f>Data!B33</f>
        <v>Holywell &amp; Flint</v>
      </c>
      <c r="E294" s="20">
        <f>Data!C33</f>
        <v>39096</v>
      </c>
      <c r="F294" s="20">
        <f>Data!K33</f>
        <v>5048</v>
      </c>
      <c r="G294" s="20">
        <f>Data!L33</f>
        <v>1194</v>
      </c>
      <c r="H294" s="22">
        <f t="shared" si="40"/>
        <v>80.871515539891064</v>
      </c>
      <c r="I294" s="20">
        <f>Data!N33</f>
        <v>145</v>
      </c>
      <c r="J294" s="22">
        <f t="shared" si="41"/>
        <v>2.2702364177235008</v>
      </c>
      <c r="K294" s="20">
        <f>Data!O33</f>
        <v>0</v>
      </c>
      <c r="L294" s="22">
        <f t="shared" si="42"/>
        <v>0</v>
      </c>
      <c r="M294" s="22">
        <f t="shared" si="36"/>
        <v>80.871515539891064</v>
      </c>
      <c r="N294" s="22">
        <f t="shared" si="37"/>
        <v>19.12848446010894</v>
      </c>
      <c r="O294" s="22">
        <f t="shared" si="38"/>
        <v>2.2702364177235008</v>
      </c>
    </row>
    <row r="295" spans="1:15">
      <c r="A295" s="20" t="str">
        <f t="shared" si="39"/>
        <v>BP05_Betsi Cadwaladr UHB_Meirionnydd</v>
      </c>
      <c r="B295" s="20" t="s">
        <v>81</v>
      </c>
      <c r="C295" s="21" t="str">
        <f>Data!A34</f>
        <v>Betsi Cadwaladr UHB</v>
      </c>
      <c r="D295" s="21" t="str">
        <f>Data!B34</f>
        <v>Meirionnydd</v>
      </c>
      <c r="E295" s="20">
        <f>Data!C34</f>
        <v>31969</v>
      </c>
      <c r="F295" s="20">
        <f>Data!K34</f>
        <v>4693</v>
      </c>
      <c r="G295" s="20">
        <f>Data!L34</f>
        <v>1062</v>
      </c>
      <c r="H295" s="22">
        <f t="shared" si="40"/>
        <v>81.546481320590786</v>
      </c>
      <c r="I295" s="20">
        <f>Data!N34</f>
        <v>169</v>
      </c>
      <c r="J295" s="22">
        <f t="shared" si="41"/>
        <v>2.8528021607022285</v>
      </c>
      <c r="K295" s="20">
        <f>Data!O34</f>
        <v>0</v>
      </c>
      <c r="L295" s="22">
        <f t="shared" si="42"/>
        <v>0</v>
      </c>
      <c r="M295" s="22">
        <f t="shared" si="36"/>
        <v>81.546481320590786</v>
      </c>
      <c r="N295" s="22">
        <f t="shared" si="37"/>
        <v>18.453518679409207</v>
      </c>
      <c r="O295" s="22">
        <f t="shared" si="38"/>
        <v>2.8528021607022285</v>
      </c>
    </row>
    <row r="296" spans="1:15">
      <c r="A296" s="20" t="str">
        <f t="shared" si="39"/>
        <v>BP05_Betsi Cadwaladr UHB_Mold, Buckley &amp; Caergwle</v>
      </c>
      <c r="B296" s="20" t="s">
        <v>81</v>
      </c>
      <c r="C296" s="21" t="str">
        <f>Data!A35</f>
        <v>Betsi Cadwaladr UHB</v>
      </c>
      <c r="D296" s="21" t="str">
        <f>Data!B35</f>
        <v>Mold, Buckley &amp; Caergwle</v>
      </c>
      <c r="E296" s="20">
        <f>Data!C35</f>
        <v>48696</v>
      </c>
      <c r="F296" s="20">
        <f>Data!K35</f>
        <v>6385</v>
      </c>
      <c r="G296" s="20">
        <f>Data!L35</f>
        <v>1157</v>
      </c>
      <c r="H296" s="22">
        <f t="shared" si="40"/>
        <v>84.659241580482643</v>
      </c>
      <c r="I296" s="20">
        <f>Data!N35</f>
        <v>185</v>
      </c>
      <c r="J296" s="22">
        <f t="shared" si="41"/>
        <v>2.3942021483111171</v>
      </c>
      <c r="K296" s="20">
        <f>Data!O35</f>
        <v>0</v>
      </c>
      <c r="L296" s="22">
        <f t="shared" si="42"/>
        <v>0</v>
      </c>
      <c r="M296" s="22">
        <f t="shared" si="36"/>
        <v>84.659241580482643</v>
      </c>
      <c r="N296" s="22">
        <f t="shared" si="37"/>
        <v>15.340758419517369</v>
      </c>
      <c r="O296" s="22">
        <f t="shared" si="38"/>
        <v>2.3942021483111171</v>
      </c>
    </row>
    <row r="297" spans="1:15">
      <c r="A297" s="20" t="str">
        <f t="shared" si="39"/>
        <v>BP05_Betsi Cadwaladr UHB_North Denbighshire</v>
      </c>
      <c r="B297" s="20" t="s">
        <v>81</v>
      </c>
      <c r="C297" s="21" t="str">
        <f>Data!A36</f>
        <v>Betsi Cadwaladr UHB</v>
      </c>
      <c r="D297" s="21" t="str">
        <f>Data!B36</f>
        <v>North Denbighshire</v>
      </c>
      <c r="E297" s="20">
        <f>Data!C36</f>
        <v>59387</v>
      </c>
      <c r="F297" s="20">
        <f>Data!K36</f>
        <v>7427</v>
      </c>
      <c r="G297" s="20">
        <f>Data!L36</f>
        <v>1463</v>
      </c>
      <c r="H297" s="22">
        <f t="shared" si="40"/>
        <v>83.543307086614178</v>
      </c>
      <c r="I297" s="20">
        <f>Data!N36</f>
        <v>1205</v>
      </c>
      <c r="J297" s="22">
        <f t="shared" si="41"/>
        <v>11.936602278355622</v>
      </c>
      <c r="K297" s="20">
        <f>Data!O36</f>
        <v>0</v>
      </c>
      <c r="L297" s="22">
        <f t="shared" si="42"/>
        <v>0</v>
      </c>
      <c r="M297" s="22">
        <f t="shared" si="36"/>
        <v>83.543307086614178</v>
      </c>
      <c r="N297" s="22">
        <f t="shared" si="37"/>
        <v>16.456692913385826</v>
      </c>
      <c r="O297" s="22">
        <f t="shared" si="38"/>
        <v>11.936602278355622</v>
      </c>
    </row>
    <row r="298" spans="1:15">
      <c r="A298" s="20" t="str">
        <f t="shared" si="39"/>
        <v>BP05_Betsi Cadwaladr UHB_South Wrexham</v>
      </c>
      <c r="B298" s="20" t="s">
        <v>81</v>
      </c>
      <c r="C298" s="21" t="str">
        <f>Data!A37</f>
        <v>Betsi Cadwaladr UHB</v>
      </c>
      <c r="D298" s="21" t="str">
        <f>Data!B37</f>
        <v>South Wrexham</v>
      </c>
      <c r="E298" s="20">
        <f>Data!C37</f>
        <v>53098</v>
      </c>
      <c r="F298" s="20">
        <f>Data!K37</f>
        <v>6608</v>
      </c>
      <c r="G298" s="20">
        <f>Data!L37</f>
        <v>1570</v>
      </c>
      <c r="H298" s="22">
        <f t="shared" si="40"/>
        <v>80.802152115431653</v>
      </c>
      <c r="I298" s="20">
        <f>Data!N37</f>
        <v>365</v>
      </c>
      <c r="J298" s="22">
        <f t="shared" si="41"/>
        <v>4.2725038042842094</v>
      </c>
      <c r="K298" s="20">
        <f>Data!O37</f>
        <v>0</v>
      </c>
      <c r="L298" s="22">
        <f t="shared" si="42"/>
        <v>0</v>
      </c>
      <c r="M298" s="22">
        <f t="shared" si="36"/>
        <v>80.802152115431653</v>
      </c>
      <c r="N298" s="22">
        <f t="shared" si="37"/>
        <v>19.197847884568354</v>
      </c>
      <c r="O298" s="22">
        <f t="shared" si="38"/>
        <v>4.2725038042842094</v>
      </c>
    </row>
    <row r="299" spans="1:15">
      <c r="A299" s="20" t="str">
        <f t="shared" si="39"/>
        <v>BP05_Betsi Cadwaladr UHB_West &amp; North Wrexham</v>
      </c>
      <c r="B299" s="20" t="s">
        <v>81</v>
      </c>
      <c r="C299" s="21" t="str">
        <f>Data!A38</f>
        <v>Betsi Cadwaladr UHB</v>
      </c>
      <c r="D299" s="21" t="str">
        <f>Data!B38</f>
        <v>West &amp; North Wrexham</v>
      </c>
      <c r="E299" s="20">
        <f>Data!C38</f>
        <v>40327</v>
      </c>
      <c r="F299" s="20">
        <f>Data!K38</f>
        <v>5070</v>
      </c>
      <c r="G299" s="20">
        <f>Data!L38</f>
        <v>1050</v>
      </c>
      <c r="H299" s="22">
        <f t="shared" si="40"/>
        <v>82.843137254901961</v>
      </c>
      <c r="I299" s="20">
        <f>Data!N38</f>
        <v>236</v>
      </c>
      <c r="J299" s="22">
        <f t="shared" si="41"/>
        <v>3.7130270610446825</v>
      </c>
      <c r="K299" s="20">
        <f>Data!O38</f>
        <v>0</v>
      </c>
      <c r="L299" s="22">
        <f t="shared" si="42"/>
        <v>0</v>
      </c>
      <c r="M299" s="22">
        <f t="shared" si="36"/>
        <v>82.843137254901961</v>
      </c>
      <c r="N299" s="22">
        <f t="shared" si="37"/>
        <v>17.156862745098039</v>
      </c>
      <c r="O299" s="22">
        <f t="shared" si="38"/>
        <v>3.7130270610446825</v>
      </c>
    </row>
    <row r="300" spans="1:15">
      <c r="A300" s="20" t="str">
        <f t="shared" si="39"/>
        <v>BP05_Betsi Cadwaladr UHB_Wrexham Town</v>
      </c>
      <c r="B300" s="20" t="s">
        <v>81</v>
      </c>
      <c r="C300" s="21" t="str">
        <f>Data!A39</f>
        <v>Betsi Cadwaladr UHB</v>
      </c>
      <c r="D300" s="21" t="str">
        <f>Data!B39</f>
        <v>Wrexham Town</v>
      </c>
      <c r="E300" s="20">
        <f>Data!C39</f>
        <v>52229</v>
      </c>
      <c r="F300" s="20">
        <f>Data!K39</f>
        <v>6545</v>
      </c>
      <c r="G300" s="20">
        <f>Data!L39</f>
        <v>1510</v>
      </c>
      <c r="H300" s="22">
        <f t="shared" si="40"/>
        <v>81.253879577901927</v>
      </c>
      <c r="I300" s="20">
        <f>Data!N39</f>
        <v>309</v>
      </c>
      <c r="J300" s="22">
        <f t="shared" si="41"/>
        <v>3.6944045911047345</v>
      </c>
      <c r="K300" s="20">
        <f>Data!O39</f>
        <v>0</v>
      </c>
      <c r="L300" s="22">
        <f t="shared" si="42"/>
        <v>0</v>
      </c>
      <c r="M300" s="22">
        <f t="shared" si="36"/>
        <v>81.253879577901927</v>
      </c>
      <c r="N300" s="22">
        <f t="shared" si="37"/>
        <v>18.746120422098077</v>
      </c>
      <c r="O300" s="22">
        <f t="shared" si="38"/>
        <v>3.6944045911047345</v>
      </c>
    </row>
    <row r="301" spans="1:15">
      <c r="A301" s="20" t="str">
        <f t="shared" si="39"/>
        <v>BP05_Cardiff &amp; Vale UHB_Cardiff East</v>
      </c>
      <c r="B301" s="20" t="s">
        <v>81</v>
      </c>
      <c r="C301" s="21" t="str">
        <f>Data!A40</f>
        <v>Cardiff &amp; Vale UHB</v>
      </c>
      <c r="D301" s="21" t="str">
        <f>Data!B40</f>
        <v>Cardiff East</v>
      </c>
      <c r="E301" s="20">
        <f>Data!C40</f>
        <v>57354</v>
      </c>
      <c r="F301" s="20">
        <f>Data!K40</f>
        <v>6066</v>
      </c>
      <c r="G301" s="20">
        <f>Data!L40</f>
        <v>1114</v>
      </c>
      <c r="H301" s="22">
        <f t="shared" si="40"/>
        <v>84.484679665738156</v>
      </c>
      <c r="I301" s="20">
        <f>Data!N40</f>
        <v>240</v>
      </c>
      <c r="J301" s="22">
        <f t="shared" si="41"/>
        <v>3.2345013477088949</v>
      </c>
      <c r="K301" s="20">
        <f>Data!O40</f>
        <v>0</v>
      </c>
      <c r="L301" s="22">
        <f t="shared" si="42"/>
        <v>0</v>
      </c>
      <c r="M301" s="22">
        <f t="shared" si="36"/>
        <v>84.484679665738156</v>
      </c>
      <c r="N301" s="22">
        <f t="shared" si="37"/>
        <v>15.51532033426184</v>
      </c>
      <c r="O301" s="22">
        <f t="shared" si="38"/>
        <v>3.2345013477088949</v>
      </c>
    </row>
    <row r="302" spans="1:15">
      <c r="A302" s="20" t="str">
        <f t="shared" si="39"/>
        <v>BP05_Cardiff &amp; Vale UHB_Cardiff North</v>
      </c>
      <c r="B302" s="20" t="s">
        <v>81</v>
      </c>
      <c r="C302" s="21" t="str">
        <f>Data!A41</f>
        <v>Cardiff &amp; Vale UHB</v>
      </c>
      <c r="D302" s="21" t="str">
        <f>Data!B41</f>
        <v>Cardiff North</v>
      </c>
      <c r="E302" s="20">
        <f>Data!C41</f>
        <v>104483</v>
      </c>
      <c r="F302" s="20">
        <f>Data!K41</f>
        <v>10527</v>
      </c>
      <c r="G302" s="20">
        <f>Data!L41</f>
        <v>1956</v>
      </c>
      <c r="H302" s="22">
        <f t="shared" si="40"/>
        <v>84.330689738043745</v>
      </c>
      <c r="I302" s="20">
        <f>Data!N41</f>
        <v>408</v>
      </c>
      <c r="J302" s="22">
        <f t="shared" si="41"/>
        <v>3.164998836397487</v>
      </c>
      <c r="K302" s="20">
        <f>Data!O41</f>
        <v>0</v>
      </c>
      <c r="L302" s="22">
        <f t="shared" si="42"/>
        <v>0</v>
      </c>
      <c r="M302" s="22">
        <f t="shared" si="36"/>
        <v>84.330689738043745</v>
      </c>
      <c r="N302" s="22">
        <f t="shared" si="37"/>
        <v>15.669310261956259</v>
      </c>
      <c r="O302" s="22">
        <f t="shared" si="38"/>
        <v>3.164998836397487</v>
      </c>
    </row>
    <row r="303" spans="1:15">
      <c r="A303" s="20" t="str">
        <f t="shared" si="39"/>
        <v>BP05_Cardiff &amp; Vale UHB_Cardiff South East</v>
      </c>
      <c r="B303" s="20" t="s">
        <v>81</v>
      </c>
      <c r="C303" s="21" t="str">
        <f>Data!A42</f>
        <v>Cardiff &amp; Vale UHB</v>
      </c>
      <c r="D303" s="21" t="str">
        <f>Data!B42</f>
        <v>Cardiff South East</v>
      </c>
      <c r="E303" s="20">
        <f>Data!C42</f>
        <v>62294</v>
      </c>
      <c r="F303" s="20">
        <f>Data!K42</f>
        <v>4342</v>
      </c>
      <c r="G303" s="20">
        <f>Data!L42</f>
        <v>1012</v>
      </c>
      <c r="H303" s="22">
        <f t="shared" si="40"/>
        <v>81.09824430332462</v>
      </c>
      <c r="I303" s="20">
        <f>Data!N42</f>
        <v>238</v>
      </c>
      <c r="J303" s="22">
        <f t="shared" si="41"/>
        <v>4.2560801144492126</v>
      </c>
      <c r="K303" s="20">
        <f>Data!O42</f>
        <v>0</v>
      </c>
      <c r="L303" s="22">
        <f t="shared" si="42"/>
        <v>0</v>
      </c>
      <c r="M303" s="22">
        <f t="shared" si="36"/>
        <v>81.09824430332462</v>
      </c>
      <c r="N303" s="22">
        <f t="shared" si="37"/>
        <v>18.90175569667538</v>
      </c>
      <c r="O303" s="22">
        <f t="shared" si="38"/>
        <v>4.2560801144492126</v>
      </c>
    </row>
    <row r="304" spans="1:15">
      <c r="A304" s="20" t="str">
        <f t="shared" si="39"/>
        <v>BP05_Cardiff &amp; Vale UHB_Cardiff South West</v>
      </c>
      <c r="B304" s="20" t="s">
        <v>81</v>
      </c>
      <c r="C304" s="21" t="str">
        <f>Data!A43</f>
        <v>Cardiff &amp; Vale UHB</v>
      </c>
      <c r="D304" s="21" t="str">
        <f>Data!B43</f>
        <v>Cardiff South West</v>
      </c>
      <c r="E304" s="20">
        <f>Data!C43</f>
        <v>66258</v>
      </c>
      <c r="F304" s="20">
        <f>Data!K43</f>
        <v>6385</v>
      </c>
      <c r="G304" s="20">
        <f>Data!L43</f>
        <v>1296</v>
      </c>
      <c r="H304" s="22">
        <f t="shared" si="40"/>
        <v>83.127196979559955</v>
      </c>
      <c r="I304" s="20">
        <f>Data!N43</f>
        <v>342</v>
      </c>
      <c r="J304" s="22">
        <f t="shared" si="41"/>
        <v>4.2627446092484114</v>
      </c>
      <c r="K304" s="20">
        <f>Data!O43</f>
        <v>0</v>
      </c>
      <c r="L304" s="22">
        <f t="shared" si="42"/>
        <v>0</v>
      </c>
      <c r="M304" s="22">
        <f t="shared" si="36"/>
        <v>83.127196979559955</v>
      </c>
      <c r="N304" s="22">
        <f t="shared" si="37"/>
        <v>16.872803020440045</v>
      </c>
      <c r="O304" s="22">
        <f t="shared" si="38"/>
        <v>4.2627446092484114</v>
      </c>
    </row>
    <row r="305" spans="1:15">
      <c r="A305" s="20" t="str">
        <f t="shared" si="39"/>
        <v>BP05_Cardiff &amp; Vale UHB_Cardiff West</v>
      </c>
      <c r="B305" s="20" t="s">
        <v>81</v>
      </c>
      <c r="C305" s="21" t="str">
        <f>Data!A44</f>
        <v>Cardiff &amp; Vale UHB</v>
      </c>
      <c r="D305" s="21" t="str">
        <f>Data!B44</f>
        <v>Cardiff West</v>
      </c>
      <c r="E305" s="20">
        <f>Data!C44</f>
        <v>52396</v>
      </c>
      <c r="F305" s="20">
        <f>Data!K44</f>
        <v>5002</v>
      </c>
      <c r="G305" s="20">
        <f>Data!L44</f>
        <v>973</v>
      </c>
      <c r="H305" s="22">
        <f t="shared" si="40"/>
        <v>83.715481171548106</v>
      </c>
      <c r="I305" s="20">
        <f>Data!N44</f>
        <v>404</v>
      </c>
      <c r="J305" s="22">
        <f t="shared" si="41"/>
        <v>6.3332810785389562</v>
      </c>
      <c r="K305" s="20">
        <f>Data!O44</f>
        <v>0</v>
      </c>
      <c r="L305" s="22">
        <f t="shared" si="42"/>
        <v>0</v>
      </c>
      <c r="M305" s="22">
        <f t="shared" si="36"/>
        <v>83.715481171548106</v>
      </c>
      <c r="N305" s="22">
        <f t="shared" si="37"/>
        <v>16.284518828451883</v>
      </c>
      <c r="O305" s="22">
        <f t="shared" si="38"/>
        <v>6.3332810785389562</v>
      </c>
    </row>
    <row r="306" spans="1:15">
      <c r="A306" s="20" t="str">
        <f t="shared" si="39"/>
        <v>BP05_Cardiff &amp; Vale UHB_Central Vale</v>
      </c>
      <c r="B306" s="20" t="s">
        <v>81</v>
      </c>
      <c r="C306" s="21" t="str">
        <f>Data!A45</f>
        <v>Cardiff &amp; Vale UHB</v>
      </c>
      <c r="D306" s="21" t="str">
        <f>Data!B45</f>
        <v>Central Vale</v>
      </c>
      <c r="E306" s="20">
        <f>Data!C45</f>
        <v>61690</v>
      </c>
      <c r="F306" s="20">
        <f>Data!K45</f>
        <v>7583</v>
      </c>
      <c r="G306" s="20">
        <f>Data!L45</f>
        <v>1710</v>
      </c>
      <c r="H306" s="22">
        <f t="shared" si="40"/>
        <v>81.59905305068331</v>
      </c>
      <c r="I306" s="20">
        <f>Data!N45</f>
        <v>306</v>
      </c>
      <c r="J306" s="22">
        <f t="shared" si="41"/>
        <v>3.1878320658401917</v>
      </c>
      <c r="K306" s="20">
        <f>Data!O45</f>
        <v>0</v>
      </c>
      <c r="L306" s="22">
        <f t="shared" si="42"/>
        <v>0</v>
      </c>
      <c r="M306" s="22">
        <f t="shared" si="36"/>
        <v>81.59905305068331</v>
      </c>
      <c r="N306" s="22">
        <f t="shared" si="37"/>
        <v>18.40094694931669</v>
      </c>
      <c r="O306" s="22">
        <f t="shared" si="38"/>
        <v>3.1878320658401917</v>
      </c>
    </row>
    <row r="307" spans="1:15">
      <c r="A307" s="20" t="str">
        <f t="shared" si="39"/>
        <v>BP05_Cardiff &amp; Vale UHB_City &amp; Cardiff South</v>
      </c>
      <c r="B307" s="20" t="s">
        <v>81</v>
      </c>
      <c r="C307" s="21" t="str">
        <f>Data!A46</f>
        <v>Cardiff &amp; Vale UHB</v>
      </c>
      <c r="D307" s="21" t="str">
        <f>Data!B46</f>
        <v>City &amp; Cardiff South</v>
      </c>
      <c r="E307" s="20">
        <f>Data!C46</f>
        <v>35145</v>
      </c>
      <c r="F307" s="20">
        <f>Data!K46</f>
        <v>2662</v>
      </c>
      <c r="G307" s="20">
        <f>Data!L46</f>
        <v>592</v>
      </c>
      <c r="H307" s="22">
        <f t="shared" si="40"/>
        <v>81.807006760909644</v>
      </c>
      <c r="I307" s="20">
        <f>Data!N46</f>
        <v>279</v>
      </c>
      <c r="J307" s="22">
        <f t="shared" si="41"/>
        <v>7.8969714123973969</v>
      </c>
      <c r="K307" s="20">
        <f>Data!O46</f>
        <v>0</v>
      </c>
      <c r="L307" s="22">
        <f t="shared" si="42"/>
        <v>0</v>
      </c>
      <c r="M307" s="22">
        <f t="shared" si="36"/>
        <v>81.807006760909644</v>
      </c>
      <c r="N307" s="22">
        <f t="shared" si="37"/>
        <v>18.192993239090349</v>
      </c>
      <c r="O307" s="22">
        <f t="shared" si="38"/>
        <v>7.8969714123973969</v>
      </c>
    </row>
    <row r="308" spans="1:15">
      <c r="A308" s="20" t="str">
        <f t="shared" si="39"/>
        <v>BP05_Cardiff &amp; Vale UHB_Eastern Vale</v>
      </c>
      <c r="B308" s="20" t="s">
        <v>81</v>
      </c>
      <c r="C308" s="21" t="str">
        <f>Data!A47</f>
        <v>Cardiff &amp; Vale UHB</v>
      </c>
      <c r="D308" s="21" t="str">
        <f>Data!B47</f>
        <v>Eastern Vale</v>
      </c>
      <c r="E308" s="20">
        <f>Data!C47</f>
        <v>36564</v>
      </c>
      <c r="F308" s="20">
        <f>Data!K47</f>
        <v>4171</v>
      </c>
      <c r="G308" s="20">
        <f>Data!L47</f>
        <v>1040</v>
      </c>
      <c r="H308" s="22">
        <f t="shared" si="40"/>
        <v>80.042218384187294</v>
      </c>
      <c r="I308" s="20">
        <f>Data!N47</f>
        <v>227</v>
      </c>
      <c r="J308" s="22">
        <f t="shared" si="41"/>
        <v>4.1743287973519676</v>
      </c>
      <c r="K308" s="20">
        <f>Data!O47</f>
        <v>0</v>
      </c>
      <c r="L308" s="22">
        <f t="shared" si="42"/>
        <v>0</v>
      </c>
      <c r="M308" s="22">
        <f t="shared" si="36"/>
        <v>80.042218384187294</v>
      </c>
      <c r="N308" s="22">
        <f t="shared" si="37"/>
        <v>19.957781615812703</v>
      </c>
      <c r="O308" s="22">
        <f t="shared" si="38"/>
        <v>4.1743287973519676</v>
      </c>
    </row>
    <row r="309" spans="1:15">
      <c r="A309" s="20" t="str">
        <f t="shared" si="39"/>
        <v>BP05_Cardiff &amp; Vale UHB_Western Vale</v>
      </c>
      <c r="B309" s="20" t="s">
        <v>81</v>
      </c>
      <c r="C309" s="21" t="str">
        <f>Data!A48</f>
        <v>Cardiff &amp; Vale UHB</v>
      </c>
      <c r="D309" s="21" t="str">
        <f>Data!B48</f>
        <v>Western Vale</v>
      </c>
      <c r="E309" s="20">
        <f>Data!C48</f>
        <v>27006</v>
      </c>
      <c r="F309" s="20">
        <f>Data!K48</f>
        <v>3198</v>
      </c>
      <c r="G309" s="20">
        <f>Data!L48</f>
        <v>727</v>
      </c>
      <c r="H309" s="22">
        <f t="shared" si="40"/>
        <v>81.477707006369428</v>
      </c>
      <c r="I309" s="20">
        <f>Data!N48</f>
        <v>92</v>
      </c>
      <c r="J309" s="22">
        <f t="shared" si="41"/>
        <v>2.2902663679362707</v>
      </c>
      <c r="K309" s="20">
        <f>Data!O48</f>
        <v>0</v>
      </c>
      <c r="L309" s="22">
        <f t="shared" si="42"/>
        <v>0</v>
      </c>
      <c r="M309" s="22">
        <f t="shared" si="36"/>
        <v>81.477707006369428</v>
      </c>
      <c r="N309" s="22">
        <f t="shared" si="37"/>
        <v>18.522292993630572</v>
      </c>
      <c r="O309" s="22">
        <f t="shared" si="38"/>
        <v>2.2902663679362707</v>
      </c>
    </row>
    <row r="310" spans="1:15">
      <c r="A310" s="20" t="str">
        <f t="shared" si="39"/>
        <v>BP05_Cwm Taf UHB_North Cynon</v>
      </c>
      <c r="B310" s="20" t="s">
        <v>81</v>
      </c>
      <c r="C310" s="21" t="str">
        <f>Data!A49</f>
        <v>Cwm Taf UHB</v>
      </c>
      <c r="D310" s="21" t="str">
        <f>Data!B49</f>
        <v>North Cynon</v>
      </c>
      <c r="E310" s="20">
        <f>Data!C49</f>
        <v>39819</v>
      </c>
      <c r="F310" s="20">
        <f>Data!K49</f>
        <v>5673</v>
      </c>
      <c r="G310" s="20">
        <f>Data!L49</f>
        <v>1229</v>
      </c>
      <c r="H310" s="22">
        <f t="shared" si="40"/>
        <v>82.193567082005217</v>
      </c>
      <c r="I310" s="20">
        <f>Data!N49</f>
        <v>246</v>
      </c>
      <c r="J310" s="22">
        <f t="shared" si="41"/>
        <v>3.4415221040850588</v>
      </c>
      <c r="K310" s="20">
        <f>Data!O49</f>
        <v>0</v>
      </c>
      <c r="L310" s="22">
        <f t="shared" si="42"/>
        <v>0</v>
      </c>
      <c r="M310" s="22">
        <f t="shared" si="36"/>
        <v>82.193567082005217</v>
      </c>
      <c r="N310" s="22">
        <f t="shared" si="37"/>
        <v>17.806432917994783</v>
      </c>
      <c r="O310" s="22">
        <f t="shared" si="38"/>
        <v>3.4415221040850588</v>
      </c>
    </row>
    <row r="311" spans="1:15">
      <c r="A311" s="20" t="str">
        <f t="shared" si="39"/>
        <v>BP05_Cwm Taf UHB_North Merthyr Tydfil</v>
      </c>
      <c r="B311" s="20" t="s">
        <v>81</v>
      </c>
      <c r="C311" s="21" t="str">
        <f>Data!A50</f>
        <v>Cwm Taf UHB</v>
      </c>
      <c r="D311" s="21" t="str">
        <f>Data!B50</f>
        <v>North Merthyr Tydfil</v>
      </c>
      <c r="E311" s="20">
        <f>Data!C50</f>
        <v>31875</v>
      </c>
      <c r="F311" s="20">
        <f>Data!K50</f>
        <v>3958</v>
      </c>
      <c r="G311" s="20">
        <f>Data!L50</f>
        <v>940</v>
      </c>
      <c r="H311" s="22">
        <f t="shared" si="40"/>
        <v>80.808493262556141</v>
      </c>
      <c r="I311" s="20">
        <f>Data!N50</f>
        <v>594</v>
      </c>
      <c r="J311" s="22">
        <f t="shared" si="41"/>
        <v>10.815731973780043</v>
      </c>
      <c r="K311" s="20">
        <f>Data!O50</f>
        <v>0</v>
      </c>
      <c r="L311" s="22">
        <f t="shared" si="42"/>
        <v>0</v>
      </c>
      <c r="M311" s="22">
        <f t="shared" si="36"/>
        <v>80.808493262556141</v>
      </c>
      <c r="N311" s="22">
        <f t="shared" si="37"/>
        <v>19.191506737443856</v>
      </c>
      <c r="O311" s="22">
        <f t="shared" si="38"/>
        <v>10.815731973780043</v>
      </c>
    </row>
    <row r="312" spans="1:15">
      <c r="A312" s="20" t="str">
        <f t="shared" si="39"/>
        <v>BP05_Cwm Taf UHB_North Rhondda</v>
      </c>
      <c r="B312" s="20" t="s">
        <v>81</v>
      </c>
      <c r="C312" s="21" t="str">
        <f>Data!A51</f>
        <v>Cwm Taf UHB</v>
      </c>
      <c r="D312" s="21" t="str">
        <f>Data!B51</f>
        <v>North Rhondda</v>
      </c>
      <c r="E312" s="20">
        <f>Data!C51</f>
        <v>36378</v>
      </c>
      <c r="F312" s="20">
        <f>Data!K51</f>
        <v>5586</v>
      </c>
      <c r="G312" s="20">
        <f>Data!L51</f>
        <v>1010</v>
      </c>
      <c r="H312" s="22">
        <f t="shared" si="40"/>
        <v>84.687689508793213</v>
      </c>
      <c r="I312" s="20">
        <f>Data!N51</f>
        <v>251</v>
      </c>
      <c r="J312" s="22">
        <f t="shared" si="41"/>
        <v>3.6658390536001164</v>
      </c>
      <c r="K312" s="20">
        <f>Data!O51</f>
        <v>0</v>
      </c>
      <c r="L312" s="22">
        <f t="shared" si="42"/>
        <v>0</v>
      </c>
      <c r="M312" s="22">
        <f t="shared" si="36"/>
        <v>84.687689508793213</v>
      </c>
      <c r="N312" s="22">
        <f t="shared" si="37"/>
        <v>15.312310491206793</v>
      </c>
      <c r="O312" s="22">
        <f t="shared" si="38"/>
        <v>3.6658390536001164</v>
      </c>
    </row>
    <row r="313" spans="1:15">
      <c r="A313" s="20" t="str">
        <f t="shared" si="39"/>
        <v>BP05_Cwm Taf UHB_North Taf Ely</v>
      </c>
      <c r="B313" s="20" t="s">
        <v>81</v>
      </c>
      <c r="C313" s="21" t="str">
        <f>Data!A52</f>
        <v>Cwm Taf UHB</v>
      </c>
      <c r="D313" s="21" t="str">
        <f>Data!B52</f>
        <v>North Taf Ely</v>
      </c>
      <c r="E313" s="20">
        <f>Data!C52</f>
        <v>47274</v>
      </c>
      <c r="F313" s="20">
        <f>Data!K52</f>
        <v>5713</v>
      </c>
      <c r="G313" s="20">
        <f>Data!L52</f>
        <v>1113</v>
      </c>
      <c r="H313" s="22">
        <f t="shared" si="40"/>
        <v>83.694696747729267</v>
      </c>
      <c r="I313" s="20">
        <f>Data!N52</f>
        <v>295</v>
      </c>
      <c r="J313" s="22">
        <f t="shared" si="41"/>
        <v>4.1426765903665217</v>
      </c>
      <c r="K313" s="20">
        <f>Data!O52</f>
        <v>0</v>
      </c>
      <c r="L313" s="22">
        <f t="shared" si="42"/>
        <v>0</v>
      </c>
      <c r="M313" s="22">
        <f t="shared" si="36"/>
        <v>83.694696747729267</v>
      </c>
      <c r="N313" s="22">
        <f t="shared" si="37"/>
        <v>16.305303252270733</v>
      </c>
      <c r="O313" s="22">
        <f t="shared" si="38"/>
        <v>4.1426765903665217</v>
      </c>
    </row>
    <row r="314" spans="1:15">
      <c r="A314" s="20" t="str">
        <f t="shared" si="39"/>
        <v>BP05_Cwm Taf UHB_South Cynon</v>
      </c>
      <c r="B314" s="20" t="s">
        <v>81</v>
      </c>
      <c r="C314" s="21" t="str">
        <f>Data!A53</f>
        <v>Cwm Taf UHB</v>
      </c>
      <c r="D314" s="21" t="str">
        <f>Data!B53</f>
        <v>South Cynon</v>
      </c>
      <c r="E314" s="20">
        <f>Data!C53</f>
        <v>20931</v>
      </c>
      <c r="F314" s="20">
        <f>Data!K53</f>
        <v>3278</v>
      </c>
      <c r="G314" s="20">
        <f>Data!L53</f>
        <v>474</v>
      </c>
      <c r="H314" s="22">
        <f t="shared" si="40"/>
        <v>87.366737739872065</v>
      </c>
      <c r="I314" s="20">
        <f>Data!N53</f>
        <v>153</v>
      </c>
      <c r="J314" s="22">
        <f t="shared" si="41"/>
        <v>3.9180537772087067</v>
      </c>
      <c r="K314" s="20">
        <f>Data!O53</f>
        <v>0</v>
      </c>
      <c r="L314" s="22">
        <f t="shared" si="42"/>
        <v>0</v>
      </c>
      <c r="M314" s="22">
        <f t="shared" si="36"/>
        <v>87.366737739872065</v>
      </c>
      <c r="N314" s="22">
        <f t="shared" si="37"/>
        <v>12.633262260127932</v>
      </c>
      <c r="O314" s="22">
        <f t="shared" si="38"/>
        <v>3.9180537772087067</v>
      </c>
    </row>
    <row r="315" spans="1:15">
      <c r="A315" s="20" t="str">
        <f t="shared" si="39"/>
        <v>BP05_Cwm Taf UHB_South Merthyr Tydfil</v>
      </c>
      <c r="B315" s="20" t="s">
        <v>81</v>
      </c>
      <c r="C315" s="21" t="str">
        <f>Data!A54</f>
        <v>Cwm Taf UHB</v>
      </c>
      <c r="D315" s="21" t="str">
        <f>Data!B54</f>
        <v>South Merthyr Tydfil</v>
      </c>
      <c r="E315" s="20">
        <f>Data!C54</f>
        <v>27509</v>
      </c>
      <c r="F315" s="20">
        <f>Data!K54</f>
        <v>3432</v>
      </c>
      <c r="G315" s="20">
        <f>Data!L54</f>
        <v>757</v>
      </c>
      <c r="H315" s="22">
        <f t="shared" si="40"/>
        <v>81.928861303413697</v>
      </c>
      <c r="I315" s="20">
        <f>Data!N54</f>
        <v>366</v>
      </c>
      <c r="J315" s="22">
        <f t="shared" si="41"/>
        <v>8.0351262349066968</v>
      </c>
      <c r="K315" s="20">
        <f>Data!O54</f>
        <v>0</v>
      </c>
      <c r="L315" s="22">
        <f t="shared" si="42"/>
        <v>0</v>
      </c>
      <c r="M315" s="22">
        <f t="shared" si="36"/>
        <v>81.928861303413697</v>
      </c>
      <c r="N315" s="22">
        <f t="shared" si="37"/>
        <v>18.071138696586296</v>
      </c>
      <c r="O315" s="22">
        <f t="shared" si="38"/>
        <v>8.0351262349066968</v>
      </c>
    </row>
    <row r="316" spans="1:15">
      <c r="A316" s="20" t="str">
        <f t="shared" si="39"/>
        <v>BP05_Cwm Taf UHB_South Rhondda</v>
      </c>
      <c r="B316" s="20" t="s">
        <v>81</v>
      </c>
      <c r="C316" s="21" t="str">
        <f>Data!A55</f>
        <v>Cwm Taf UHB</v>
      </c>
      <c r="D316" s="21" t="str">
        <f>Data!B55</f>
        <v>South Rhondda</v>
      </c>
      <c r="E316" s="20">
        <f>Data!C55</f>
        <v>44169</v>
      </c>
      <c r="F316" s="20">
        <f>Data!K55</f>
        <v>6798</v>
      </c>
      <c r="G316" s="20">
        <f>Data!L55</f>
        <v>1286</v>
      </c>
      <c r="H316" s="22">
        <f t="shared" si="40"/>
        <v>84.092033646709552</v>
      </c>
      <c r="I316" s="20">
        <f>Data!N55</f>
        <v>301</v>
      </c>
      <c r="J316" s="22">
        <f t="shared" si="41"/>
        <v>3.5897435897435894</v>
      </c>
      <c r="K316" s="20">
        <f>Data!O55</f>
        <v>0</v>
      </c>
      <c r="L316" s="22">
        <f t="shared" si="42"/>
        <v>0</v>
      </c>
      <c r="M316" s="22">
        <f t="shared" si="36"/>
        <v>84.092033646709552</v>
      </c>
      <c r="N316" s="22">
        <f t="shared" si="37"/>
        <v>15.907966353290451</v>
      </c>
      <c r="O316" s="22">
        <f t="shared" si="38"/>
        <v>3.5897435897435894</v>
      </c>
    </row>
    <row r="317" spans="1:15">
      <c r="A317" s="20" t="str">
        <f t="shared" si="39"/>
        <v>BP05_Cwm Taf UHB_South Taf Ely</v>
      </c>
      <c r="B317" s="20" t="s">
        <v>81</v>
      </c>
      <c r="C317" s="21" t="str">
        <f>Data!A56</f>
        <v>Cwm Taf UHB</v>
      </c>
      <c r="D317" s="21" t="str">
        <f>Data!B56</f>
        <v>South Taf Ely</v>
      </c>
      <c r="E317" s="20">
        <f>Data!C56</f>
        <v>56631</v>
      </c>
      <c r="F317" s="20">
        <f>Data!K56</f>
        <v>5939</v>
      </c>
      <c r="G317" s="20">
        <f>Data!L56</f>
        <v>1238</v>
      </c>
      <c r="H317" s="22">
        <f t="shared" si="40"/>
        <v>82.750452835446566</v>
      </c>
      <c r="I317" s="20">
        <f>Data!N56</f>
        <v>306</v>
      </c>
      <c r="J317" s="22">
        <f t="shared" si="41"/>
        <v>4.089269009755446</v>
      </c>
      <c r="K317" s="20">
        <f>Data!O56</f>
        <v>0</v>
      </c>
      <c r="L317" s="22">
        <f t="shared" si="42"/>
        <v>0</v>
      </c>
      <c r="M317" s="22">
        <f t="shared" si="36"/>
        <v>82.750452835446566</v>
      </c>
      <c r="N317" s="22">
        <f t="shared" si="37"/>
        <v>17.249547164553437</v>
      </c>
      <c r="O317" s="22">
        <f t="shared" si="38"/>
        <v>4.089269009755446</v>
      </c>
    </row>
    <row r="318" spans="1:15">
      <c r="A318" s="20" t="str">
        <f t="shared" si="39"/>
        <v>BP05_Hywel Dda UHB_Amman/Gwendraeth</v>
      </c>
      <c r="B318" s="20" t="s">
        <v>81</v>
      </c>
      <c r="C318" s="21" t="str">
        <f>Data!A57</f>
        <v>Hywel Dda UHB</v>
      </c>
      <c r="D318" s="21" t="str">
        <f>Data!B57</f>
        <v>Amman/Gwendraeth</v>
      </c>
      <c r="E318" s="20">
        <f>Data!C57</f>
        <v>57801</v>
      </c>
      <c r="F318" s="20">
        <f>Data!K57</f>
        <v>7688</v>
      </c>
      <c r="G318" s="20">
        <f>Data!L57</f>
        <v>1518</v>
      </c>
      <c r="H318" s="22">
        <f t="shared" si="40"/>
        <v>83.510753856180756</v>
      </c>
      <c r="I318" s="20">
        <f>Data!N57</f>
        <v>236</v>
      </c>
      <c r="J318" s="22">
        <f t="shared" si="41"/>
        <v>2.4994704511755983</v>
      </c>
      <c r="K318" s="20">
        <f>Data!O57</f>
        <v>0</v>
      </c>
      <c r="L318" s="22">
        <f t="shared" si="42"/>
        <v>0</v>
      </c>
      <c r="M318" s="22">
        <f t="shared" si="36"/>
        <v>83.510753856180756</v>
      </c>
      <c r="N318" s="22">
        <f t="shared" si="37"/>
        <v>16.489246143819248</v>
      </c>
      <c r="O318" s="22">
        <f t="shared" si="38"/>
        <v>2.4994704511755983</v>
      </c>
    </row>
    <row r="319" spans="1:15">
      <c r="A319" s="20" t="str">
        <f t="shared" si="39"/>
        <v>BP05_Hywel Dda UHB_Llanelli</v>
      </c>
      <c r="B319" s="20" t="s">
        <v>81</v>
      </c>
      <c r="C319" s="21" t="str">
        <f>Data!A58</f>
        <v>Hywel Dda UHB</v>
      </c>
      <c r="D319" s="21" t="str">
        <f>Data!B58</f>
        <v>Llanelli</v>
      </c>
      <c r="E319" s="20">
        <f>Data!C58</f>
        <v>60958</v>
      </c>
      <c r="F319" s="20">
        <f>Data!K58</f>
        <v>7423</v>
      </c>
      <c r="G319" s="20">
        <f>Data!L58</f>
        <v>1368</v>
      </c>
      <c r="H319" s="22">
        <f t="shared" si="40"/>
        <v>84.43863041747241</v>
      </c>
      <c r="I319" s="20">
        <f>Data!N58</f>
        <v>584</v>
      </c>
      <c r="J319" s="22">
        <f t="shared" si="41"/>
        <v>6.2293333333333329</v>
      </c>
      <c r="K319" s="20">
        <f>Data!O58</f>
        <v>0</v>
      </c>
      <c r="L319" s="22">
        <f t="shared" si="42"/>
        <v>0</v>
      </c>
      <c r="M319" s="22">
        <f t="shared" si="36"/>
        <v>84.43863041747241</v>
      </c>
      <c r="N319" s="22">
        <f t="shared" si="37"/>
        <v>15.561369582527584</v>
      </c>
      <c r="O319" s="22">
        <f t="shared" si="38"/>
        <v>6.2293333333333329</v>
      </c>
    </row>
    <row r="320" spans="1:15">
      <c r="A320" s="20" t="str">
        <f t="shared" si="39"/>
        <v>BP05_Hywel Dda UHB_North Ceredigion</v>
      </c>
      <c r="B320" s="20" t="s">
        <v>81</v>
      </c>
      <c r="C320" s="21" t="str">
        <f>Data!A59</f>
        <v>Hywel Dda UHB</v>
      </c>
      <c r="D320" s="21" t="str">
        <f>Data!B59</f>
        <v>North Ceredigion</v>
      </c>
      <c r="E320" s="20">
        <f>Data!C59</f>
        <v>48681</v>
      </c>
      <c r="F320" s="20">
        <f>Data!K59</f>
        <v>5298</v>
      </c>
      <c r="G320" s="20">
        <f>Data!L59</f>
        <v>1438</v>
      </c>
      <c r="H320" s="22">
        <f t="shared" si="40"/>
        <v>78.652019002375297</v>
      </c>
      <c r="I320" s="20">
        <f>Data!N59</f>
        <v>216</v>
      </c>
      <c r="J320" s="22">
        <f t="shared" si="41"/>
        <v>3.1070195627157653</v>
      </c>
      <c r="K320" s="20">
        <f>Data!O59</f>
        <v>0</v>
      </c>
      <c r="L320" s="22">
        <f t="shared" si="42"/>
        <v>0</v>
      </c>
      <c r="M320" s="22">
        <f t="shared" si="36"/>
        <v>78.652019002375297</v>
      </c>
      <c r="N320" s="22">
        <f t="shared" si="37"/>
        <v>21.347980997624703</v>
      </c>
      <c r="O320" s="22">
        <f t="shared" si="38"/>
        <v>3.1070195627157653</v>
      </c>
    </row>
    <row r="321" spans="1:15">
      <c r="A321" s="20" t="str">
        <f t="shared" si="39"/>
        <v>BP05_Hywel Dda UHB_North Pembrokeshire</v>
      </c>
      <c r="B321" s="20" t="s">
        <v>81</v>
      </c>
      <c r="C321" s="21" t="str">
        <f>Data!A60</f>
        <v>Hywel Dda UHB</v>
      </c>
      <c r="D321" s="21" t="str">
        <f>Data!B60</f>
        <v>North Pembrokeshire</v>
      </c>
      <c r="E321" s="20">
        <f>Data!C60</f>
        <v>63696</v>
      </c>
      <c r="F321" s="20">
        <f>Data!K60</f>
        <v>8100</v>
      </c>
      <c r="G321" s="20">
        <f>Data!L60</f>
        <v>2386</v>
      </c>
      <c r="H321" s="22">
        <f t="shared" si="40"/>
        <v>77.245851611672705</v>
      </c>
      <c r="I321" s="20">
        <f>Data!N60</f>
        <v>476</v>
      </c>
      <c r="J321" s="22">
        <f t="shared" si="41"/>
        <v>4.3422733077905491</v>
      </c>
      <c r="K321" s="20">
        <f>Data!O60</f>
        <v>0</v>
      </c>
      <c r="L321" s="22">
        <f t="shared" si="42"/>
        <v>0</v>
      </c>
      <c r="M321" s="22">
        <f t="shared" si="36"/>
        <v>77.245851611672705</v>
      </c>
      <c r="N321" s="22">
        <f t="shared" si="37"/>
        <v>22.754148388327295</v>
      </c>
      <c r="O321" s="22">
        <f t="shared" si="38"/>
        <v>4.3422733077905491</v>
      </c>
    </row>
    <row r="322" spans="1:15">
      <c r="A322" s="20" t="str">
        <f t="shared" si="39"/>
        <v>BP05_Hywel Dda UHB_South Ceredigion</v>
      </c>
      <c r="B322" s="20" t="s">
        <v>81</v>
      </c>
      <c r="C322" s="21" t="str">
        <f>Data!A61</f>
        <v>Hywel Dda UHB</v>
      </c>
      <c r="D322" s="21" t="str">
        <f>Data!B61</f>
        <v>South Ceredigion</v>
      </c>
      <c r="E322" s="20">
        <f>Data!C61</f>
        <v>48066</v>
      </c>
      <c r="F322" s="20">
        <f>Data!K61</f>
        <v>6399</v>
      </c>
      <c r="G322" s="20">
        <f>Data!L61</f>
        <v>1903</v>
      </c>
      <c r="H322" s="22">
        <f t="shared" si="40"/>
        <v>77.077812575283062</v>
      </c>
      <c r="I322" s="20">
        <f>Data!N61</f>
        <v>361</v>
      </c>
      <c r="J322" s="22">
        <f t="shared" si="41"/>
        <v>4.1671476393858935</v>
      </c>
      <c r="K322" s="20">
        <f>Data!O61</f>
        <v>0</v>
      </c>
      <c r="L322" s="22">
        <f t="shared" si="42"/>
        <v>0</v>
      </c>
      <c r="M322" s="22">
        <f t="shared" si="36"/>
        <v>77.077812575283062</v>
      </c>
      <c r="N322" s="22">
        <f t="shared" si="37"/>
        <v>22.922187424716935</v>
      </c>
      <c r="O322" s="22">
        <f t="shared" si="38"/>
        <v>4.1671476393858935</v>
      </c>
    </row>
    <row r="323" spans="1:15">
      <c r="A323" s="20" t="str">
        <f t="shared" si="39"/>
        <v>BP05_Hywel Dda UHB_South Pembrokeshire</v>
      </c>
      <c r="B323" s="20" t="s">
        <v>81</v>
      </c>
      <c r="C323" s="21" t="str">
        <f>Data!A62</f>
        <v>Hywel Dda UHB</v>
      </c>
      <c r="D323" s="21" t="str">
        <f>Data!B62</f>
        <v>South Pembrokeshire</v>
      </c>
      <c r="E323" s="20">
        <f>Data!C62</f>
        <v>55041</v>
      </c>
      <c r="F323" s="20">
        <f>Data!K62</f>
        <v>6926</v>
      </c>
      <c r="G323" s="20">
        <f>Data!L62</f>
        <v>1580</v>
      </c>
      <c r="H323" s="22">
        <f t="shared" si="40"/>
        <v>81.424876557723962</v>
      </c>
      <c r="I323" s="20">
        <f>Data!N62</f>
        <v>608</v>
      </c>
      <c r="J323" s="22">
        <f t="shared" si="41"/>
        <v>6.6710555189817864</v>
      </c>
      <c r="K323" s="20">
        <f>Data!O62</f>
        <v>0</v>
      </c>
      <c r="L323" s="22">
        <f t="shared" si="42"/>
        <v>0</v>
      </c>
      <c r="M323" s="22">
        <f t="shared" si="36"/>
        <v>81.424876557723962</v>
      </c>
      <c r="N323" s="22">
        <f t="shared" si="37"/>
        <v>18.575123442276041</v>
      </c>
      <c r="O323" s="22">
        <f t="shared" si="38"/>
        <v>6.6710555189817864</v>
      </c>
    </row>
    <row r="324" spans="1:15">
      <c r="A324" s="20" t="str">
        <f t="shared" si="39"/>
        <v>BP05_Hywel Dda UHB_Taf / Teifi / Tywi</v>
      </c>
      <c r="B324" s="20" t="s">
        <v>81</v>
      </c>
      <c r="C324" s="21" t="str">
        <f>Data!A63</f>
        <v>Hywel Dda UHB</v>
      </c>
      <c r="D324" s="21" t="str">
        <f>Data!B63</f>
        <v>Taf / Teifi / Tywi</v>
      </c>
      <c r="E324" s="20">
        <f>Data!C63</f>
        <v>57334</v>
      </c>
      <c r="F324" s="20">
        <f>Data!K63</f>
        <v>7293</v>
      </c>
      <c r="G324" s="20">
        <f>Data!L63</f>
        <v>1512</v>
      </c>
      <c r="H324" s="22">
        <f t="shared" si="40"/>
        <v>82.827938671209552</v>
      </c>
      <c r="I324" s="20">
        <f>Data!N63</f>
        <v>417</v>
      </c>
      <c r="J324" s="22">
        <f t="shared" si="41"/>
        <v>4.5217957059206251</v>
      </c>
      <c r="K324" s="20">
        <f>Data!O63</f>
        <v>0</v>
      </c>
      <c r="L324" s="22">
        <f t="shared" si="42"/>
        <v>0</v>
      </c>
      <c r="M324" s="22">
        <f t="shared" si="36"/>
        <v>82.827938671209552</v>
      </c>
      <c r="N324" s="22">
        <f t="shared" si="37"/>
        <v>17.172061328790463</v>
      </c>
      <c r="O324" s="22">
        <f t="shared" si="38"/>
        <v>4.5217957059206251</v>
      </c>
    </row>
    <row r="325" spans="1:15">
      <c r="A325" s="20" t="str">
        <f t="shared" si="39"/>
        <v>BP05_Powys tHB_Mid Powys</v>
      </c>
      <c r="B325" s="20" t="s">
        <v>81</v>
      </c>
      <c r="C325" s="21" t="str">
        <f>Data!A64</f>
        <v>Powys tHB</v>
      </c>
      <c r="D325" s="21" t="str">
        <f>Data!B64</f>
        <v>Mid Powys</v>
      </c>
      <c r="E325" s="20">
        <f>Data!C64</f>
        <v>28676</v>
      </c>
      <c r="F325" s="20">
        <f>Data!K64</f>
        <v>4026</v>
      </c>
      <c r="G325" s="20">
        <f>Data!L64</f>
        <v>955</v>
      </c>
      <c r="H325" s="22">
        <f t="shared" si="40"/>
        <v>80.827143143946998</v>
      </c>
      <c r="I325" s="20">
        <f>Data!N64</f>
        <v>181</v>
      </c>
      <c r="J325" s="22">
        <f t="shared" si="41"/>
        <v>3.5063928709802408</v>
      </c>
      <c r="K325" s="20">
        <f>Data!O64</f>
        <v>0</v>
      </c>
      <c r="L325" s="22">
        <f t="shared" si="42"/>
        <v>0</v>
      </c>
      <c r="M325" s="22">
        <f t="shared" si="36"/>
        <v>80.827143143946998</v>
      </c>
      <c r="N325" s="22">
        <f t="shared" si="37"/>
        <v>19.172856856053002</v>
      </c>
      <c r="O325" s="22">
        <f t="shared" si="38"/>
        <v>3.5063928709802408</v>
      </c>
    </row>
    <row r="326" spans="1:15">
      <c r="A326" s="20" t="str">
        <f t="shared" si="39"/>
        <v>BP05_Powys tHB_North Powys</v>
      </c>
      <c r="B326" s="20" t="s">
        <v>81</v>
      </c>
      <c r="C326" s="21" t="str">
        <f>Data!A65</f>
        <v>Powys tHB</v>
      </c>
      <c r="D326" s="21" t="str">
        <f>Data!B65</f>
        <v>North Powys</v>
      </c>
      <c r="E326" s="20">
        <f>Data!C65</f>
        <v>64552</v>
      </c>
      <c r="F326" s="20">
        <f>Data!K65</f>
        <v>7827</v>
      </c>
      <c r="G326" s="20">
        <f>Data!L65</f>
        <v>1812</v>
      </c>
      <c r="H326" s="22">
        <f t="shared" si="40"/>
        <v>81.201369436663555</v>
      </c>
      <c r="I326" s="20">
        <f>Data!N65</f>
        <v>541</v>
      </c>
      <c r="J326" s="22">
        <f t="shared" si="41"/>
        <v>5.3143418467583494</v>
      </c>
      <c r="K326" s="20">
        <f>Data!O65</f>
        <v>0</v>
      </c>
      <c r="L326" s="22">
        <f t="shared" si="42"/>
        <v>0</v>
      </c>
      <c r="M326" s="22">
        <f t="shared" si="36"/>
        <v>81.201369436663555</v>
      </c>
      <c r="N326" s="22">
        <f t="shared" si="37"/>
        <v>18.798630563336445</v>
      </c>
      <c r="O326" s="22">
        <f t="shared" si="38"/>
        <v>5.3143418467583494</v>
      </c>
    </row>
    <row r="327" spans="1:15">
      <c r="A327" s="20" t="str">
        <f t="shared" si="39"/>
        <v>BP05_Powys tHB_South Powys</v>
      </c>
      <c r="B327" s="20" t="s">
        <v>81</v>
      </c>
      <c r="C327" s="21" t="str">
        <f>Data!A66</f>
        <v>Powys tHB</v>
      </c>
      <c r="D327" s="21" t="str">
        <f>Data!B66</f>
        <v>South Powys</v>
      </c>
      <c r="E327" s="20">
        <f>Data!C66</f>
        <v>45271</v>
      </c>
      <c r="F327" s="20">
        <f>Data!K66</f>
        <v>5963</v>
      </c>
      <c r="G327" s="20">
        <f>Data!L66</f>
        <v>1803</v>
      </c>
      <c r="H327" s="22">
        <f t="shared" si="40"/>
        <v>76.783414885397889</v>
      </c>
      <c r="I327" s="20">
        <f>Data!N66</f>
        <v>558</v>
      </c>
      <c r="J327" s="22">
        <f t="shared" si="41"/>
        <v>6.7035079288803461</v>
      </c>
      <c r="K327" s="20">
        <f>Data!O66</f>
        <v>0</v>
      </c>
      <c r="L327" s="22">
        <f t="shared" si="42"/>
        <v>0</v>
      </c>
      <c r="M327" s="22">
        <f t="shared" si="36"/>
        <v>76.783414885397889</v>
      </c>
      <c r="N327" s="22">
        <f t="shared" si="37"/>
        <v>23.216585114602111</v>
      </c>
      <c r="O327" s="22">
        <f t="shared" si="38"/>
        <v>6.7035079288803461</v>
      </c>
    </row>
    <row r="328" spans="1:15">
      <c r="A328" s="20" t="str">
        <f t="shared" si="39"/>
        <v>BP05_Wales_Wales</v>
      </c>
      <c r="B328" s="20" t="s">
        <v>81</v>
      </c>
      <c r="C328" s="21" t="str">
        <f>Data!A67</f>
        <v>Wales</v>
      </c>
      <c r="D328" s="21" t="str">
        <f>Data!B67</f>
        <v>Wales</v>
      </c>
      <c r="E328" s="20">
        <f>Data!C67</f>
        <v>3184260</v>
      </c>
      <c r="F328" s="20">
        <f>Data!K67</f>
        <v>385636</v>
      </c>
      <c r="G328" s="20">
        <f>Data!L67</f>
        <v>85428</v>
      </c>
      <c r="H328" s="22">
        <f t="shared" si="40"/>
        <v>81.864884601667711</v>
      </c>
      <c r="I328" s="20">
        <f>Data!N67</f>
        <v>22917</v>
      </c>
      <c r="J328" s="22">
        <f t="shared" si="41"/>
        <v>4.6392472584977966</v>
      </c>
      <c r="K328" s="20">
        <f>Data!O67</f>
        <v>0</v>
      </c>
      <c r="L328" s="22">
        <f t="shared" si="42"/>
        <v>0</v>
      </c>
      <c r="M328" s="22">
        <f t="shared" ref="M328" si="43">F328/SUM(F328:G328)*100</f>
        <v>81.864884601667711</v>
      </c>
      <c r="N328" s="22">
        <f t="shared" ref="N328" si="44">G328/SUM(F328:G328)*100</f>
        <v>18.135115398332285</v>
      </c>
      <c r="O328" s="22">
        <f t="shared" ref="O328" si="45">I328/(I328+SUM(F328:G328))*100</f>
        <v>4.6392472584977966</v>
      </c>
    </row>
  </sheetData>
  <mergeCells count="2">
    <mergeCell ref="E1:L1"/>
    <mergeCell ref="M1:O1"/>
  </mergeCells>
  <pageMargins left="0.70866141732283472" right="0.70866141732283472" top="0.74803149606299213" bottom="0.74803149606299213" header="0.31496062992125984" footer="0.31496062992125984"/>
  <pageSetup paperSize="9" scale="10" orientation="landscape" r:id="rId1"/>
  <headerFooter>
    <oddHeader>&amp;L&amp;"Verdana,Regular"&amp;8Author: Observatory Analytical Team&amp;R&amp;"Verdana,Regular"&amp;8Date created: 16/07/2014</oddHeader>
    <oddFooter>&amp;L&amp;"Verdana,Regular"&amp;8 &amp;Z&amp;F&amp;A&amp;R&amp;"Verdana,Regular"&amp;8Page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15"/>
  <sheetViews>
    <sheetView workbookViewId="0">
      <selection activeCell="C30" sqref="C30"/>
    </sheetView>
  </sheetViews>
  <sheetFormatPr defaultRowHeight="14.4"/>
  <cols>
    <col min="1" max="4" width="11.5546875" customWidth="1"/>
    <col min="6" max="6" width="19" bestFit="1" customWidth="1"/>
  </cols>
  <sheetData>
    <row r="1" spans="1:7" ht="57.6">
      <c r="A1" s="129" t="s">
        <v>89</v>
      </c>
      <c r="B1" s="74" t="s">
        <v>95</v>
      </c>
      <c r="C1" s="74" t="s">
        <v>96</v>
      </c>
      <c r="D1" s="74" t="s">
        <v>97</v>
      </c>
      <c r="F1" s="127"/>
    </row>
    <row r="2" spans="1:7">
      <c r="A2" s="83" t="str">
        <f>IFERROR('Indicator Controls'!H7,"")</f>
        <v>Amman/Gwendraeth</v>
      </c>
      <c r="B2" s="83">
        <f>IFERROR('Indicator Controls'!V7,"")</f>
        <v>97.435897435897431</v>
      </c>
      <c r="C2" s="83">
        <f>IFERROR('Indicator Controls'!W7,"")</f>
        <v>2.5641025641025639</v>
      </c>
      <c r="D2" s="83">
        <f>IFERROR('Indicator Controls'!X7,"")</f>
        <v>0.48602673147023084</v>
      </c>
      <c r="F2" s="127"/>
    </row>
    <row r="3" spans="1:7">
      <c r="A3" s="83" t="str">
        <f>IFERROR('Indicator Controls'!H8,"")</f>
        <v>Llanelli</v>
      </c>
      <c r="B3" s="83">
        <f>IFERROR('Indicator Controls'!V8,"")</f>
        <v>97.543859649122808</v>
      </c>
      <c r="C3" s="83">
        <f>IFERROR('Indicator Controls'!W8,"")</f>
        <v>2.4561403508771931</v>
      </c>
      <c r="D3" s="83">
        <f>IFERROR('Indicator Controls'!X8,"")</f>
        <v>0.46565774155995343</v>
      </c>
      <c r="F3" s="127"/>
    </row>
    <row r="4" spans="1:7">
      <c r="A4" s="83" t="str">
        <f>IFERROR('Indicator Controls'!H9,"")</f>
        <v>North Ceredigion</v>
      </c>
      <c r="B4" s="83">
        <f>IFERROR('Indicator Controls'!V9,"")</f>
        <v>98.32167832167832</v>
      </c>
      <c r="C4" s="83">
        <f>IFERROR('Indicator Controls'!W9,"")</f>
        <v>1.6783216783216783</v>
      </c>
      <c r="D4" s="83">
        <f>IFERROR('Indicator Controls'!X9,"")</f>
        <v>0.4178272980501393</v>
      </c>
      <c r="F4" s="127"/>
    </row>
    <row r="5" spans="1:7">
      <c r="A5" s="83" t="str">
        <f>IFERROR('Indicator Controls'!H10,NA())</f>
        <v>North Pembrokeshire</v>
      </c>
      <c r="B5" s="83">
        <f>IFERROR('Indicator Controls'!V10,NA())</f>
        <v>96.530789245446655</v>
      </c>
      <c r="C5" s="83">
        <f>IFERROR('Indicator Controls'!W10,NA())</f>
        <v>3.4692107545533388</v>
      </c>
      <c r="D5" s="83">
        <f>IFERROR('Indicator Controls'!X10,NA())</f>
        <v>1.1149228130360207</v>
      </c>
      <c r="F5" s="127"/>
    </row>
    <row r="6" spans="1:7">
      <c r="A6" s="83" t="str">
        <f>IFERROR('Indicator Controls'!H11,NA())</f>
        <v>South Ceredigion</v>
      </c>
      <c r="B6" s="83">
        <f>IFERROR('Indicator Controls'!V11,NA())</f>
        <v>97.142857142857139</v>
      </c>
      <c r="C6" s="83">
        <f>IFERROR('Indicator Controls'!W11,NA())</f>
        <v>2.8571428571428572</v>
      </c>
      <c r="D6" s="83">
        <f>IFERROR('Indicator Controls'!X11,NA())</f>
        <v>0.82644628099173556</v>
      </c>
      <c r="F6" s="127"/>
      <c r="G6" s="127"/>
    </row>
    <row r="7" spans="1:7">
      <c r="A7" s="83" t="str">
        <f>IFERROR('Indicator Controls'!H12,NA())</f>
        <v>South Pembrokeshire</v>
      </c>
      <c r="B7" s="83">
        <f>IFERROR('Indicator Controls'!V12,NA())</f>
        <v>95.872742906276869</v>
      </c>
      <c r="C7" s="83">
        <f>IFERROR('Indicator Controls'!W12,NA())</f>
        <v>4.1272570937231299</v>
      </c>
      <c r="D7" s="83">
        <f>IFERROR('Indicator Controls'!X12,NA())</f>
        <v>1.6906170752324601</v>
      </c>
      <c r="F7" s="127"/>
      <c r="G7" s="127"/>
    </row>
    <row r="8" spans="1:7">
      <c r="A8" s="83" t="str">
        <f>IFERROR('Indicator Controls'!H13,NA())</f>
        <v>Taf / Teifi / Tywi</v>
      </c>
      <c r="B8" s="83">
        <f>IFERROR('Indicator Controls'!V13,NA())</f>
        <v>99.50787401574803</v>
      </c>
      <c r="C8" s="83">
        <f>IFERROR('Indicator Controls'!W13,NA())</f>
        <v>0.49212598425196852</v>
      </c>
      <c r="D8" s="83">
        <f>IFERROR('Indicator Controls'!X13,NA())</f>
        <v>0.68426197458455518</v>
      </c>
      <c r="F8" s="127"/>
      <c r="G8" s="127"/>
    </row>
    <row r="9" spans="1:7">
      <c r="A9" s="83" t="e">
        <f>IFERROR('Indicator Controls'!H14,NA())</f>
        <v>#N/A</v>
      </c>
      <c r="B9" s="83" t="e">
        <f>IFERROR('Indicator Controls'!V14,NA())</f>
        <v>#N/A</v>
      </c>
      <c r="C9" s="83" t="e">
        <f>IFERROR('Indicator Controls'!W14,NA())</f>
        <v>#N/A</v>
      </c>
      <c r="D9" s="83" t="e">
        <f>IFERROR('Indicator Controls'!X14,NA())</f>
        <v>#N/A</v>
      </c>
    </row>
    <row r="10" spans="1:7">
      <c r="A10" s="83" t="e">
        <f>IFERROR('Indicator Controls'!H15,NA())</f>
        <v>#N/A</v>
      </c>
      <c r="B10" s="83" t="e">
        <f>IFERROR('Indicator Controls'!V15,NA())</f>
        <v>#N/A</v>
      </c>
      <c r="C10" s="83" t="e">
        <f>IFERROR('Indicator Controls'!W15,NA())</f>
        <v>#N/A</v>
      </c>
      <c r="D10" s="83" t="e">
        <f>IFERROR('Indicator Controls'!X15,NA())</f>
        <v>#N/A</v>
      </c>
    </row>
    <row r="11" spans="1:7">
      <c r="A11" s="83" t="e">
        <f>IFERROR('Indicator Controls'!H16,NA())</f>
        <v>#N/A</v>
      </c>
      <c r="B11" s="83" t="e">
        <f>IFERROR('Indicator Controls'!V16,NA())</f>
        <v>#N/A</v>
      </c>
      <c r="C11" s="83" t="e">
        <f>IFERROR('Indicator Controls'!W16,NA())</f>
        <v>#N/A</v>
      </c>
      <c r="D11" s="83" t="e">
        <f>IFERROR('Indicator Controls'!X16,NA())</f>
        <v>#N/A</v>
      </c>
    </row>
    <row r="12" spans="1:7">
      <c r="A12" s="83" t="e">
        <f>IFERROR('Indicator Controls'!H17,NA())</f>
        <v>#N/A</v>
      </c>
      <c r="B12" s="83" t="e">
        <f>IFERROR('Indicator Controls'!V17,NA())</f>
        <v>#N/A</v>
      </c>
      <c r="C12" s="83" t="e">
        <f>IFERROR('Indicator Controls'!W17,NA())</f>
        <v>#N/A</v>
      </c>
      <c r="D12" s="83" t="e">
        <f>IFERROR('Indicator Controls'!X17,NA())</f>
        <v>#N/A</v>
      </c>
    </row>
    <row r="13" spans="1:7">
      <c r="A13" s="83" t="e">
        <f>IFERROR('Indicator Controls'!H18,NA())</f>
        <v>#N/A</v>
      </c>
      <c r="B13" s="83" t="e">
        <f>IFERROR('Indicator Controls'!V18,NA())</f>
        <v>#N/A</v>
      </c>
      <c r="C13" s="83" t="e">
        <f>IFERROR('Indicator Controls'!W18,NA())</f>
        <v>#N/A</v>
      </c>
      <c r="D13" s="83" t="e">
        <f>IFERROR('Indicator Controls'!X18,NA())</f>
        <v>#N/A</v>
      </c>
    </row>
    <row r="14" spans="1:7">
      <c r="A14" s="83" t="e">
        <f>IFERROR('Indicator Controls'!H19,NA())</f>
        <v>#N/A</v>
      </c>
      <c r="B14" s="83" t="e">
        <f>IFERROR('Indicator Controls'!V19,NA())</f>
        <v>#N/A</v>
      </c>
      <c r="C14" s="83" t="e">
        <f>IFERROR('Indicator Controls'!W19,NA())</f>
        <v>#N/A</v>
      </c>
      <c r="D14" s="83" t="e">
        <f>IFERROR('Indicator Controls'!X19,NA())</f>
        <v>#N/A</v>
      </c>
    </row>
    <row r="15" spans="1:7">
      <c r="A15" s="83" t="e">
        <f>IFERROR('Indicator Controls'!H20,NA())</f>
        <v>#N/A</v>
      </c>
      <c r="B15" s="83" t="e">
        <f>IFERROR('Indicator Controls'!V20,NA())</f>
        <v>#N/A</v>
      </c>
      <c r="C15" s="83" t="e">
        <f>IFERROR('Indicator Controls'!W20,NA())</f>
        <v>#N/A</v>
      </c>
      <c r="D15" s="83" t="e">
        <f>IFERROR('Indicator Controls'!X20,NA())</f>
        <v>#N/A</v>
      </c>
    </row>
  </sheetData>
  <pageMargins left="0.70866141732283472" right="0.70866141732283472" top="0.74803149606299213" bottom="0.74803149606299213" header="0.31496062992125984" footer="0.31496062992125984"/>
  <pageSetup paperSize="9" orientation="landscape" r:id="rId1"/>
  <headerFooter>
    <oddHeader>&amp;L&amp;"Verdana,Regular"&amp;8Author: Observatory Analytical Team&amp;R&amp;"Verdana,Regular"&amp;8Date created: 16/07/2014</oddHeader>
    <oddFooter>&amp;L&amp;"Verdana,Regular"&amp;8 &amp;Z&amp;F&amp;A&amp;R&amp;"Verdana,Regular"&amp;8Page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O331"/>
  <sheetViews>
    <sheetView workbookViewId="0">
      <pane ySplit="3" topLeftCell="A285" activePane="bottomLeft" state="frozen"/>
      <selection activeCell="C30" sqref="C30"/>
      <selection pane="bottomLeft" activeCell="C30" sqref="C30"/>
    </sheetView>
  </sheetViews>
  <sheetFormatPr defaultColWidth="9.109375" defaultRowHeight="14.4"/>
  <cols>
    <col min="1" max="1" width="43.33203125" style="128" customWidth="1"/>
    <col min="2" max="2" width="10.5546875" style="128" customWidth="1"/>
    <col min="3" max="3" width="17.109375" style="128" customWidth="1"/>
    <col min="4" max="4" width="27.6640625" style="128" bestFit="1" customWidth="1"/>
    <col min="5" max="12" width="13.33203125" style="128" customWidth="1"/>
    <col min="13" max="13" width="11.109375" style="128" customWidth="1"/>
    <col min="14" max="14" width="13.33203125" style="128" customWidth="1"/>
    <col min="15" max="15" width="11.33203125" style="128" customWidth="1"/>
    <col min="16" max="16384" width="9.109375" style="128"/>
  </cols>
  <sheetData>
    <row r="1" spans="1:15">
      <c r="E1" s="277" t="s">
        <v>94</v>
      </c>
      <c r="F1" s="277"/>
      <c r="G1" s="277"/>
      <c r="H1" s="277"/>
      <c r="I1" s="277"/>
      <c r="J1" s="277"/>
      <c r="K1" s="277"/>
      <c r="L1" s="277"/>
      <c r="M1" s="277" t="s">
        <v>98</v>
      </c>
      <c r="N1" s="277"/>
      <c r="O1" s="277"/>
    </row>
    <row r="2" spans="1:15">
      <c r="A2" s="128">
        <v>1</v>
      </c>
      <c r="B2" s="128">
        <v>2</v>
      </c>
      <c r="C2" s="128">
        <v>3</v>
      </c>
      <c r="D2" s="128">
        <v>4</v>
      </c>
      <c r="E2" s="128">
        <v>5</v>
      </c>
      <c r="F2" s="128">
        <v>6</v>
      </c>
      <c r="G2" s="128">
        <v>7</v>
      </c>
      <c r="H2" s="128">
        <v>8</v>
      </c>
      <c r="I2" s="128">
        <v>9</v>
      </c>
      <c r="J2" s="128">
        <v>10</v>
      </c>
      <c r="K2" s="128">
        <v>11</v>
      </c>
      <c r="L2" s="128">
        <v>12</v>
      </c>
      <c r="M2" s="128">
        <v>13</v>
      </c>
      <c r="N2" s="128">
        <v>14</v>
      </c>
      <c r="O2" s="128">
        <v>15</v>
      </c>
    </row>
    <row r="3" spans="1:15" s="6" customFormat="1" ht="48" customHeight="1">
      <c r="A3" s="6" t="s">
        <v>87</v>
      </c>
      <c r="B3" s="6" t="s">
        <v>88</v>
      </c>
      <c r="C3" s="6" t="s">
        <v>73</v>
      </c>
      <c r="D3" s="6" t="s">
        <v>89</v>
      </c>
      <c r="E3" s="6" t="s">
        <v>74</v>
      </c>
      <c r="F3" s="6" t="s">
        <v>90</v>
      </c>
      <c r="G3" s="6" t="s">
        <v>91</v>
      </c>
      <c r="H3" s="6" t="s">
        <v>95</v>
      </c>
      <c r="I3" s="6" t="s">
        <v>92</v>
      </c>
      <c r="J3" s="6" t="s">
        <v>97</v>
      </c>
      <c r="K3" s="6" t="s">
        <v>80</v>
      </c>
      <c r="L3" s="6" t="s">
        <v>93</v>
      </c>
      <c r="M3" s="6" t="s">
        <v>95</v>
      </c>
      <c r="N3" s="6" t="s">
        <v>96</v>
      </c>
      <c r="O3" s="6" t="s">
        <v>97</v>
      </c>
    </row>
    <row r="4" spans="1:15">
      <c r="A4" s="14" t="str">
        <f t="shared" ref="A4:A67" si="0">B4&amp;"_"&amp;D4</f>
        <v>AF05_Afan</v>
      </c>
      <c r="B4" s="14" t="s">
        <v>82</v>
      </c>
      <c r="C4" s="15" t="str">
        <f>Data!A3</f>
        <v>ABM UHB</v>
      </c>
      <c r="D4" s="15" t="str">
        <f>Data!B3</f>
        <v>Afan</v>
      </c>
      <c r="E4" s="14">
        <f>Data!C3</f>
        <v>50762</v>
      </c>
      <c r="F4" s="14">
        <f>Data!P3</f>
        <v>655</v>
      </c>
      <c r="G4" s="14">
        <f>Data!Q3</f>
        <v>25</v>
      </c>
      <c r="H4" s="16">
        <f>F4/SUM(F4:G4)*100</f>
        <v>96.32352941176471</v>
      </c>
      <c r="I4" s="14">
        <f>Data!S3</f>
        <v>1</v>
      </c>
      <c r="J4" s="16">
        <f>I4/(I4+SUM(F4:G4))*100</f>
        <v>0.14684287812041116</v>
      </c>
      <c r="K4" s="14">
        <f>Data!T3</f>
        <v>357</v>
      </c>
      <c r="L4" s="16">
        <f>K4/(K4+I4+SUM(F4:G4))*100</f>
        <v>34.393063583815028</v>
      </c>
      <c r="M4" s="16">
        <f>F4/SUM(F4:G4)*100</f>
        <v>96.32352941176471</v>
      </c>
      <c r="N4" s="16">
        <f>G4/SUM(F4:G4)*100</f>
        <v>3.6764705882352944</v>
      </c>
      <c r="O4" s="16">
        <f>I4/(I4+SUM(F4:G4))*100</f>
        <v>0.14684287812041116</v>
      </c>
    </row>
    <row r="5" spans="1:15">
      <c r="A5" s="14" t="str">
        <f t="shared" si="0"/>
        <v>AF05_BayHealth</v>
      </c>
      <c r="B5" s="14" t="s">
        <v>82</v>
      </c>
      <c r="C5" s="15" t="str">
        <f>Data!A4</f>
        <v>ABM UHB</v>
      </c>
      <c r="D5" s="15" t="str">
        <f>Data!B4</f>
        <v>BayHealth</v>
      </c>
      <c r="E5" s="14">
        <f>Data!C4</f>
        <v>74009</v>
      </c>
      <c r="F5" s="14">
        <f>Data!P4</f>
        <v>1085</v>
      </c>
      <c r="G5" s="14">
        <f>Data!Q4</f>
        <v>34</v>
      </c>
      <c r="H5" s="16">
        <f t="shared" ref="H5:H69" si="1">F5/SUM(F5:G5)*100</f>
        <v>96.961572832886517</v>
      </c>
      <c r="I5" s="14">
        <f>Data!S4</f>
        <v>8</v>
      </c>
      <c r="J5" s="16">
        <f t="shared" ref="J5:J69" si="2">I5/(I5+SUM(F5:G5))*100</f>
        <v>0.70984915705412599</v>
      </c>
      <c r="K5" s="14">
        <f>Data!T4</f>
        <v>440</v>
      </c>
      <c r="L5" s="16">
        <f t="shared" ref="L5:L69" si="3">K5/(K5+I5+SUM(F5:G5))*100</f>
        <v>28.079132099553288</v>
      </c>
      <c r="M5" s="16">
        <f t="shared" ref="M5:M68" si="4">F5/SUM(F5:G5)*100</f>
        <v>96.961572832886517</v>
      </c>
      <c r="N5" s="16">
        <f t="shared" ref="N5:N68" si="5">G5/SUM(F5:G5)*100</f>
        <v>3.0384271671134941</v>
      </c>
      <c r="O5" s="16">
        <f t="shared" ref="O5:O68" si="6">I5/(I5+SUM(F5:G5))*100</f>
        <v>0.70984915705412599</v>
      </c>
    </row>
    <row r="6" spans="1:15">
      <c r="A6" s="14" t="str">
        <f t="shared" si="0"/>
        <v>AF05_Bridgend East Network</v>
      </c>
      <c r="B6" s="14" t="s">
        <v>82</v>
      </c>
      <c r="C6" s="15" t="str">
        <f>Data!A5</f>
        <v>ABM UHB</v>
      </c>
      <c r="D6" s="15" t="str">
        <f>Data!B5</f>
        <v>Bridgend East Network</v>
      </c>
      <c r="E6" s="14">
        <f>Data!C5</f>
        <v>68378</v>
      </c>
      <c r="F6" s="14">
        <f>Data!P5</f>
        <v>1206</v>
      </c>
      <c r="G6" s="14">
        <f>Data!Q5</f>
        <v>30</v>
      </c>
      <c r="H6" s="16">
        <f t="shared" si="1"/>
        <v>97.572815533980588</v>
      </c>
      <c r="I6" s="14">
        <f>Data!S5</f>
        <v>22</v>
      </c>
      <c r="J6" s="16">
        <f t="shared" si="2"/>
        <v>1.7488076311605723</v>
      </c>
      <c r="K6" s="14">
        <f>Data!T5</f>
        <v>108</v>
      </c>
      <c r="L6" s="16">
        <f t="shared" si="3"/>
        <v>7.9062957540263543</v>
      </c>
      <c r="M6" s="16">
        <f t="shared" si="4"/>
        <v>97.572815533980588</v>
      </c>
      <c r="N6" s="16">
        <f t="shared" si="5"/>
        <v>2.4271844660194173</v>
      </c>
      <c r="O6" s="16">
        <f t="shared" si="6"/>
        <v>1.7488076311605723</v>
      </c>
    </row>
    <row r="7" spans="1:15">
      <c r="A7" s="14" t="str">
        <f t="shared" si="0"/>
        <v>AF05_Bridgend North Network</v>
      </c>
      <c r="B7" s="14" t="s">
        <v>82</v>
      </c>
      <c r="C7" s="15" t="str">
        <f>Data!A6</f>
        <v>ABM UHB</v>
      </c>
      <c r="D7" s="15" t="str">
        <f>Data!B6</f>
        <v>Bridgend North Network</v>
      </c>
      <c r="E7" s="14">
        <f>Data!C6</f>
        <v>51281</v>
      </c>
      <c r="F7" s="14">
        <f>Data!P6</f>
        <v>857</v>
      </c>
      <c r="G7" s="14">
        <f>Data!Q6</f>
        <v>8</v>
      </c>
      <c r="H7" s="16">
        <f t="shared" si="1"/>
        <v>99.075144508670519</v>
      </c>
      <c r="I7" s="14">
        <f>Data!S6</f>
        <v>4</v>
      </c>
      <c r="J7" s="16">
        <f t="shared" si="2"/>
        <v>0.46029919447640966</v>
      </c>
      <c r="K7" s="14">
        <f>Data!T6</f>
        <v>119</v>
      </c>
      <c r="L7" s="16">
        <f t="shared" si="3"/>
        <v>12.044534412955466</v>
      </c>
      <c r="M7" s="16">
        <f t="shared" si="4"/>
        <v>99.075144508670519</v>
      </c>
      <c r="N7" s="16">
        <f t="shared" si="5"/>
        <v>0.92485549132947986</v>
      </c>
      <c r="O7" s="16">
        <f t="shared" si="6"/>
        <v>0.46029919447640966</v>
      </c>
    </row>
    <row r="8" spans="1:15">
      <c r="A8" s="14" t="str">
        <f t="shared" si="0"/>
        <v>AF05_Bridgend West Network</v>
      </c>
      <c r="B8" s="14" t="s">
        <v>82</v>
      </c>
      <c r="C8" s="15" t="str">
        <f>Data!A7</f>
        <v>ABM UHB</v>
      </c>
      <c r="D8" s="15" t="str">
        <f>Data!B7</f>
        <v>Bridgend West Network</v>
      </c>
      <c r="E8" s="14">
        <f>Data!C7</f>
        <v>34127</v>
      </c>
      <c r="F8" s="14">
        <f>Data!P7</f>
        <v>744</v>
      </c>
      <c r="G8" s="14">
        <f>Data!Q7</f>
        <v>27</v>
      </c>
      <c r="H8" s="16">
        <f t="shared" si="1"/>
        <v>96.498054474708169</v>
      </c>
      <c r="I8" s="14">
        <f>Data!S7</f>
        <v>13</v>
      </c>
      <c r="J8" s="16">
        <f t="shared" si="2"/>
        <v>1.6581632653061225</v>
      </c>
      <c r="K8" s="14">
        <f>Data!T7</f>
        <v>117</v>
      </c>
      <c r="L8" s="16">
        <f t="shared" si="3"/>
        <v>12.985571587125417</v>
      </c>
      <c r="M8" s="16">
        <f t="shared" si="4"/>
        <v>96.498054474708169</v>
      </c>
      <c r="N8" s="16">
        <f t="shared" si="5"/>
        <v>3.5019455252918288</v>
      </c>
      <c r="O8" s="16">
        <f t="shared" si="6"/>
        <v>1.6581632653061225</v>
      </c>
    </row>
    <row r="9" spans="1:15">
      <c r="A9" s="14" t="str">
        <f t="shared" si="0"/>
        <v>AF05_CityHealth</v>
      </c>
      <c r="B9" s="14" t="s">
        <v>82</v>
      </c>
      <c r="C9" s="15" t="str">
        <f>Data!A8</f>
        <v>ABM UHB</v>
      </c>
      <c r="D9" s="15" t="str">
        <f>Data!B8</f>
        <v>CityHealth</v>
      </c>
      <c r="E9" s="14">
        <f>Data!C8</f>
        <v>50708</v>
      </c>
      <c r="F9" s="14">
        <f>Data!P8</f>
        <v>582</v>
      </c>
      <c r="G9" s="14">
        <f>Data!Q8</f>
        <v>14</v>
      </c>
      <c r="H9" s="16">
        <f t="shared" si="1"/>
        <v>97.651006711409394</v>
      </c>
      <c r="I9" s="14">
        <f>Data!S8</f>
        <v>12</v>
      </c>
      <c r="J9" s="16">
        <f t="shared" si="2"/>
        <v>1.9736842105263157</v>
      </c>
      <c r="K9" s="14">
        <f>Data!T8</f>
        <v>126</v>
      </c>
      <c r="L9" s="16">
        <f t="shared" si="3"/>
        <v>17.166212534059948</v>
      </c>
      <c r="M9" s="16">
        <f t="shared" si="4"/>
        <v>97.651006711409394</v>
      </c>
      <c r="N9" s="16">
        <f t="shared" si="5"/>
        <v>2.348993288590604</v>
      </c>
      <c r="O9" s="16">
        <f t="shared" si="6"/>
        <v>1.9736842105263157</v>
      </c>
    </row>
    <row r="10" spans="1:15">
      <c r="A10" s="14" t="str">
        <f t="shared" si="0"/>
        <v>AF05_Cwmtawe</v>
      </c>
      <c r="B10" s="14" t="s">
        <v>82</v>
      </c>
      <c r="C10" s="15" t="str">
        <f>Data!A9</f>
        <v>ABM UHB</v>
      </c>
      <c r="D10" s="15" t="str">
        <f>Data!B9</f>
        <v>Cwmtawe</v>
      </c>
      <c r="E10" s="14">
        <f>Data!C9</f>
        <v>42989</v>
      </c>
      <c r="F10" s="14">
        <f>Data!P9</f>
        <v>593</v>
      </c>
      <c r="G10" s="14">
        <f>Data!Q9</f>
        <v>15</v>
      </c>
      <c r="H10" s="16">
        <f t="shared" si="1"/>
        <v>97.532894736842096</v>
      </c>
      <c r="I10" s="14">
        <f>Data!S9</f>
        <v>6</v>
      </c>
      <c r="J10" s="16">
        <f t="shared" si="2"/>
        <v>0.97719869706840379</v>
      </c>
      <c r="K10" s="14">
        <f>Data!T9</f>
        <v>119</v>
      </c>
      <c r="L10" s="16">
        <f t="shared" si="3"/>
        <v>16.234652114597544</v>
      </c>
      <c r="M10" s="16">
        <f t="shared" si="4"/>
        <v>97.532894736842096</v>
      </c>
      <c r="N10" s="16">
        <f t="shared" si="5"/>
        <v>2.4671052631578947</v>
      </c>
      <c r="O10" s="16">
        <f t="shared" si="6"/>
        <v>0.97719869706840379</v>
      </c>
    </row>
    <row r="11" spans="1:15">
      <c r="A11" s="14" t="str">
        <f t="shared" si="0"/>
        <v>AF05_Llwchwr</v>
      </c>
      <c r="B11" s="14" t="s">
        <v>82</v>
      </c>
      <c r="C11" s="15" t="str">
        <f>Data!A10</f>
        <v>ABM UHB</v>
      </c>
      <c r="D11" s="15" t="str">
        <f>Data!B10</f>
        <v>Llwchwr</v>
      </c>
      <c r="E11" s="14">
        <f>Data!C10</f>
        <v>46532</v>
      </c>
      <c r="F11" s="14">
        <f>Data!P10</f>
        <v>649</v>
      </c>
      <c r="G11" s="14">
        <f>Data!Q10</f>
        <v>19</v>
      </c>
      <c r="H11" s="16">
        <f t="shared" si="1"/>
        <v>97.155688622754482</v>
      </c>
      <c r="I11" s="14">
        <f>Data!S10</f>
        <v>10</v>
      </c>
      <c r="J11" s="16">
        <f t="shared" si="2"/>
        <v>1.4749262536873156</v>
      </c>
      <c r="K11" s="14">
        <f>Data!T10</f>
        <v>254</v>
      </c>
      <c r="L11" s="16">
        <f t="shared" si="3"/>
        <v>27.253218884120173</v>
      </c>
      <c r="M11" s="16">
        <f t="shared" si="4"/>
        <v>97.155688622754482</v>
      </c>
      <c r="N11" s="16">
        <f t="shared" si="5"/>
        <v>2.8443113772455089</v>
      </c>
      <c r="O11" s="16">
        <f t="shared" si="6"/>
        <v>1.4749262536873156</v>
      </c>
    </row>
    <row r="12" spans="1:15">
      <c r="A12" s="14" t="str">
        <f t="shared" si="0"/>
        <v>AF05_Neath</v>
      </c>
      <c r="B12" s="14" t="s">
        <v>82</v>
      </c>
      <c r="C12" s="15" t="str">
        <f>Data!A11</f>
        <v>ABM UHB</v>
      </c>
      <c r="D12" s="15" t="str">
        <f>Data!B11</f>
        <v>Neath</v>
      </c>
      <c r="E12" s="14">
        <f>Data!C11</f>
        <v>56422</v>
      </c>
      <c r="F12" s="14">
        <f>Data!P11</f>
        <v>806</v>
      </c>
      <c r="G12" s="14">
        <f>Data!Q11</f>
        <v>23</v>
      </c>
      <c r="H12" s="16">
        <f t="shared" si="1"/>
        <v>97.225572979493364</v>
      </c>
      <c r="I12" s="14">
        <f>Data!S11</f>
        <v>3</v>
      </c>
      <c r="J12" s="16">
        <f t="shared" si="2"/>
        <v>0.36057692307692307</v>
      </c>
      <c r="K12" s="14">
        <f>Data!T11</f>
        <v>338</v>
      </c>
      <c r="L12" s="16">
        <f t="shared" si="3"/>
        <v>28.888888888888886</v>
      </c>
      <c r="M12" s="16">
        <f t="shared" si="4"/>
        <v>97.225572979493364</v>
      </c>
      <c r="N12" s="16">
        <f t="shared" si="5"/>
        <v>2.7744270205066344</v>
      </c>
      <c r="O12" s="16">
        <f t="shared" si="6"/>
        <v>0.36057692307692307</v>
      </c>
    </row>
    <row r="13" spans="1:15">
      <c r="A13" s="14" t="str">
        <f t="shared" si="0"/>
        <v>AF05_Penderi</v>
      </c>
      <c r="B13" s="14" t="s">
        <v>82</v>
      </c>
      <c r="C13" s="15" t="str">
        <f>Data!A12</f>
        <v>ABM UHB</v>
      </c>
      <c r="D13" s="15" t="str">
        <f>Data!B12</f>
        <v>Penderi</v>
      </c>
      <c r="E13" s="14">
        <f>Data!C12</f>
        <v>37026</v>
      </c>
      <c r="F13" s="14">
        <f>Data!P12</f>
        <v>466</v>
      </c>
      <c r="G13" s="14">
        <f>Data!Q12</f>
        <v>22</v>
      </c>
      <c r="H13" s="16">
        <f t="shared" si="1"/>
        <v>95.491803278688522</v>
      </c>
      <c r="I13" s="14">
        <f>Data!S12</f>
        <v>7</v>
      </c>
      <c r="J13" s="16">
        <f t="shared" si="2"/>
        <v>1.4141414141414141</v>
      </c>
      <c r="K13" s="14">
        <f>Data!T12</f>
        <v>110</v>
      </c>
      <c r="L13" s="16">
        <f t="shared" si="3"/>
        <v>18.181818181818183</v>
      </c>
      <c r="M13" s="16">
        <f t="shared" si="4"/>
        <v>95.491803278688522</v>
      </c>
      <c r="N13" s="16">
        <f t="shared" si="5"/>
        <v>4.5081967213114753</v>
      </c>
      <c r="O13" s="16">
        <f t="shared" si="6"/>
        <v>1.4141414141414141</v>
      </c>
    </row>
    <row r="14" spans="1:15">
      <c r="A14" s="14" t="str">
        <f t="shared" si="0"/>
        <v>AF05_Upper Valleys</v>
      </c>
      <c r="B14" s="14" t="s">
        <v>82</v>
      </c>
      <c r="C14" s="15" t="str">
        <f>Data!A13</f>
        <v>ABM UHB</v>
      </c>
      <c r="D14" s="15" t="str">
        <f>Data!B13</f>
        <v>Upper Valleys</v>
      </c>
      <c r="E14" s="14">
        <f>Data!C13</f>
        <v>30624</v>
      </c>
      <c r="F14" s="14">
        <f>Data!P13</f>
        <v>530</v>
      </c>
      <c r="G14" s="14">
        <f>Data!Q13</f>
        <v>10</v>
      </c>
      <c r="H14" s="16">
        <f t="shared" si="1"/>
        <v>98.148148148148152</v>
      </c>
      <c r="I14" s="14">
        <f>Data!S13</f>
        <v>11</v>
      </c>
      <c r="J14" s="16">
        <f t="shared" si="2"/>
        <v>1.9963702359346642</v>
      </c>
      <c r="K14" s="14">
        <f>Data!T13</f>
        <v>80</v>
      </c>
      <c r="L14" s="16">
        <f t="shared" si="3"/>
        <v>12.678288431061807</v>
      </c>
      <c r="M14" s="16">
        <f t="shared" si="4"/>
        <v>98.148148148148152</v>
      </c>
      <c r="N14" s="16">
        <f t="shared" si="5"/>
        <v>1.8518518518518516</v>
      </c>
      <c r="O14" s="16">
        <f t="shared" si="6"/>
        <v>1.9963702359346642</v>
      </c>
    </row>
    <row r="15" spans="1:15">
      <c r="A15" s="14" t="str">
        <f t="shared" si="0"/>
        <v>AF05_Blaenau Gwent East</v>
      </c>
      <c r="B15" s="14" t="s">
        <v>82</v>
      </c>
      <c r="C15" s="15" t="str">
        <f>Data!A14</f>
        <v>Aneurin Bevan UHB</v>
      </c>
      <c r="D15" s="15" t="str">
        <f>Data!B14</f>
        <v>Blaenau Gwent East</v>
      </c>
      <c r="E15" s="14">
        <f>Data!C14</f>
        <v>38233</v>
      </c>
      <c r="F15" s="14">
        <f>Data!P14</f>
        <v>496</v>
      </c>
      <c r="G15" s="14">
        <f>Data!Q14</f>
        <v>6</v>
      </c>
      <c r="H15" s="16">
        <f t="shared" si="1"/>
        <v>98.804780876494021</v>
      </c>
      <c r="I15" s="14">
        <f>Data!S14</f>
        <v>8</v>
      </c>
      <c r="J15" s="16">
        <f t="shared" si="2"/>
        <v>1.5686274509803921</v>
      </c>
      <c r="K15" s="14">
        <f>Data!T14</f>
        <v>132</v>
      </c>
      <c r="L15" s="16">
        <f t="shared" si="3"/>
        <v>20.5607476635514</v>
      </c>
      <c r="M15" s="16">
        <f t="shared" si="4"/>
        <v>98.804780876494021</v>
      </c>
      <c r="N15" s="16">
        <f t="shared" si="5"/>
        <v>1.1952191235059761</v>
      </c>
      <c r="O15" s="16">
        <f t="shared" si="6"/>
        <v>1.5686274509803921</v>
      </c>
    </row>
    <row r="16" spans="1:15">
      <c r="A16" s="14" t="str">
        <f t="shared" si="0"/>
        <v>AF05_Blaenau Gwent West</v>
      </c>
      <c r="B16" s="14" t="s">
        <v>82</v>
      </c>
      <c r="C16" s="15" t="str">
        <f>Data!A15</f>
        <v>Aneurin Bevan UHB</v>
      </c>
      <c r="D16" s="15" t="str">
        <f>Data!B15</f>
        <v>Blaenau Gwent West</v>
      </c>
      <c r="E16" s="14">
        <f>Data!C15</f>
        <v>35017</v>
      </c>
      <c r="F16" s="14">
        <f>Data!P15</f>
        <v>393</v>
      </c>
      <c r="G16" s="14">
        <f>Data!Q15</f>
        <v>7</v>
      </c>
      <c r="H16" s="16">
        <f t="shared" si="1"/>
        <v>98.25</v>
      </c>
      <c r="I16" s="14">
        <f>Data!S15</f>
        <v>2</v>
      </c>
      <c r="J16" s="16">
        <f t="shared" si="2"/>
        <v>0.49751243781094528</v>
      </c>
      <c r="K16" s="14">
        <f>Data!T15</f>
        <v>198</v>
      </c>
      <c r="L16" s="16">
        <f t="shared" si="3"/>
        <v>33</v>
      </c>
      <c r="M16" s="16">
        <f t="shared" si="4"/>
        <v>98.25</v>
      </c>
      <c r="N16" s="16">
        <f t="shared" si="5"/>
        <v>1.7500000000000002</v>
      </c>
      <c r="O16" s="16">
        <f t="shared" si="6"/>
        <v>0.49751243781094528</v>
      </c>
    </row>
    <row r="17" spans="1:15">
      <c r="A17" s="14" t="str">
        <f t="shared" si="0"/>
        <v>AF05_Caerphilly East</v>
      </c>
      <c r="B17" s="14" t="s">
        <v>82</v>
      </c>
      <c r="C17" s="15" t="str">
        <f>Data!A16</f>
        <v>Aneurin Bevan UHB</v>
      </c>
      <c r="D17" s="15" t="str">
        <f>Data!B16</f>
        <v>Caerphilly East</v>
      </c>
      <c r="E17" s="14">
        <f>Data!C16</f>
        <v>59971</v>
      </c>
      <c r="F17" s="14">
        <f>Data!P16</f>
        <v>726</v>
      </c>
      <c r="G17" s="14">
        <f>Data!Q16</f>
        <v>8</v>
      </c>
      <c r="H17" s="16">
        <f t="shared" si="1"/>
        <v>98.910081743869199</v>
      </c>
      <c r="I17" s="14">
        <f>Data!S16</f>
        <v>5</v>
      </c>
      <c r="J17" s="16">
        <f t="shared" si="2"/>
        <v>0.67658998646820023</v>
      </c>
      <c r="K17" s="14">
        <f>Data!T16</f>
        <v>184</v>
      </c>
      <c r="L17" s="16">
        <f t="shared" si="3"/>
        <v>19.934994582881906</v>
      </c>
      <c r="M17" s="16">
        <f t="shared" si="4"/>
        <v>98.910081743869199</v>
      </c>
      <c r="N17" s="16">
        <f t="shared" si="5"/>
        <v>1.0899182561307901</v>
      </c>
      <c r="O17" s="16">
        <f t="shared" si="6"/>
        <v>0.67658998646820023</v>
      </c>
    </row>
    <row r="18" spans="1:15">
      <c r="A18" s="14" t="str">
        <f t="shared" si="0"/>
        <v>AF05_Caerphilly North</v>
      </c>
      <c r="B18" s="14" t="s">
        <v>82</v>
      </c>
      <c r="C18" s="15" t="str">
        <f>Data!A17</f>
        <v>Aneurin Bevan UHB</v>
      </c>
      <c r="D18" s="15" t="str">
        <f>Data!B17</f>
        <v>Caerphilly North</v>
      </c>
      <c r="E18" s="14">
        <f>Data!C17</f>
        <v>68779</v>
      </c>
      <c r="F18" s="14">
        <f>Data!P17</f>
        <v>824</v>
      </c>
      <c r="G18" s="14">
        <f>Data!Q17</f>
        <v>11</v>
      </c>
      <c r="H18" s="16">
        <f t="shared" si="1"/>
        <v>98.682634730538922</v>
      </c>
      <c r="I18" s="14">
        <f>Data!S17</f>
        <v>1</v>
      </c>
      <c r="J18" s="16">
        <f t="shared" si="2"/>
        <v>0.11961722488038277</v>
      </c>
      <c r="K18" s="14">
        <f>Data!T17</f>
        <v>379</v>
      </c>
      <c r="L18" s="16">
        <f t="shared" si="3"/>
        <v>31.193415637860085</v>
      </c>
      <c r="M18" s="16">
        <f t="shared" si="4"/>
        <v>98.682634730538922</v>
      </c>
      <c r="N18" s="16">
        <f t="shared" si="5"/>
        <v>1.3173652694610778</v>
      </c>
      <c r="O18" s="16">
        <f t="shared" si="6"/>
        <v>0.11961722488038277</v>
      </c>
    </row>
    <row r="19" spans="1:15">
      <c r="A19" s="14" t="str">
        <f t="shared" si="0"/>
        <v>AF05_Caerphilly South</v>
      </c>
      <c r="B19" s="14" t="s">
        <v>82</v>
      </c>
      <c r="C19" s="15" t="str">
        <f>Data!A18</f>
        <v>Aneurin Bevan UHB</v>
      </c>
      <c r="D19" s="15" t="str">
        <f>Data!B18</f>
        <v>Caerphilly South</v>
      </c>
      <c r="E19" s="14">
        <f>Data!C18</f>
        <v>55566</v>
      </c>
      <c r="F19" s="14">
        <f>Data!P18</f>
        <v>684</v>
      </c>
      <c r="G19" s="14">
        <f>Data!Q18</f>
        <v>31</v>
      </c>
      <c r="H19" s="16">
        <f t="shared" si="1"/>
        <v>95.664335664335667</v>
      </c>
      <c r="I19" s="14">
        <f>Data!S18</f>
        <v>11</v>
      </c>
      <c r="J19" s="16">
        <f t="shared" si="2"/>
        <v>1.5151515151515151</v>
      </c>
      <c r="K19" s="14">
        <f>Data!T18</f>
        <v>261</v>
      </c>
      <c r="L19" s="16">
        <f t="shared" si="3"/>
        <v>26.443768996960486</v>
      </c>
      <c r="M19" s="16">
        <f t="shared" si="4"/>
        <v>95.664335664335667</v>
      </c>
      <c r="N19" s="16">
        <f t="shared" si="5"/>
        <v>4.335664335664335</v>
      </c>
      <c r="O19" s="16">
        <f t="shared" si="6"/>
        <v>1.5151515151515151</v>
      </c>
    </row>
    <row r="20" spans="1:15">
      <c r="A20" s="14" t="str">
        <f t="shared" si="0"/>
        <v>AF05_Monmouthshire North</v>
      </c>
      <c r="B20" s="14" t="s">
        <v>82</v>
      </c>
      <c r="C20" s="15" t="str">
        <f>Data!A19</f>
        <v>Aneurin Bevan UHB</v>
      </c>
      <c r="D20" s="15" t="str">
        <f>Data!B19</f>
        <v>Monmouthshire North</v>
      </c>
      <c r="E20" s="14">
        <f>Data!C19</f>
        <v>51137</v>
      </c>
      <c r="F20" s="14">
        <f>Data!P19</f>
        <v>1110</v>
      </c>
      <c r="G20" s="14">
        <f>Data!Q19</f>
        <v>15</v>
      </c>
      <c r="H20" s="16">
        <f t="shared" si="1"/>
        <v>98.666666666666671</v>
      </c>
      <c r="I20" s="14">
        <f>Data!S19</f>
        <v>25</v>
      </c>
      <c r="J20" s="16">
        <f t="shared" si="2"/>
        <v>2.1739130434782608</v>
      </c>
      <c r="K20" s="14">
        <f>Data!T19</f>
        <v>60</v>
      </c>
      <c r="L20" s="16">
        <f t="shared" si="3"/>
        <v>4.9586776859504136</v>
      </c>
      <c r="M20" s="16">
        <f t="shared" si="4"/>
        <v>98.666666666666671</v>
      </c>
      <c r="N20" s="16">
        <f t="shared" si="5"/>
        <v>1.3333333333333335</v>
      </c>
      <c r="O20" s="16">
        <f t="shared" si="6"/>
        <v>2.1739130434782608</v>
      </c>
    </row>
    <row r="21" spans="1:15">
      <c r="A21" s="14" t="str">
        <f t="shared" si="0"/>
        <v>AF05_Monmouthshire South</v>
      </c>
      <c r="B21" s="14" t="s">
        <v>82</v>
      </c>
      <c r="C21" s="15" t="str">
        <f>Data!A20</f>
        <v>Aneurin Bevan UHB</v>
      </c>
      <c r="D21" s="15" t="str">
        <f>Data!B20</f>
        <v>Monmouthshire South</v>
      </c>
      <c r="E21" s="14">
        <f>Data!C20</f>
        <v>46793</v>
      </c>
      <c r="F21" s="14">
        <f>Data!P20</f>
        <v>818</v>
      </c>
      <c r="G21" s="14">
        <f>Data!Q20</f>
        <v>14</v>
      </c>
      <c r="H21" s="16">
        <f t="shared" si="1"/>
        <v>98.317307692307693</v>
      </c>
      <c r="I21" s="14">
        <f>Data!S20</f>
        <v>13</v>
      </c>
      <c r="J21" s="16">
        <f t="shared" si="2"/>
        <v>1.5384615384615385</v>
      </c>
      <c r="K21" s="14">
        <f>Data!T20</f>
        <v>3</v>
      </c>
      <c r="L21" s="16">
        <f t="shared" si="3"/>
        <v>0.35377358490566041</v>
      </c>
      <c r="M21" s="16">
        <f t="shared" si="4"/>
        <v>98.317307692307693</v>
      </c>
      <c r="N21" s="16">
        <f t="shared" si="5"/>
        <v>1.6826923076923077</v>
      </c>
      <c r="O21" s="16">
        <f t="shared" si="6"/>
        <v>1.5384615384615385</v>
      </c>
    </row>
    <row r="22" spans="1:15">
      <c r="A22" s="14" t="str">
        <f t="shared" si="0"/>
        <v>AF05_Newport Central</v>
      </c>
      <c r="B22" s="14" t="s">
        <v>82</v>
      </c>
      <c r="C22" s="15" t="str">
        <f>Data!A21</f>
        <v>Aneurin Bevan UHB</v>
      </c>
      <c r="D22" s="15" t="str">
        <f>Data!B21</f>
        <v>Newport Central</v>
      </c>
      <c r="E22" s="14">
        <f>Data!C21</f>
        <v>48307</v>
      </c>
      <c r="F22" s="14">
        <f>Data!P21</f>
        <v>590</v>
      </c>
      <c r="G22" s="14">
        <f>Data!Q21</f>
        <v>6</v>
      </c>
      <c r="H22" s="16">
        <f t="shared" si="1"/>
        <v>98.993288590604024</v>
      </c>
      <c r="I22" s="14">
        <f>Data!S21</f>
        <v>7</v>
      </c>
      <c r="J22" s="16">
        <f t="shared" si="2"/>
        <v>1.1608623548922055</v>
      </c>
      <c r="K22" s="14">
        <f>Data!T21</f>
        <v>131</v>
      </c>
      <c r="L22" s="16">
        <f t="shared" si="3"/>
        <v>17.847411444141688</v>
      </c>
      <c r="M22" s="16">
        <f t="shared" si="4"/>
        <v>98.993288590604024</v>
      </c>
      <c r="N22" s="16">
        <f t="shared" si="5"/>
        <v>1.006711409395973</v>
      </c>
      <c r="O22" s="16">
        <f t="shared" si="6"/>
        <v>1.1608623548922055</v>
      </c>
    </row>
    <row r="23" spans="1:15">
      <c r="A23" s="14" t="str">
        <f t="shared" si="0"/>
        <v>AF05_Newport East</v>
      </c>
      <c r="B23" s="14" t="s">
        <v>82</v>
      </c>
      <c r="C23" s="15" t="str">
        <f>Data!A22</f>
        <v>Aneurin Bevan UHB</v>
      </c>
      <c r="D23" s="15" t="str">
        <f>Data!B22</f>
        <v>Newport East</v>
      </c>
      <c r="E23" s="14">
        <f>Data!C22</f>
        <v>47854</v>
      </c>
      <c r="F23" s="14">
        <f>Data!P22</f>
        <v>547</v>
      </c>
      <c r="G23" s="14">
        <f>Data!Q22</f>
        <v>13</v>
      </c>
      <c r="H23" s="16">
        <f t="shared" si="1"/>
        <v>97.678571428571431</v>
      </c>
      <c r="I23" s="14">
        <f>Data!S22</f>
        <v>7</v>
      </c>
      <c r="J23" s="16">
        <f t="shared" si="2"/>
        <v>1.2345679012345678</v>
      </c>
      <c r="K23" s="14">
        <f>Data!T22</f>
        <v>188</v>
      </c>
      <c r="L23" s="16">
        <f t="shared" si="3"/>
        <v>24.900662251655628</v>
      </c>
      <c r="M23" s="16">
        <f t="shared" si="4"/>
        <v>97.678571428571431</v>
      </c>
      <c r="N23" s="16">
        <f t="shared" si="5"/>
        <v>2.3214285714285716</v>
      </c>
      <c r="O23" s="16">
        <f t="shared" si="6"/>
        <v>1.2345679012345678</v>
      </c>
    </row>
    <row r="24" spans="1:15">
      <c r="A24" s="14" t="str">
        <f t="shared" si="0"/>
        <v>AF05_Newport West</v>
      </c>
      <c r="B24" s="14" t="s">
        <v>82</v>
      </c>
      <c r="C24" s="15" t="str">
        <f>Data!A23</f>
        <v>Aneurin Bevan UHB</v>
      </c>
      <c r="D24" s="15" t="str">
        <f>Data!B23</f>
        <v>Newport West</v>
      </c>
      <c r="E24" s="14">
        <f>Data!C23</f>
        <v>52175</v>
      </c>
      <c r="F24" s="14">
        <f>Data!P23</f>
        <v>706</v>
      </c>
      <c r="G24" s="14">
        <f>Data!Q23</f>
        <v>30</v>
      </c>
      <c r="H24" s="16">
        <f t="shared" si="1"/>
        <v>95.923913043478265</v>
      </c>
      <c r="I24" s="14">
        <f>Data!S23</f>
        <v>6</v>
      </c>
      <c r="J24" s="16">
        <f t="shared" si="2"/>
        <v>0.80862533692722371</v>
      </c>
      <c r="K24" s="14">
        <f>Data!T23</f>
        <v>109</v>
      </c>
      <c r="L24" s="16">
        <f t="shared" si="3"/>
        <v>12.808460634547592</v>
      </c>
      <c r="M24" s="16">
        <f t="shared" si="4"/>
        <v>95.923913043478265</v>
      </c>
      <c r="N24" s="16">
        <f t="shared" si="5"/>
        <v>4.0760869565217392</v>
      </c>
      <c r="O24" s="16">
        <f t="shared" si="6"/>
        <v>0.80862533692722371</v>
      </c>
    </row>
    <row r="25" spans="1:15">
      <c r="A25" s="14" t="str">
        <f t="shared" si="0"/>
        <v>AF05_Torfaen North</v>
      </c>
      <c r="B25" s="14" t="s">
        <v>82</v>
      </c>
      <c r="C25" s="15" t="str">
        <f>Data!A24</f>
        <v>Aneurin Bevan UHB</v>
      </c>
      <c r="D25" s="15" t="str">
        <f>Data!B24</f>
        <v>Torfaen North</v>
      </c>
      <c r="E25" s="14">
        <f>Data!C24</f>
        <v>48650</v>
      </c>
      <c r="F25" s="14">
        <f>Data!P24</f>
        <v>919</v>
      </c>
      <c r="G25" s="14">
        <f>Data!Q24</f>
        <v>16</v>
      </c>
      <c r="H25" s="16">
        <f t="shared" si="1"/>
        <v>98.288770053475943</v>
      </c>
      <c r="I25" s="14">
        <f>Data!S24</f>
        <v>17</v>
      </c>
      <c r="J25" s="16">
        <f t="shared" si="2"/>
        <v>1.7857142857142856</v>
      </c>
      <c r="K25" s="14">
        <f>Data!T24</f>
        <v>0</v>
      </c>
      <c r="L25" s="16">
        <f t="shared" si="3"/>
        <v>0</v>
      </c>
      <c r="M25" s="16">
        <f t="shared" si="4"/>
        <v>98.288770053475943</v>
      </c>
      <c r="N25" s="16">
        <f t="shared" si="5"/>
        <v>1.7112299465240641</v>
      </c>
      <c r="O25" s="16">
        <f t="shared" si="6"/>
        <v>1.7857142857142856</v>
      </c>
    </row>
    <row r="26" spans="1:15">
      <c r="A26" s="14" t="str">
        <f t="shared" si="0"/>
        <v>AF05_Torfaen South</v>
      </c>
      <c r="B26" s="14" t="s">
        <v>82</v>
      </c>
      <c r="C26" s="15" t="str">
        <f>Data!A25</f>
        <v>Aneurin Bevan UHB</v>
      </c>
      <c r="D26" s="15" t="str">
        <f>Data!B25</f>
        <v>Torfaen South</v>
      </c>
      <c r="E26" s="14">
        <f>Data!C25</f>
        <v>45537</v>
      </c>
      <c r="F26" s="14">
        <f>Data!P25</f>
        <v>606</v>
      </c>
      <c r="G26" s="14">
        <f>Data!Q25</f>
        <v>14</v>
      </c>
      <c r="H26" s="16">
        <f t="shared" si="1"/>
        <v>97.741935483870961</v>
      </c>
      <c r="I26" s="14">
        <f>Data!S25</f>
        <v>6</v>
      </c>
      <c r="J26" s="16">
        <f t="shared" si="2"/>
        <v>0.95846645367412142</v>
      </c>
      <c r="K26" s="14">
        <f>Data!T25</f>
        <v>145</v>
      </c>
      <c r="L26" s="16">
        <f t="shared" si="3"/>
        <v>18.806744487678341</v>
      </c>
      <c r="M26" s="16">
        <f t="shared" si="4"/>
        <v>97.741935483870961</v>
      </c>
      <c r="N26" s="16">
        <f t="shared" si="5"/>
        <v>2.258064516129032</v>
      </c>
      <c r="O26" s="16">
        <f t="shared" si="6"/>
        <v>0.95846645367412142</v>
      </c>
    </row>
    <row r="27" spans="1:15">
      <c r="A27" s="14" t="str">
        <f t="shared" si="0"/>
        <v>AF05_Anglesey</v>
      </c>
      <c r="B27" s="14" t="s">
        <v>82</v>
      </c>
      <c r="C27" s="15" t="str">
        <f>Data!A26</f>
        <v>Betsi Cadwaladr UHB</v>
      </c>
      <c r="D27" s="15" t="str">
        <f>Data!B26</f>
        <v>Anglesey</v>
      </c>
      <c r="E27" s="14">
        <f>Data!C26</f>
        <v>66040</v>
      </c>
      <c r="F27" s="14">
        <f>Data!P26</f>
        <v>1228</v>
      </c>
      <c r="G27" s="14">
        <f>Data!Q26</f>
        <v>73</v>
      </c>
      <c r="H27" s="16">
        <f t="shared" si="1"/>
        <v>94.388931591083775</v>
      </c>
      <c r="I27" s="14">
        <f>Data!S26</f>
        <v>48</v>
      </c>
      <c r="J27" s="16">
        <f t="shared" si="2"/>
        <v>3.5581912527798369</v>
      </c>
      <c r="K27" s="14">
        <f>Data!T26</f>
        <v>33</v>
      </c>
      <c r="L27" s="16">
        <f t="shared" si="3"/>
        <v>2.3878437047756873</v>
      </c>
      <c r="M27" s="16">
        <f t="shared" si="4"/>
        <v>94.388931591083775</v>
      </c>
      <c r="N27" s="16">
        <f t="shared" si="5"/>
        <v>5.6110684089162186</v>
      </c>
      <c r="O27" s="16">
        <f t="shared" si="6"/>
        <v>3.5581912527798369</v>
      </c>
    </row>
    <row r="28" spans="1:15">
      <c r="A28" s="14" t="str">
        <f t="shared" si="0"/>
        <v>AF05_Arfon</v>
      </c>
      <c r="B28" s="14" t="s">
        <v>82</v>
      </c>
      <c r="C28" s="15" t="str">
        <f>Data!A27</f>
        <v>Betsi Cadwaladr UHB</v>
      </c>
      <c r="D28" s="15" t="str">
        <f>Data!B27</f>
        <v>Arfon</v>
      </c>
      <c r="E28" s="14">
        <f>Data!C27</f>
        <v>69173</v>
      </c>
      <c r="F28" s="14">
        <f>Data!P27</f>
        <v>863</v>
      </c>
      <c r="G28" s="14">
        <f>Data!Q27</f>
        <v>28</v>
      </c>
      <c r="H28" s="16">
        <f t="shared" si="1"/>
        <v>96.857463524130196</v>
      </c>
      <c r="I28" s="14">
        <f>Data!S27</f>
        <v>17</v>
      </c>
      <c r="J28" s="16">
        <f t="shared" si="2"/>
        <v>1.8722466960352422</v>
      </c>
      <c r="K28" s="14">
        <f>Data!T27</f>
        <v>23</v>
      </c>
      <c r="L28" s="16">
        <f t="shared" si="3"/>
        <v>2.4704618689581093</v>
      </c>
      <c r="M28" s="16">
        <f t="shared" si="4"/>
        <v>96.857463524130196</v>
      </c>
      <c r="N28" s="16">
        <f t="shared" si="5"/>
        <v>3.1425364758698096</v>
      </c>
      <c r="O28" s="16">
        <f t="shared" si="6"/>
        <v>1.8722466960352422</v>
      </c>
    </row>
    <row r="29" spans="1:15">
      <c r="A29" s="14" t="str">
        <f t="shared" si="0"/>
        <v>AF05_Central &amp; South Denbighshire</v>
      </c>
      <c r="B29" s="14" t="s">
        <v>82</v>
      </c>
      <c r="C29" s="15" t="str">
        <f>Data!A28</f>
        <v>Betsi Cadwaladr UHB</v>
      </c>
      <c r="D29" s="15" t="str">
        <f>Data!B28</f>
        <v>Central &amp; South Denbighshire</v>
      </c>
      <c r="E29" s="14">
        <f>Data!C28</f>
        <v>42179</v>
      </c>
      <c r="F29" s="14">
        <f>Data!P28</f>
        <v>671</v>
      </c>
      <c r="G29" s="14">
        <f>Data!Q28</f>
        <v>15</v>
      </c>
      <c r="H29" s="16">
        <f t="shared" si="1"/>
        <v>97.813411078717209</v>
      </c>
      <c r="I29" s="14">
        <f>Data!S28</f>
        <v>48</v>
      </c>
      <c r="J29" s="16">
        <f t="shared" si="2"/>
        <v>6.5395095367847409</v>
      </c>
      <c r="K29" s="14">
        <f>Data!T28</f>
        <v>161</v>
      </c>
      <c r="L29" s="16">
        <f t="shared" si="3"/>
        <v>17.988826815642458</v>
      </c>
      <c r="M29" s="16">
        <f t="shared" si="4"/>
        <v>97.813411078717209</v>
      </c>
      <c r="N29" s="16">
        <f t="shared" si="5"/>
        <v>2.1865889212827989</v>
      </c>
      <c r="O29" s="16">
        <f t="shared" si="6"/>
        <v>6.5395095367847409</v>
      </c>
    </row>
    <row r="30" spans="1:15">
      <c r="A30" s="14" t="str">
        <f t="shared" si="0"/>
        <v>AF05_Conwy East</v>
      </c>
      <c r="B30" s="14" t="s">
        <v>82</v>
      </c>
      <c r="C30" s="15" t="str">
        <f>Data!A29</f>
        <v>Betsi Cadwaladr UHB</v>
      </c>
      <c r="D30" s="15" t="str">
        <f>Data!B29</f>
        <v>Conwy East</v>
      </c>
      <c r="E30" s="14">
        <f>Data!C29</f>
        <v>54001</v>
      </c>
      <c r="F30" s="14">
        <f>Data!P29</f>
        <v>858</v>
      </c>
      <c r="G30" s="14">
        <f>Data!Q29</f>
        <v>16</v>
      </c>
      <c r="H30" s="16">
        <f t="shared" si="1"/>
        <v>98.169336384439347</v>
      </c>
      <c r="I30" s="14">
        <f>Data!S29</f>
        <v>22</v>
      </c>
      <c r="J30" s="16">
        <f t="shared" si="2"/>
        <v>2.4553571428571428</v>
      </c>
      <c r="K30" s="14">
        <f>Data!T29</f>
        <v>318</v>
      </c>
      <c r="L30" s="16">
        <f t="shared" si="3"/>
        <v>26.194398682042834</v>
      </c>
      <c r="M30" s="16">
        <f t="shared" si="4"/>
        <v>98.169336384439347</v>
      </c>
      <c r="N30" s="16">
        <f t="shared" si="5"/>
        <v>1.8306636155606408</v>
      </c>
      <c r="O30" s="16">
        <f t="shared" si="6"/>
        <v>2.4553571428571428</v>
      </c>
    </row>
    <row r="31" spans="1:15">
      <c r="A31" s="14" t="str">
        <f t="shared" si="0"/>
        <v>AF05_Conwy West</v>
      </c>
      <c r="B31" s="14" t="s">
        <v>82</v>
      </c>
      <c r="C31" s="15" t="str">
        <f>Data!A30</f>
        <v>Betsi Cadwaladr UHB</v>
      </c>
      <c r="D31" s="15" t="str">
        <f>Data!B30</f>
        <v>Conwy West</v>
      </c>
      <c r="E31" s="14">
        <f>Data!C30</f>
        <v>62883</v>
      </c>
      <c r="F31" s="14">
        <f>Data!P30</f>
        <v>963</v>
      </c>
      <c r="G31" s="14">
        <f>Data!Q30</f>
        <v>37</v>
      </c>
      <c r="H31" s="16">
        <f t="shared" si="1"/>
        <v>96.3</v>
      </c>
      <c r="I31" s="14">
        <f>Data!S30</f>
        <v>26</v>
      </c>
      <c r="J31" s="16">
        <f t="shared" si="2"/>
        <v>2.53411306042885</v>
      </c>
      <c r="K31" s="14">
        <f>Data!T30</f>
        <v>368</v>
      </c>
      <c r="L31" s="16">
        <f t="shared" si="3"/>
        <v>26.398852223816355</v>
      </c>
      <c r="M31" s="16">
        <f t="shared" si="4"/>
        <v>96.3</v>
      </c>
      <c r="N31" s="16">
        <f t="shared" si="5"/>
        <v>3.6999999999999997</v>
      </c>
      <c r="O31" s="16">
        <f t="shared" si="6"/>
        <v>2.53411306042885</v>
      </c>
    </row>
    <row r="32" spans="1:15">
      <c r="A32" s="14" t="str">
        <f t="shared" si="0"/>
        <v>AF05_Deeside, Hawarden &amp; Saltney</v>
      </c>
      <c r="B32" s="14" t="s">
        <v>82</v>
      </c>
      <c r="C32" s="15" t="str">
        <f>Data!A31</f>
        <v>Betsi Cadwaladr UHB</v>
      </c>
      <c r="D32" s="15" t="str">
        <f>Data!B31</f>
        <v>Deeside, Hawarden &amp; Saltney</v>
      </c>
      <c r="E32" s="14">
        <f>Data!C31</f>
        <v>61291</v>
      </c>
      <c r="F32" s="14">
        <f>Data!P31</f>
        <v>857</v>
      </c>
      <c r="G32" s="14">
        <f>Data!Q31</f>
        <v>53</v>
      </c>
      <c r="H32" s="16">
        <f t="shared" si="1"/>
        <v>94.175824175824175</v>
      </c>
      <c r="I32" s="14">
        <f>Data!S31</f>
        <v>42</v>
      </c>
      <c r="J32" s="16">
        <f t="shared" si="2"/>
        <v>4.4117647058823533</v>
      </c>
      <c r="K32" s="14">
        <f>Data!T31</f>
        <v>9</v>
      </c>
      <c r="L32" s="16">
        <f t="shared" si="3"/>
        <v>0.93652445369406867</v>
      </c>
      <c r="M32" s="16">
        <f t="shared" si="4"/>
        <v>94.175824175824175</v>
      </c>
      <c r="N32" s="16">
        <f t="shared" si="5"/>
        <v>5.8241758241758239</v>
      </c>
      <c r="O32" s="16">
        <f t="shared" si="6"/>
        <v>4.4117647058823533</v>
      </c>
    </row>
    <row r="33" spans="1:15">
      <c r="A33" s="14" t="str">
        <f t="shared" si="0"/>
        <v>AF05_Dwyfor</v>
      </c>
      <c r="B33" s="14" t="s">
        <v>82</v>
      </c>
      <c r="C33" s="15" t="str">
        <f>Data!A32</f>
        <v>Betsi Cadwaladr UHB</v>
      </c>
      <c r="D33" s="15" t="str">
        <f>Data!B32</f>
        <v>Dwyfor</v>
      </c>
      <c r="E33" s="14">
        <f>Data!C32</f>
        <v>25162</v>
      </c>
      <c r="F33" s="14">
        <f>Data!P32</f>
        <v>552</v>
      </c>
      <c r="G33" s="14">
        <f>Data!Q32</f>
        <v>35</v>
      </c>
      <c r="H33" s="16">
        <f t="shared" si="1"/>
        <v>94.037478705281089</v>
      </c>
      <c r="I33" s="14">
        <f>Data!S32</f>
        <v>13</v>
      </c>
      <c r="J33" s="16">
        <f t="shared" si="2"/>
        <v>2.166666666666667</v>
      </c>
      <c r="K33" s="14">
        <f>Data!T32</f>
        <v>51</v>
      </c>
      <c r="L33" s="16">
        <f t="shared" si="3"/>
        <v>7.8341013824884786</v>
      </c>
      <c r="M33" s="16">
        <f t="shared" si="4"/>
        <v>94.037478705281089</v>
      </c>
      <c r="N33" s="16">
        <f t="shared" si="5"/>
        <v>5.9625212947189095</v>
      </c>
      <c r="O33" s="16">
        <f t="shared" si="6"/>
        <v>2.166666666666667</v>
      </c>
    </row>
    <row r="34" spans="1:15">
      <c r="A34" s="14" t="str">
        <f t="shared" si="0"/>
        <v>AF05_Holywell &amp; Flint</v>
      </c>
      <c r="B34" s="14" t="s">
        <v>82</v>
      </c>
      <c r="C34" s="15" t="str">
        <f>Data!A33</f>
        <v>Betsi Cadwaladr UHB</v>
      </c>
      <c r="D34" s="15" t="str">
        <f>Data!B33</f>
        <v>Holywell &amp; Flint</v>
      </c>
      <c r="E34" s="14">
        <f>Data!C33</f>
        <v>39096</v>
      </c>
      <c r="F34" s="14">
        <f>Data!P33</f>
        <v>596</v>
      </c>
      <c r="G34" s="14">
        <f>Data!Q33</f>
        <v>15</v>
      </c>
      <c r="H34" s="16">
        <f t="shared" si="1"/>
        <v>97.545008183306052</v>
      </c>
      <c r="I34" s="14">
        <f>Data!S33</f>
        <v>26</v>
      </c>
      <c r="J34" s="16">
        <f t="shared" si="2"/>
        <v>4.0816326530612246</v>
      </c>
      <c r="K34" s="14">
        <f>Data!T33</f>
        <v>16</v>
      </c>
      <c r="L34" s="16">
        <f t="shared" si="3"/>
        <v>2.4502297090352223</v>
      </c>
      <c r="M34" s="16">
        <f t="shared" si="4"/>
        <v>97.545008183306052</v>
      </c>
      <c r="N34" s="16">
        <f t="shared" si="5"/>
        <v>2.4549918166939442</v>
      </c>
      <c r="O34" s="16">
        <f t="shared" si="6"/>
        <v>4.0816326530612246</v>
      </c>
    </row>
    <row r="35" spans="1:15">
      <c r="A35" s="14" t="str">
        <f t="shared" si="0"/>
        <v>AF05_Meirionnydd</v>
      </c>
      <c r="B35" s="14" t="s">
        <v>82</v>
      </c>
      <c r="C35" s="15" t="str">
        <f>Data!A34</f>
        <v>Betsi Cadwaladr UHB</v>
      </c>
      <c r="D35" s="15" t="str">
        <f>Data!B34</f>
        <v>Meirionnydd</v>
      </c>
      <c r="E35" s="14">
        <f>Data!C34</f>
        <v>31969</v>
      </c>
      <c r="F35" s="14">
        <f>Data!P34</f>
        <v>722</v>
      </c>
      <c r="G35" s="14">
        <f>Data!Q34</f>
        <v>29</v>
      </c>
      <c r="H35" s="16">
        <f t="shared" si="1"/>
        <v>96.138482023968038</v>
      </c>
      <c r="I35" s="14">
        <f>Data!S34</f>
        <v>10</v>
      </c>
      <c r="J35" s="16">
        <f t="shared" si="2"/>
        <v>1.3140604467805519</v>
      </c>
      <c r="K35" s="14">
        <f>Data!T34</f>
        <v>71</v>
      </c>
      <c r="L35" s="16">
        <f t="shared" si="3"/>
        <v>8.5336538461538467</v>
      </c>
      <c r="M35" s="16">
        <f t="shared" si="4"/>
        <v>96.138482023968038</v>
      </c>
      <c r="N35" s="16">
        <f t="shared" si="5"/>
        <v>3.8615179760319571</v>
      </c>
      <c r="O35" s="16">
        <f t="shared" si="6"/>
        <v>1.3140604467805519</v>
      </c>
    </row>
    <row r="36" spans="1:15">
      <c r="A36" s="14" t="str">
        <f t="shared" si="0"/>
        <v>AF05_Mold, Buckley &amp; Caergwle</v>
      </c>
      <c r="B36" s="14" t="s">
        <v>82</v>
      </c>
      <c r="C36" s="15" t="str">
        <f>Data!A35</f>
        <v>Betsi Cadwaladr UHB</v>
      </c>
      <c r="D36" s="15" t="str">
        <f>Data!B35</f>
        <v>Mold, Buckley &amp; Caergwle</v>
      </c>
      <c r="E36" s="14">
        <f>Data!C35</f>
        <v>48696</v>
      </c>
      <c r="F36" s="14">
        <f>Data!P35</f>
        <v>787</v>
      </c>
      <c r="G36" s="14">
        <f>Data!Q35</f>
        <v>9</v>
      </c>
      <c r="H36" s="16">
        <f t="shared" si="1"/>
        <v>98.869346733668337</v>
      </c>
      <c r="I36" s="14">
        <f>Data!S35</f>
        <v>10</v>
      </c>
      <c r="J36" s="16">
        <f t="shared" si="2"/>
        <v>1.240694789081886</v>
      </c>
      <c r="K36" s="14">
        <f>Data!T35</f>
        <v>233</v>
      </c>
      <c r="L36" s="16">
        <f t="shared" si="3"/>
        <v>22.425409047160734</v>
      </c>
      <c r="M36" s="16">
        <f t="shared" si="4"/>
        <v>98.869346733668337</v>
      </c>
      <c r="N36" s="16">
        <f t="shared" si="5"/>
        <v>1.1306532663316584</v>
      </c>
      <c r="O36" s="16">
        <f t="shared" si="6"/>
        <v>1.240694789081886</v>
      </c>
    </row>
    <row r="37" spans="1:15">
      <c r="A37" s="14" t="str">
        <f t="shared" si="0"/>
        <v>AF05_North Denbighshire</v>
      </c>
      <c r="B37" s="14" t="s">
        <v>82</v>
      </c>
      <c r="C37" s="15" t="str">
        <f>Data!A36</f>
        <v>Betsi Cadwaladr UHB</v>
      </c>
      <c r="D37" s="15" t="str">
        <f>Data!B36</f>
        <v>North Denbighshire</v>
      </c>
      <c r="E37" s="14">
        <f>Data!C36</f>
        <v>59387</v>
      </c>
      <c r="F37" s="14">
        <f>Data!P36</f>
        <v>860</v>
      </c>
      <c r="G37" s="14">
        <f>Data!Q36</f>
        <v>44</v>
      </c>
      <c r="H37" s="16">
        <f t="shared" si="1"/>
        <v>95.13274336283186</v>
      </c>
      <c r="I37" s="14">
        <f>Data!S36</f>
        <v>9</v>
      </c>
      <c r="J37" s="16">
        <f t="shared" si="2"/>
        <v>0.98576122672508226</v>
      </c>
      <c r="K37" s="14">
        <f>Data!T36</f>
        <v>296</v>
      </c>
      <c r="L37" s="16">
        <f t="shared" si="3"/>
        <v>24.483043837882548</v>
      </c>
      <c r="M37" s="16">
        <f t="shared" si="4"/>
        <v>95.13274336283186</v>
      </c>
      <c r="N37" s="16">
        <f t="shared" si="5"/>
        <v>4.8672566371681416</v>
      </c>
      <c r="O37" s="16">
        <f t="shared" si="6"/>
        <v>0.98576122672508226</v>
      </c>
    </row>
    <row r="38" spans="1:15">
      <c r="A38" s="14" t="str">
        <f t="shared" si="0"/>
        <v>AF05_South Wrexham</v>
      </c>
      <c r="B38" s="14" t="s">
        <v>82</v>
      </c>
      <c r="C38" s="15" t="str">
        <f>Data!A37</f>
        <v>Betsi Cadwaladr UHB</v>
      </c>
      <c r="D38" s="15" t="str">
        <f>Data!B37</f>
        <v>South Wrexham</v>
      </c>
      <c r="E38" s="14">
        <f>Data!C37</f>
        <v>53098</v>
      </c>
      <c r="F38" s="14">
        <f>Data!P37</f>
        <v>984</v>
      </c>
      <c r="G38" s="14">
        <f>Data!Q37</f>
        <v>33</v>
      </c>
      <c r="H38" s="16">
        <f t="shared" si="1"/>
        <v>96.755162241887902</v>
      </c>
      <c r="I38" s="14">
        <f>Data!S37</f>
        <v>34</v>
      </c>
      <c r="J38" s="16">
        <f t="shared" si="2"/>
        <v>3.2350142721217887</v>
      </c>
      <c r="K38" s="14">
        <f>Data!T37</f>
        <v>29</v>
      </c>
      <c r="L38" s="16">
        <f t="shared" si="3"/>
        <v>2.6851851851851851</v>
      </c>
      <c r="M38" s="16">
        <f t="shared" si="4"/>
        <v>96.755162241887902</v>
      </c>
      <c r="N38" s="16">
        <f t="shared" si="5"/>
        <v>3.2448377581120944</v>
      </c>
      <c r="O38" s="16">
        <f t="shared" si="6"/>
        <v>3.2350142721217887</v>
      </c>
    </row>
    <row r="39" spans="1:15">
      <c r="A39" s="14" t="str">
        <f t="shared" si="0"/>
        <v>AF05_West &amp; North Wrexham</v>
      </c>
      <c r="B39" s="14" t="s">
        <v>82</v>
      </c>
      <c r="C39" s="15" t="str">
        <f>Data!A38</f>
        <v>Betsi Cadwaladr UHB</v>
      </c>
      <c r="D39" s="15" t="str">
        <f>Data!B38</f>
        <v>West &amp; North Wrexham</v>
      </c>
      <c r="E39" s="14">
        <f>Data!C38</f>
        <v>40327</v>
      </c>
      <c r="F39" s="14">
        <f>Data!P38</f>
        <v>692</v>
      </c>
      <c r="G39" s="14">
        <f>Data!Q38</f>
        <v>15</v>
      </c>
      <c r="H39" s="16">
        <f t="shared" si="1"/>
        <v>97.878359264497888</v>
      </c>
      <c r="I39" s="14">
        <f>Data!S38</f>
        <v>13</v>
      </c>
      <c r="J39" s="16">
        <f t="shared" si="2"/>
        <v>1.8055555555555554</v>
      </c>
      <c r="K39" s="14">
        <f>Data!T38</f>
        <v>58</v>
      </c>
      <c r="L39" s="16">
        <f t="shared" si="3"/>
        <v>7.4550128534704374</v>
      </c>
      <c r="M39" s="16">
        <f t="shared" si="4"/>
        <v>97.878359264497888</v>
      </c>
      <c r="N39" s="16">
        <f t="shared" si="5"/>
        <v>2.1216407355021216</v>
      </c>
      <c r="O39" s="16">
        <f t="shared" si="6"/>
        <v>1.8055555555555554</v>
      </c>
    </row>
    <row r="40" spans="1:15">
      <c r="A40" s="14" t="str">
        <f t="shared" si="0"/>
        <v>AF05_Wrexham Town</v>
      </c>
      <c r="B40" s="14" t="s">
        <v>82</v>
      </c>
      <c r="C40" s="15" t="str">
        <f>Data!A39</f>
        <v>Betsi Cadwaladr UHB</v>
      </c>
      <c r="D40" s="15" t="str">
        <f>Data!B39</f>
        <v>Wrexham Town</v>
      </c>
      <c r="E40" s="14">
        <f>Data!C39</f>
        <v>52229</v>
      </c>
      <c r="F40" s="14">
        <f>Data!P39</f>
        <v>820</v>
      </c>
      <c r="G40" s="14">
        <f>Data!Q39</f>
        <v>18</v>
      </c>
      <c r="H40" s="16">
        <f t="shared" si="1"/>
        <v>97.85202863961814</v>
      </c>
      <c r="I40" s="14">
        <f>Data!S39</f>
        <v>43</v>
      </c>
      <c r="J40" s="16">
        <f t="shared" si="2"/>
        <v>4.8808172531214531</v>
      </c>
      <c r="K40" s="14">
        <f>Data!T39</f>
        <v>70</v>
      </c>
      <c r="L40" s="16">
        <f t="shared" si="3"/>
        <v>7.3606729758149321</v>
      </c>
      <c r="M40" s="16">
        <f t="shared" si="4"/>
        <v>97.85202863961814</v>
      </c>
      <c r="N40" s="16">
        <f t="shared" si="5"/>
        <v>2.1479713603818613</v>
      </c>
      <c r="O40" s="16">
        <f t="shared" si="6"/>
        <v>4.8808172531214531</v>
      </c>
    </row>
    <row r="41" spans="1:15">
      <c r="A41" s="14" t="str">
        <f t="shared" si="0"/>
        <v>AF05_Cardiff East</v>
      </c>
      <c r="B41" s="14" t="s">
        <v>82</v>
      </c>
      <c r="C41" s="15" t="str">
        <f>Data!A40</f>
        <v>Cardiff &amp; Vale UHB</v>
      </c>
      <c r="D41" s="15" t="str">
        <f>Data!B40</f>
        <v>Cardiff East</v>
      </c>
      <c r="E41" s="14">
        <f>Data!C40</f>
        <v>57354</v>
      </c>
      <c r="F41" s="14">
        <f>Data!P40</f>
        <v>454</v>
      </c>
      <c r="G41" s="14">
        <f>Data!Q40</f>
        <v>10</v>
      </c>
      <c r="H41" s="16">
        <f t="shared" si="1"/>
        <v>97.84482758620689</v>
      </c>
      <c r="I41" s="14">
        <f>Data!S40</f>
        <v>2</v>
      </c>
      <c r="J41" s="16">
        <f t="shared" si="2"/>
        <v>0.42918454935622319</v>
      </c>
      <c r="K41" s="14">
        <f>Data!T40</f>
        <v>226</v>
      </c>
      <c r="L41" s="16">
        <f t="shared" si="3"/>
        <v>32.658959537572251</v>
      </c>
      <c r="M41" s="16">
        <f t="shared" si="4"/>
        <v>97.84482758620689</v>
      </c>
      <c r="N41" s="16">
        <f t="shared" si="5"/>
        <v>2.1551724137931036</v>
      </c>
      <c r="O41" s="16">
        <f t="shared" si="6"/>
        <v>0.42918454935622319</v>
      </c>
    </row>
    <row r="42" spans="1:15">
      <c r="A42" s="14" t="str">
        <f t="shared" si="0"/>
        <v>AF05_Cardiff North</v>
      </c>
      <c r="B42" s="14" t="s">
        <v>82</v>
      </c>
      <c r="C42" s="15" t="str">
        <f>Data!A41</f>
        <v>Cardiff &amp; Vale UHB</v>
      </c>
      <c r="D42" s="15" t="str">
        <f>Data!B41</f>
        <v>Cardiff North</v>
      </c>
      <c r="E42" s="14">
        <f>Data!C41</f>
        <v>104483</v>
      </c>
      <c r="F42" s="14">
        <f>Data!P41</f>
        <v>1215</v>
      </c>
      <c r="G42" s="14">
        <f>Data!Q41</f>
        <v>20</v>
      </c>
      <c r="H42" s="16">
        <f t="shared" si="1"/>
        <v>98.380566801619423</v>
      </c>
      <c r="I42" s="14">
        <f>Data!S41</f>
        <v>15</v>
      </c>
      <c r="J42" s="16">
        <f t="shared" si="2"/>
        <v>1.2</v>
      </c>
      <c r="K42" s="14">
        <f>Data!T41</f>
        <v>394</v>
      </c>
      <c r="L42" s="16">
        <f t="shared" si="3"/>
        <v>23.965936739659369</v>
      </c>
      <c r="M42" s="16">
        <f t="shared" si="4"/>
        <v>98.380566801619423</v>
      </c>
      <c r="N42" s="16">
        <f t="shared" si="5"/>
        <v>1.6194331983805668</v>
      </c>
      <c r="O42" s="16">
        <f t="shared" si="6"/>
        <v>1.2</v>
      </c>
    </row>
    <row r="43" spans="1:15">
      <c r="A43" s="14" t="str">
        <f t="shared" si="0"/>
        <v>AF05_Cardiff South East</v>
      </c>
      <c r="B43" s="14" t="s">
        <v>82</v>
      </c>
      <c r="C43" s="15" t="str">
        <f>Data!A42</f>
        <v>Cardiff &amp; Vale UHB</v>
      </c>
      <c r="D43" s="15" t="str">
        <f>Data!B42</f>
        <v>Cardiff South East</v>
      </c>
      <c r="E43" s="14">
        <f>Data!C42</f>
        <v>62294</v>
      </c>
      <c r="F43" s="14">
        <f>Data!P42</f>
        <v>460</v>
      </c>
      <c r="G43" s="14">
        <f>Data!Q42</f>
        <v>13</v>
      </c>
      <c r="H43" s="16">
        <f t="shared" si="1"/>
        <v>97.25158562367865</v>
      </c>
      <c r="I43" s="14">
        <f>Data!S42</f>
        <v>25</v>
      </c>
      <c r="J43" s="16">
        <f t="shared" si="2"/>
        <v>5.0200803212851408</v>
      </c>
      <c r="K43" s="14">
        <f>Data!T42</f>
        <v>66</v>
      </c>
      <c r="L43" s="16">
        <f t="shared" si="3"/>
        <v>11.702127659574469</v>
      </c>
      <c r="M43" s="16">
        <f t="shared" si="4"/>
        <v>97.25158562367865</v>
      </c>
      <c r="N43" s="16">
        <f t="shared" si="5"/>
        <v>2.7484143763213531</v>
      </c>
      <c r="O43" s="16">
        <f t="shared" si="6"/>
        <v>5.0200803212851408</v>
      </c>
    </row>
    <row r="44" spans="1:15">
      <c r="A44" s="14" t="str">
        <f t="shared" si="0"/>
        <v>AF05_Cardiff South West</v>
      </c>
      <c r="B44" s="14" t="s">
        <v>82</v>
      </c>
      <c r="C44" s="15" t="str">
        <f>Data!A43</f>
        <v>Cardiff &amp; Vale UHB</v>
      </c>
      <c r="D44" s="15" t="str">
        <f>Data!B43</f>
        <v>Cardiff South West</v>
      </c>
      <c r="E44" s="14">
        <f>Data!C43</f>
        <v>66258</v>
      </c>
      <c r="F44" s="14">
        <f>Data!P43</f>
        <v>650</v>
      </c>
      <c r="G44" s="14">
        <f>Data!Q43</f>
        <v>12</v>
      </c>
      <c r="H44" s="16">
        <f t="shared" si="1"/>
        <v>98.187311178247739</v>
      </c>
      <c r="I44" s="14">
        <f>Data!S43</f>
        <v>10</v>
      </c>
      <c r="J44" s="16">
        <f t="shared" si="2"/>
        <v>1.4880952380952379</v>
      </c>
      <c r="K44" s="14">
        <f>Data!T43</f>
        <v>162</v>
      </c>
      <c r="L44" s="16">
        <f t="shared" si="3"/>
        <v>19.424460431654676</v>
      </c>
      <c r="M44" s="16">
        <f t="shared" si="4"/>
        <v>98.187311178247739</v>
      </c>
      <c r="N44" s="16">
        <f t="shared" si="5"/>
        <v>1.8126888217522661</v>
      </c>
      <c r="O44" s="16">
        <f t="shared" si="6"/>
        <v>1.4880952380952379</v>
      </c>
    </row>
    <row r="45" spans="1:15">
      <c r="A45" s="14" t="str">
        <f t="shared" si="0"/>
        <v>AF05_Cardiff West</v>
      </c>
      <c r="B45" s="14" t="s">
        <v>82</v>
      </c>
      <c r="C45" s="15" t="str">
        <f>Data!A44</f>
        <v>Cardiff &amp; Vale UHB</v>
      </c>
      <c r="D45" s="15" t="str">
        <f>Data!B44</f>
        <v>Cardiff West</v>
      </c>
      <c r="E45" s="14">
        <f>Data!C44</f>
        <v>52396</v>
      </c>
      <c r="F45" s="14">
        <f>Data!P44</f>
        <v>681</v>
      </c>
      <c r="G45" s="14">
        <f>Data!Q44</f>
        <v>30</v>
      </c>
      <c r="H45" s="16">
        <f t="shared" si="1"/>
        <v>95.780590717299575</v>
      </c>
      <c r="I45" s="14">
        <f>Data!S44</f>
        <v>11</v>
      </c>
      <c r="J45" s="16">
        <f t="shared" si="2"/>
        <v>1.5235457063711912</v>
      </c>
      <c r="K45" s="14">
        <f>Data!T44</f>
        <v>94</v>
      </c>
      <c r="L45" s="16">
        <f t="shared" si="3"/>
        <v>11.519607843137255</v>
      </c>
      <c r="M45" s="16">
        <f t="shared" si="4"/>
        <v>95.780590717299575</v>
      </c>
      <c r="N45" s="16">
        <f t="shared" si="5"/>
        <v>4.2194092827004219</v>
      </c>
      <c r="O45" s="16">
        <f t="shared" si="6"/>
        <v>1.5235457063711912</v>
      </c>
    </row>
    <row r="46" spans="1:15">
      <c r="A46" s="14" t="str">
        <f t="shared" si="0"/>
        <v>AF05_Central Vale</v>
      </c>
      <c r="B46" s="14" t="s">
        <v>82</v>
      </c>
      <c r="C46" s="15" t="str">
        <f>Data!A45</f>
        <v>Cardiff &amp; Vale UHB</v>
      </c>
      <c r="D46" s="15" t="str">
        <f>Data!B45</f>
        <v>Central Vale</v>
      </c>
      <c r="E46" s="14">
        <f>Data!C45</f>
        <v>61690</v>
      </c>
      <c r="F46" s="14">
        <f>Data!P45</f>
        <v>763</v>
      </c>
      <c r="G46" s="14">
        <f>Data!Q45</f>
        <v>15</v>
      </c>
      <c r="H46" s="16">
        <f t="shared" si="1"/>
        <v>98.0719794344473</v>
      </c>
      <c r="I46" s="14">
        <f>Data!S45</f>
        <v>1</v>
      </c>
      <c r="J46" s="16">
        <f t="shared" si="2"/>
        <v>0.12836970474967907</v>
      </c>
      <c r="K46" s="14">
        <f>Data!T45</f>
        <v>303</v>
      </c>
      <c r="L46" s="16">
        <f t="shared" si="3"/>
        <v>28.003696857670977</v>
      </c>
      <c r="M46" s="16">
        <f t="shared" si="4"/>
        <v>98.0719794344473</v>
      </c>
      <c r="N46" s="16">
        <f t="shared" si="5"/>
        <v>1.9280205655526992</v>
      </c>
      <c r="O46" s="16">
        <f t="shared" si="6"/>
        <v>0.12836970474967907</v>
      </c>
    </row>
    <row r="47" spans="1:15">
      <c r="A47" s="14" t="str">
        <f t="shared" si="0"/>
        <v>AF05_City &amp; Cardiff South</v>
      </c>
      <c r="B47" s="14" t="s">
        <v>82</v>
      </c>
      <c r="C47" s="15" t="str">
        <f>Data!A46</f>
        <v>Cardiff &amp; Vale UHB</v>
      </c>
      <c r="D47" s="15" t="str">
        <f>Data!B46</f>
        <v>City &amp; Cardiff South</v>
      </c>
      <c r="E47" s="14">
        <f>Data!C46</f>
        <v>35145</v>
      </c>
      <c r="F47" s="14">
        <f>Data!P46</f>
        <v>199</v>
      </c>
      <c r="G47" s="14">
        <f>Data!Q46</f>
        <v>0</v>
      </c>
      <c r="H47" s="16">
        <f t="shared" si="1"/>
        <v>100</v>
      </c>
      <c r="I47" s="14">
        <f>Data!S46</f>
        <v>0</v>
      </c>
      <c r="J47" s="16">
        <f t="shared" si="2"/>
        <v>0</v>
      </c>
      <c r="K47" s="14">
        <f>Data!T46</f>
        <v>81</v>
      </c>
      <c r="L47" s="16">
        <f t="shared" si="3"/>
        <v>28.928571428571431</v>
      </c>
      <c r="M47" s="16">
        <f t="shared" si="4"/>
        <v>100</v>
      </c>
      <c r="N47" s="16">
        <f t="shared" si="5"/>
        <v>0</v>
      </c>
      <c r="O47" s="16">
        <f t="shared" si="6"/>
        <v>0</v>
      </c>
    </row>
    <row r="48" spans="1:15">
      <c r="A48" s="14" t="str">
        <f t="shared" si="0"/>
        <v>AF05_Eastern Vale</v>
      </c>
      <c r="B48" s="14" t="s">
        <v>82</v>
      </c>
      <c r="C48" s="15" t="str">
        <f>Data!A47</f>
        <v>Cardiff &amp; Vale UHB</v>
      </c>
      <c r="D48" s="15" t="str">
        <f>Data!B47</f>
        <v>Eastern Vale</v>
      </c>
      <c r="E48" s="14">
        <f>Data!C47</f>
        <v>36564</v>
      </c>
      <c r="F48" s="14">
        <f>Data!P47</f>
        <v>569</v>
      </c>
      <c r="G48" s="14">
        <f>Data!Q47</f>
        <v>9</v>
      </c>
      <c r="H48" s="16">
        <f t="shared" si="1"/>
        <v>98.442906574394456</v>
      </c>
      <c r="I48" s="14">
        <f>Data!S47</f>
        <v>3</v>
      </c>
      <c r="J48" s="16">
        <f t="shared" si="2"/>
        <v>0.51635111876075734</v>
      </c>
      <c r="K48" s="14">
        <f>Data!T47</f>
        <v>148</v>
      </c>
      <c r="L48" s="16">
        <f t="shared" si="3"/>
        <v>20.301783264746227</v>
      </c>
      <c r="M48" s="16">
        <f t="shared" si="4"/>
        <v>98.442906574394456</v>
      </c>
      <c r="N48" s="16">
        <f t="shared" si="5"/>
        <v>1.5570934256055362</v>
      </c>
      <c r="O48" s="16">
        <f t="shared" si="6"/>
        <v>0.51635111876075734</v>
      </c>
    </row>
    <row r="49" spans="1:15">
      <c r="A49" s="14" t="str">
        <f t="shared" si="0"/>
        <v>AF05_Western Vale</v>
      </c>
      <c r="B49" s="14" t="s">
        <v>82</v>
      </c>
      <c r="C49" s="15" t="str">
        <f>Data!A48</f>
        <v>Cardiff &amp; Vale UHB</v>
      </c>
      <c r="D49" s="15" t="str">
        <f>Data!B48</f>
        <v>Western Vale</v>
      </c>
      <c r="E49" s="14">
        <f>Data!C48</f>
        <v>27006</v>
      </c>
      <c r="F49" s="14">
        <f>Data!P48</f>
        <v>422</v>
      </c>
      <c r="G49" s="14">
        <f>Data!Q48</f>
        <v>18</v>
      </c>
      <c r="H49" s="16">
        <f t="shared" si="1"/>
        <v>95.909090909090907</v>
      </c>
      <c r="I49" s="14">
        <f>Data!S48</f>
        <v>4</v>
      </c>
      <c r="J49" s="16">
        <f t="shared" si="2"/>
        <v>0.90090090090090091</v>
      </c>
      <c r="K49" s="14">
        <f>Data!T48</f>
        <v>151</v>
      </c>
      <c r="L49" s="16">
        <f t="shared" si="3"/>
        <v>25.3781512605042</v>
      </c>
      <c r="M49" s="16">
        <f t="shared" si="4"/>
        <v>95.909090909090907</v>
      </c>
      <c r="N49" s="16">
        <f t="shared" si="5"/>
        <v>4.0909090909090908</v>
      </c>
      <c r="O49" s="16">
        <f t="shared" si="6"/>
        <v>0.90090090090090091</v>
      </c>
    </row>
    <row r="50" spans="1:15">
      <c r="A50" s="14" t="str">
        <f t="shared" si="0"/>
        <v>AF05_North Cynon</v>
      </c>
      <c r="B50" s="14" t="s">
        <v>82</v>
      </c>
      <c r="C50" s="15" t="str">
        <f>Data!A49</f>
        <v>Cwm Taf UHB</v>
      </c>
      <c r="D50" s="15" t="str">
        <f>Data!B49</f>
        <v>North Cynon</v>
      </c>
      <c r="E50" s="14">
        <f>Data!C49</f>
        <v>39819</v>
      </c>
      <c r="F50" s="14">
        <f>Data!P49</f>
        <v>552</v>
      </c>
      <c r="G50" s="14">
        <f>Data!Q49</f>
        <v>20</v>
      </c>
      <c r="H50" s="16">
        <f t="shared" si="1"/>
        <v>96.503496503496507</v>
      </c>
      <c r="I50" s="14">
        <f>Data!S49</f>
        <v>10</v>
      </c>
      <c r="J50" s="16">
        <f t="shared" si="2"/>
        <v>1.7182130584192441</v>
      </c>
      <c r="K50" s="14">
        <f>Data!T49</f>
        <v>167</v>
      </c>
      <c r="L50" s="16">
        <f t="shared" si="3"/>
        <v>22.296395193591458</v>
      </c>
      <c r="M50" s="16">
        <f t="shared" si="4"/>
        <v>96.503496503496507</v>
      </c>
      <c r="N50" s="16">
        <f t="shared" si="5"/>
        <v>3.4965034965034967</v>
      </c>
      <c r="O50" s="16">
        <f t="shared" si="6"/>
        <v>1.7182130584192441</v>
      </c>
    </row>
    <row r="51" spans="1:15">
      <c r="A51" s="14" t="str">
        <f t="shared" si="0"/>
        <v>AF05_North Merthyr Tydfil</v>
      </c>
      <c r="B51" s="14" t="s">
        <v>82</v>
      </c>
      <c r="C51" s="15" t="str">
        <f>Data!A50</f>
        <v>Cwm Taf UHB</v>
      </c>
      <c r="D51" s="15" t="str">
        <f>Data!B50</f>
        <v>North Merthyr Tydfil</v>
      </c>
      <c r="E51" s="14">
        <f>Data!C50</f>
        <v>31875</v>
      </c>
      <c r="F51" s="14">
        <f>Data!P50</f>
        <v>429</v>
      </c>
      <c r="G51" s="14">
        <f>Data!Q50</f>
        <v>5</v>
      </c>
      <c r="H51" s="16">
        <f t="shared" si="1"/>
        <v>98.84792626728111</v>
      </c>
      <c r="I51" s="14">
        <f>Data!S50</f>
        <v>3</v>
      </c>
      <c r="J51" s="16">
        <f t="shared" si="2"/>
        <v>0.68649885583524028</v>
      </c>
      <c r="K51" s="14">
        <f>Data!T50</f>
        <v>141</v>
      </c>
      <c r="L51" s="16">
        <f t="shared" si="3"/>
        <v>24.394463667820069</v>
      </c>
      <c r="M51" s="16">
        <f t="shared" si="4"/>
        <v>98.84792626728111</v>
      </c>
      <c r="N51" s="16">
        <f t="shared" si="5"/>
        <v>1.1520737327188941</v>
      </c>
      <c r="O51" s="16">
        <f t="shared" si="6"/>
        <v>0.68649885583524028</v>
      </c>
    </row>
    <row r="52" spans="1:15">
      <c r="A52" s="14" t="str">
        <f t="shared" si="0"/>
        <v>AF05_North Rhondda</v>
      </c>
      <c r="B52" s="14" t="s">
        <v>82</v>
      </c>
      <c r="C52" s="15" t="str">
        <f>Data!A51</f>
        <v>Cwm Taf UHB</v>
      </c>
      <c r="D52" s="15" t="str">
        <f>Data!B51</f>
        <v>North Rhondda</v>
      </c>
      <c r="E52" s="14">
        <f>Data!C51</f>
        <v>36378</v>
      </c>
      <c r="F52" s="14">
        <f>Data!P51</f>
        <v>356</v>
      </c>
      <c r="G52" s="14">
        <f>Data!Q51</f>
        <v>20</v>
      </c>
      <c r="H52" s="16">
        <f t="shared" si="1"/>
        <v>94.680851063829792</v>
      </c>
      <c r="I52" s="14">
        <f>Data!S51</f>
        <v>5</v>
      </c>
      <c r="J52" s="16">
        <f t="shared" si="2"/>
        <v>1.3123359580052494</v>
      </c>
      <c r="K52" s="14">
        <f>Data!T51</f>
        <v>210</v>
      </c>
      <c r="L52" s="16">
        <f t="shared" si="3"/>
        <v>35.532994923857871</v>
      </c>
      <c r="M52" s="16">
        <f t="shared" si="4"/>
        <v>94.680851063829792</v>
      </c>
      <c r="N52" s="16">
        <f t="shared" si="5"/>
        <v>5.3191489361702127</v>
      </c>
      <c r="O52" s="16">
        <f t="shared" si="6"/>
        <v>1.3123359580052494</v>
      </c>
    </row>
    <row r="53" spans="1:15">
      <c r="A53" s="14" t="str">
        <f t="shared" si="0"/>
        <v>AF05_North Taf Ely</v>
      </c>
      <c r="B53" s="14" t="s">
        <v>82</v>
      </c>
      <c r="C53" s="15" t="str">
        <f>Data!A52</f>
        <v>Cwm Taf UHB</v>
      </c>
      <c r="D53" s="15" t="str">
        <f>Data!B52</f>
        <v>North Taf Ely</v>
      </c>
      <c r="E53" s="14">
        <f>Data!C52</f>
        <v>47274</v>
      </c>
      <c r="F53" s="14">
        <f>Data!P52</f>
        <v>470</v>
      </c>
      <c r="G53" s="14">
        <f>Data!Q52</f>
        <v>4</v>
      </c>
      <c r="H53" s="16">
        <f t="shared" si="1"/>
        <v>99.156118143459921</v>
      </c>
      <c r="I53" s="14">
        <f>Data!S52</f>
        <v>6</v>
      </c>
      <c r="J53" s="16">
        <f t="shared" si="2"/>
        <v>1.25</v>
      </c>
      <c r="K53" s="14">
        <f>Data!T52</f>
        <v>259</v>
      </c>
      <c r="L53" s="16">
        <f t="shared" si="3"/>
        <v>35.047361299052774</v>
      </c>
      <c r="M53" s="16">
        <f t="shared" si="4"/>
        <v>99.156118143459921</v>
      </c>
      <c r="N53" s="16">
        <f t="shared" si="5"/>
        <v>0.8438818565400843</v>
      </c>
      <c r="O53" s="16">
        <f t="shared" si="6"/>
        <v>1.25</v>
      </c>
    </row>
    <row r="54" spans="1:15">
      <c r="A54" s="14" t="str">
        <f t="shared" si="0"/>
        <v>AF05_South Cynon</v>
      </c>
      <c r="B54" s="14" t="s">
        <v>82</v>
      </c>
      <c r="C54" s="15" t="str">
        <f>Data!A53</f>
        <v>Cwm Taf UHB</v>
      </c>
      <c r="D54" s="15" t="str">
        <f>Data!B53</f>
        <v>South Cynon</v>
      </c>
      <c r="E54" s="14">
        <f>Data!C53</f>
        <v>20931</v>
      </c>
      <c r="F54" s="14">
        <f>Data!P53</f>
        <v>192</v>
      </c>
      <c r="G54" s="14">
        <f>Data!Q53</f>
        <v>15</v>
      </c>
      <c r="H54" s="16">
        <f t="shared" si="1"/>
        <v>92.753623188405797</v>
      </c>
      <c r="I54" s="14">
        <f>Data!S53</f>
        <v>0</v>
      </c>
      <c r="J54" s="16">
        <f t="shared" si="2"/>
        <v>0</v>
      </c>
      <c r="K54" s="14">
        <f>Data!T53</f>
        <v>119</v>
      </c>
      <c r="L54" s="16">
        <f t="shared" si="3"/>
        <v>36.50306748466258</v>
      </c>
      <c r="M54" s="16">
        <f t="shared" si="4"/>
        <v>92.753623188405797</v>
      </c>
      <c r="N54" s="16">
        <f t="shared" si="5"/>
        <v>7.2463768115942031</v>
      </c>
      <c r="O54" s="16">
        <f t="shared" si="6"/>
        <v>0</v>
      </c>
    </row>
    <row r="55" spans="1:15">
      <c r="A55" s="14" t="str">
        <f t="shared" si="0"/>
        <v>AF05_South Merthyr Tydfil</v>
      </c>
      <c r="B55" s="14" t="s">
        <v>82</v>
      </c>
      <c r="C55" s="15" t="str">
        <f>Data!A54</f>
        <v>Cwm Taf UHB</v>
      </c>
      <c r="D55" s="15" t="str">
        <f>Data!B54</f>
        <v>South Merthyr Tydfil</v>
      </c>
      <c r="E55" s="14">
        <f>Data!C54</f>
        <v>27509</v>
      </c>
      <c r="F55" s="14">
        <f>Data!P54</f>
        <v>225</v>
      </c>
      <c r="G55" s="14">
        <f>Data!Q54</f>
        <v>1</v>
      </c>
      <c r="H55" s="16">
        <f t="shared" si="1"/>
        <v>99.557522123893804</v>
      </c>
      <c r="I55" s="14">
        <f>Data!S54</f>
        <v>2</v>
      </c>
      <c r="J55" s="16">
        <f t="shared" si="2"/>
        <v>0.8771929824561403</v>
      </c>
      <c r="K55" s="14">
        <f>Data!T54</f>
        <v>104</v>
      </c>
      <c r="L55" s="16">
        <f t="shared" si="3"/>
        <v>31.325301204819279</v>
      </c>
      <c r="M55" s="16">
        <f t="shared" si="4"/>
        <v>99.557522123893804</v>
      </c>
      <c r="N55" s="16">
        <f t="shared" si="5"/>
        <v>0.44247787610619471</v>
      </c>
      <c r="O55" s="16">
        <f t="shared" si="6"/>
        <v>0.8771929824561403</v>
      </c>
    </row>
    <row r="56" spans="1:15">
      <c r="A56" s="14" t="str">
        <f t="shared" si="0"/>
        <v>AF05_South Rhondda</v>
      </c>
      <c r="B56" s="14" t="s">
        <v>82</v>
      </c>
      <c r="C56" s="15" t="str">
        <f>Data!A55</f>
        <v>Cwm Taf UHB</v>
      </c>
      <c r="D56" s="15" t="str">
        <f>Data!B55</f>
        <v>South Rhondda</v>
      </c>
      <c r="E56" s="14">
        <f>Data!C55</f>
        <v>44169</v>
      </c>
      <c r="F56" s="14">
        <f>Data!P55</f>
        <v>455</v>
      </c>
      <c r="G56" s="14">
        <f>Data!Q55</f>
        <v>3</v>
      </c>
      <c r="H56" s="16">
        <f t="shared" si="1"/>
        <v>99.344978165938869</v>
      </c>
      <c r="I56" s="14">
        <f>Data!S55</f>
        <v>0</v>
      </c>
      <c r="J56" s="16">
        <f t="shared" si="2"/>
        <v>0</v>
      </c>
      <c r="K56" s="14">
        <f>Data!T55</f>
        <v>253</v>
      </c>
      <c r="L56" s="16">
        <f t="shared" si="3"/>
        <v>35.583684950773559</v>
      </c>
      <c r="M56" s="16">
        <f t="shared" si="4"/>
        <v>99.344978165938869</v>
      </c>
      <c r="N56" s="16">
        <f t="shared" si="5"/>
        <v>0.65502183406113534</v>
      </c>
      <c r="O56" s="16">
        <f t="shared" si="6"/>
        <v>0</v>
      </c>
    </row>
    <row r="57" spans="1:15">
      <c r="A57" s="14" t="str">
        <f t="shared" si="0"/>
        <v>AF05_South Taf Ely</v>
      </c>
      <c r="B57" s="14" t="s">
        <v>82</v>
      </c>
      <c r="C57" s="15" t="str">
        <f>Data!A56</f>
        <v>Cwm Taf UHB</v>
      </c>
      <c r="D57" s="15" t="str">
        <f>Data!B56</f>
        <v>South Taf Ely</v>
      </c>
      <c r="E57" s="14">
        <f>Data!C56</f>
        <v>56631</v>
      </c>
      <c r="F57" s="14">
        <f>Data!P56</f>
        <v>703</v>
      </c>
      <c r="G57" s="14">
        <f>Data!Q56</f>
        <v>20</v>
      </c>
      <c r="H57" s="16">
        <f t="shared" si="1"/>
        <v>97.233748271092665</v>
      </c>
      <c r="I57" s="14">
        <f>Data!S56</f>
        <v>6</v>
      </c>
      <c r="J57" s="16">
        <f t="shared" si="2"/>
        <v>0.82304526748971196</v>
      </c>
      <c r="K57" s="14">
        <f>Data!T56</f>
        <v>143</v>
      </c>
      <c r="L57" s="16">
        <f t="shared" si="3"/>
        <v>16.399082568807337</v>
      </c>
      <c r="M57" s="16">
        <f t="shared" si="4"/>
        <v>97.233748271092665</v>
      </c>
      <c r="N57" s="16">
        <f t="shared" si="5"/>
        <v>2.7662517289073305</v>
      </c>
      <c r="O57" s="16">
        <f t="shared" si="6"/>
        <v>0.82304526748971196</v>
      </c>
    </row>
    <row r="58" spans="1:15">
      <c r="A58" s="14" t="str">
        <f t="shared" si="0"/>
        <v>AF05_Amman/Gwendraeth</v>
      </c>
      <c r="B58" s="14" t="s">
        <v>82</v>
      </c>
      <c r="C58" s="15" t="str">
        <f>Data!A57</f>
        <v>Hywel Dda UHB</v>
      </c>
      <c r="D58" s="15" t="str">
        <f>Data!B57</f>
        <v>Amman/Gwendraeth</v>
      </c>
      <c r="E58" s="14">
        <f>Data!C57</f>
        <v>57801</v>
      </c>
      <c r="F58" s="14">
        <f>Data!P57</f>
        <v>798</v>
      </c>
      <c r="G58" s="14">
        <f>Data!Q57</f>
        <v>21</v>
      </c>
      <c r="H58" s="16">
        <f t="shared" si="1"/>
        <v>97.435897435897431</v>
      </c>
      <c r="I58" s="14">
        <f>Data!S57</f>
        <v>4</v>
      </c>
      <c r="J58" s="16">
        <f t="shared" si="2"/>
        <v>0.48602673147023084</v>
      </c>
      <c r="K58" s="14">
        <f>Data!T57</f>
        <v>390</v>
      </c>
      <c r="L58" s="16">
        <f t="shared" si="3"/>
        <v>32.151690024732069</v>
      </c>
      <c r="M58" s="16">
        <f t="shared" si="4"/>
        <v>97.435897435897431</v>
      </c>
      <c r="N58" s="16">
        <f t="shared" si="5"/>
        <v>2.5641025641025639</v>
      </c>
      <c r="O58" s="16">
        <f t="shared" si="6"/>
        <v>0.48602673147023084</v>
      </c>
    </row>
    <row r="59" spans="1:15">
      <c r="A59" s="14" t="str">
        <f t="shared" si="0"/>
        <v>AF05_Llanelli</v>
      </c>
      <c r="B59" s="14" t="s">
        <v>82</v>
      </c>
      <c r="C59" s="15" t="str">
        <f>Data!A58</f>
        <v>Hywel Dda UHB</v>
      </c>
      <c r="D59" s="15" t="str">
        <f>Data!B58</f>
        <v>Llanelli</v>
      </c>
      <c r="E59" s="14">
        <f>Data!C58</f>
        <v>60958</v>
      </c>
      <c r="F59" s="14">
        <f>Data!P58</f>
        <v>834</v>
      </c>
      <c r="G59" s="14">
        <f>Data!Q58</f>
        <v>21</v>
      </c>
      <c r="H59" s="16">
        <f t="shared" si="1"/>
        <v>97.543859649122808</v>
      </c>
      <c r="I59" s="14">
        <f>Data!S58</f>
        <v>4</v>
      </c>
      <c r="J59" s="16">
        <f t="shared" si="2"/>
        <v>0.46565774155995343</v>
      </c>
      <c r="K59" s="14">
        <f>Data!T58</f>
        <v>335</v>
      </c>
      <c r="L59" s="16">
        <f t="shared" si="3"/>
        <v>28.056951423785591</v>
      </c>
      <c r="M59" s="16">
        <f t="shared" si="4"/>
        <v>97.543859649122808</v>
      </c>
      <c r="N59" s="16">
        <f t="shared" si="5"/>
        <v>2.4561403508771931</v>
      </c>
      <c r="O59" s="16">
        <f t="shared" si="6"/>
        <v>0.46565774155995343</v>
      </c>
    </row>
    <row r="60" spans="1:15">
      <c r="A60" s="14" t="str">
        <f t="shared" si="0"/>
        <v>AF05_North Ceredigion</v>
      </c>
      <c r="B60" s="14" t="s">
        <v>82</v>
      </c>
      <c r="C60" s="15" t="str">
        <f>Data!A59</f>
        <v>Hywel Dda UHB</v>
      </c>
      <c r="D60" s="15" t="str">
        <f>Data!B59</f>
        <v>North Ceredigion</v>
      </c>
      <c r="E60" s="14">
        <f>Data!C59</f>
        <v>48681</v>
      </c>
      <c r="F60" s="14">
        <f>Data!P59</f>
        <v>703</v>
      </c>
      <c r="G60" s="14">
        <f>Data!Q59</f>
        <v>12</v>
      </c>
      <c r="H60" s="16">
        <f t="shared" si="1"/>
        <v>98.32167832167832</v>
      </c>
      <c r="I60" s="14">
        <f>Data!S59</f>
        <v>3</v>
      </c>
      <c r="J60" s="16">
        <f t="shared" si="2"/>
        <v>0.4178272980501393</v>
      </c>
      <c r="K60" s="14">
        <f>Data!T59</f>
        <v>125</v>
      </c>
      <c r="L60" s="16">
        <f t="shared" si="3"/>
        <v>14.827995255041518</v>
      </c>
      <c r="M60" s="16">
        <f t="shared" si="4"/>
        <v>98.32167832167832</v>
      </c>
      <c r="N60" s="16">
        <f t="shared" si="5"/>
        <v>1.6783216783216783</v>
      </c>
      <c r="O60" s="16">
        <f t="shared" si="6"/>
        <v>0.4178272980501393</v>
      </c>
    </row>
    <row r="61" spans="1:15">
      <c r="A61" s="14" t="str">
        <f t="shared" si="0"/>
        <v>AF05_North Pembrokeshire</v>
      </c>
      <c r="B61" s="14" t="s">
        <v>82</v>
      </c>
      <c r="C61" s="15" t="str">
        <f>Data!A60</f>
        <v>Hywel Dda UHB</v>
      </c>
      <c r="D61" s="15" t="str">
        <f>Data!B60</f>
        <v>North Pembrokeshire</v>
      </c>
      <c r="E61" s="14">
        <f>Data!C60</f>
        <v>63696</v>
      </c>
      <c r="F61" s="14">
        <f>Data!P60</f>
        <v>1113</v>
      </c>
      <c r="G61" s="14">
        <f>Data!Q60</f>
        <v>40</v>
      </c>
      <c r="H61" s="16">
        <f t="shared" si="1"/>
        <v>96.530789245446655</v>
      </c>
      <c r="I61" s="14">
        <f>Data!S60</f>
        <v>13</v>
      </c>
      <c r="J61" s="16">
        <f t="shared" si="2"/>
        <v>1.1149228130360207</v>
      </c>
      <c r="K61" s="14">
        <f>Data!T60</f>
        <v>344</v>
      </c>
      <c r="L61" s="16">
        <f t="shared" si="3"/>
        <v>22.781456953642383</v>
      </c>
      <c r="M61" s="16">
        <f t="shared" si="4"/>
        <v>96.530789245446655</v>
      </c>
      <c r="N61" s="16">
        <f t="shared" si="5"/>
        <v>3.4692107545533388</v>
      </c>
      <c r="O61" s="16">
        <f t="shared" si="6"/>
        <v>1.1149228130360207</v>
      </c>
    </row>
    <row r="62" spans="1:15">
      <c r="A62" s="14" t="str">
        <f t="shared" si="0"/>
        <v>AF05_South Ceredigion</v>
      </c>
      <c r="B62" s="14" t="s">
        <v>82</v>
      </c>
      <c r="C62" s="15" t="str">
        <f>Data!A61</f>
        <v>Hywel Dda UHB</v>
      </c>
      <c r="D62" s="15" t="str">
        <f>Data!B61</f>
        <v>South Ceredigion</v>
      </c>
      <c r="E62" s="14">
        <f>Data!C61</f>
        <v>48066</v>
      </c>
      <c r="F62" s="14">
        <f>Data!P61</f>
        <v>816</v>
      </c>
      <c r="G62" s="14">
        <f>Data!Q61</f>
        <v>24</v>
      </c>
      <c r="H62" s="16">
        <f t="shared" si="1"/>
        <v>97.142857142857139</v>
      </c>
      <c r="I62" s="14">
        <f>Data!S61</f>
        <v>7</v>
      </c>
      <c r="J62" s="16">
        <f t="shared" si="2"/>
        <v>0.82644628099173556</v>
      </c>
      <c r="K62" s="14">
        <f>Data!T61</f>
        <v>263</v>
      </c>
      <c r="L62" s="16">
        <f t="shared" si="3"/>
        <v>23.693693693693692</v>
      </c>
      <c r="M62" s="16">
        <f t="shared" si="4"/>
        <v>97.142857142857139</v>
      </c>
      <c r="N62" s="16">
        <f t="shared" si="5"/>
        <v>2.8571428571428572</v>
      </c>
      <c r="O62" s="16">
        <f t="shared" si="6"/>
        <v>0.82644628099173556</v>
      </c>
    </row>
    <row r="63" spans="1:15">
      <c r="A63" s="14" t="str">
        <f t="shared" si="0"/>
        <v>AF05_South Pembrokeshire</v>
      </c>
      <c r="B63" s="14" t="s">
        <v>82</v>
      </c>
      <c r="C63" s="15" t="str">
        <f>Data!A62</f>
        <v>Hywel Dda UHB</v>
      </c>
      <c r="D63" s="15" t="str">
        <f>Data!B62</f>
        <v>South Pembrokeshire</v>
      </c>
      <c r="E63" s="14">
        <f>Data!C62</f>
        <v>55041</v>
      </c>
      <c r="F63" s="14">
        <f>Data!P62</f>
        <v>1115</v>
      </c>
      <c r="G63" s="14">
        <f>Data!Q62</f>
        <v>48</v>
      </c>
      <c r="H63" s="16">
        <f t="shared" si="1"/>
        <v>95.872742906276869</v>
      </c>
      <c r="I63" s="14">
        <f>Data!S62</f>
        <v>20</v>
      </c>
      <c r="J63" s="16">
        <f t="shared" si="2"/>
        <v>1.6906170752324601</v>
      </c>
      <c r="K63" s="14">
        <f>Data!T62</f>
        <v>311</v>
      </c>
      <c r="L63" s="16">
        <f t="shared" si="3"/>
        <v>20.816599732262382</v>
      </c>
      <c r="M63" s="16">
        <f t="shared" si="4"/>
        <v>95.872742906276869</v>
      </c>
      <c r="N63" s="16">
        <f t="shared" si="5"/>
        <v>4.1272570937231299</v>
      </c>
      <c r="O63" s="16">
        <f t="shared" si="6"/>
        <v>1.6906170752324601</v>
      </c>
    </row>
    <row r="64" spans="1:15">
      <c r="A64" s="14" t="str">
        <f t="shared" si="0"/>
        <v>AF05_Taf / Teifi / Tywi</v>
      </c>
      <c r="B64" s="14" t="s">
        <v>82</v>
      </c>
      <c r="C64" s="15" t="str">
        <f>Data!A63</f>
        <v>Hywel Dda UHB</v>
      </c>
      <c r="D64" s="15" t="str">
        <f>Data!B63</f>
        <v>Taf / Teifi / Tywi</v>
      </c>
      <c r="E64" s="14">
        <f>Data!C63</f>
        <v>57334</v>
      </c>
      <c r="F64" s="14">
        <f>Data!P63</f>
        <v>1011</v>
      </c>
      <c r="G64" s="14">
        <f>Data!Q63</f>
        <v>5</v>
      </c>
      <c r="H64" s="16">
        <f t="shared" si="1"/>
        <v>99.50787401574803</v>
      </c>
      <c r="I64" s="14">
        <f>Data!S63</f>
        <v>7</v>
      </c>
      <c r="J64" s="16">
        <f t="shared" si="2"/>
        <v>0.68426197458455518</v>
      </c>
      <c r="K64" s="14">
        <f>Data!T63</f>
        <v>313</v>
      </c>
      <c r="L64" s="16">
        <f t="shared" si="3"/>
        <v>23.428143712574851</v>
      </c>
      <c r="M64" s="16">
        <f t="shared" si="4"/>
        <v>99.50787401574803</v>
      </c>
      <c r="N64" s="16">
        <f t="shared" si="5"/>
        <v>0.49212598425196852</v>
      </c>
      <c r="O64" s="16">
        <f t="shared" si="6"/>
        <v>0.68426197458455518</v>
      </c>
    </row>
    <row r="65" spans="1:15">
      <c r="A65" s="14" t="str">
        <f t="shared" si="0"/>
        <v>AF05_Mid Powys</v>
      </c>
      <c r="B65" s="14" t="s">
        <v>82</v>
      </c>
      <c r="C65" s="15" t="str">
        <f>Data!A64</f>
        <v>Powys tHB</v>
      </c>
      <c r="D65" s="15" t="str">
        <f>Data!B64</f>
        <v>Mid Powys</v>
      </c>
      <c r="E65" s="14">
        <f>Data!C64</f>
        <v>28676</v>
      </c>
      <c r="F65" s="14">
        <f>Data!P64</f>
        <v>574</v>
      </c>
      <c r="G65" s="14">
        <f>Data!Q64</f>
        <v>15</v>
      </c>
      <c r="H65" s="16">
        <f t="shared" si="1"/>
        <v>97.453310696095073</v>
      </c>
      <c r="I65" s="14">
        <f>Data!S64</f>
        <v>22</v>
      </c>
      <c r="J65" s="16">
        <f t="shared" si="2"/>
        <v>3.6006546644844519</v>
      </c>
      <c r="K65" s="14">
        <f>Data!T64</f>
        <v>1</v>
      </c>
      <c r="L65" s="16">
        <f t="shared" si="3"/>
        <v>0.16339869281045752</v>
      </c>
      <c r="M65" s="16">
        <f t="shared" si="4"/>
        <v>97.453310696095073</v>
      </c>
      <c r="N65" s="16">
        <f t="shared" si="5"/>
        <v>2.5466893039049237</v>
      </c>
      <c r="O65" s="16">
        <f t="shared" si="6"/>
        <v>3.6006546644844519</v>
      </c>
    </row>
    <row r="66" spans="1:15">
      <c r="A66" s="14" t="str">
        <f t="shared" si="0"/>
        <v>AF05_North Powys</v>
      </c>
      <c r="B66" s="14" t="s">
        <v>82</v>
      </c>
      <c r="C66" s="15" t="str">
        <f>Data!A65</f>
        <v>Powys tHB</v>
      </c>
      <c r="D66" s="15" t="str">
        <f>Data!B65</f>
        <v>North Powys</v>
      </c>
      <c r="E66" s="14">
        <f>Data!C65</f>
        <v>64552</v>
      </c>
      <c r="F66" s="14">
        <f>Data!P65</f>
        <v>969</v>
      </c>
      <c r="G66" s="14">
        <f>Data!Q65</f>
        <v>1</v>
      </c>
      <c r="H66" s="16">
        <f t="shared" si="1"/>
        <v>99.896907216494839</v>
      </c>
      <c r="I66" s="14">
        <f>Data!S65</f>
        <v>17</v>
      </c>
      <c r="J66" s="16">
        <f t="shared" si="2"/>
        <v>1.7223910840932117</v>
      </c>
      <c r="K66" s="14">
        <f>Data!T65</f>
        <v>170</v>
      </c>
      <c r="L66" s="16">
        <f t="shared" si="3"/>
        <v>14.693171996542784</v>
      </c>
      <c r="M66" s="16">
        <f t="shared" si="4"/>
        <v>99.896907216494839</v>
      </c>
      <c r="N66" s="16">
        <f t="shared" si="5"/>
        <v>0.10309278350515465</v>
      </c>
      <c r="O66" s="16">
        <f t="shared" si="6"/>
        <v>1.7223910840932117</v>
      </c>
    </row>
    <row r="67" spans="1:15">
      <c r="A67" s="14" t="str">
        <f t="shared" si="0"/>
        <v>AF05_South Powys</v>
      </c>
      <c r="B67" s="14" t="s">
        <v>82</v>
      </c>
      <c r="C67" s="15" t="str">
        <f>Data!A66</f>
        <v>Powys tHB</v>
      </c>
      <c r="D67" s="15" t="str">
        <f>Data!B66</f>
        <v>South Powys</v>
      </c>
      <c r="E67" s="14">
        <f>Data!C66</f>
        <v>45271</v>
      </c>
      <c r="F67" s="14">
        <f>Data!P66</f>
        <v>986</v>
      </c>
      <c r="G67" s="14">
        <f>Data!Q66</f>
        <v>35</v>
      </c>
      <c r="H67" s="16">
        <f t="shared" si="1"/>
        <v>96.571988246816844</v>
      </c>
      <c r="I67" s="14">
        <f>Data!S66</f>
        <v>40</v>
      </c>
      <c r="J67" s="16">
        <f t="shared" si="2"/>
        <v>3.7700282752120637</v>
      </c>
      <c r="K67" s="14">
        <f>Data!T66</f>
        <v>0</v>
      </c>
      <c r="L67" s="16">
        <f t="shared" si="3"/>
        <v>0</v>
      </c>
      <c r="M67" s="16">
        <f t="shared" si="4"/>
        <v>96.571988246816844</v>
      </c>
      <c r="N67" s="16">
        <f t="shared" si="5"/>
        <v>3.4280117531831538</v>
      </c>
      <c r="O67" s="16">
        <f t="shared" si="6"/>
        <v>3.7700282752120637</v>
      </c>
    </row>
    <row r="68" spans="1:15">
      <c r="A68" s="14" t="str">
        <f t="shared" ref="A68:A131" si="7">B68&amp;"_"&amp;D68</f>
        <v>AF05_Wales</v>
      </c>
      <c r="B68" s="14" t="s">
        <v>82</v>
      </c>
      <c r="C68" s="15" t="str">
        <f>Data!A67</f>
        <v>Wales</v>
      </c>
      <c r="D68" s="15" t="str">
        <f>Data!B67</f>
        <v>Wales</v>
      </c>
      <c r="E68" s="14">
        <f>Data!C67</f>
        <v>3184260</v>
      </c>
      <c r="F68" s="14">
        <f>Data!P67</f>
        <v>45759</v>
      </c>
      <c r="G68" s="14">
        <f>Data!Q67</f>
        <v>1255</v>
      </c>
      <c r="H68" s="16">
        <f t="shared" si="1"/>
        <v>97.330582379716674</v>
      </c>
      <c r="I68" s="14">
        <f>Data!S67</f>
        <v>806</v>
      </c>
      <c r="J68" s="16">
        <f t="shared" si="2"/>
        <v>1.6854872438310329</v>
      </c>
      <c r="K68" s="14">
        <f>Data!T67</f>
        <v>10967</v>
      </c>
      <c r="L68" s="16">
        <f t="shared" si="3"/>
        <v>18.655485056219913</v>
      </c>
      <c r="M68" s="16">
        <f t="shared" si="4"/>
        <v>97.330582379716674</v>
      </c>
      <c r="N68" s="16">
        <f t="shared" si="5"/>
        <v>2.66941762028332</v>
      </c>
      <c r="O68" s="16">
        <f t="shared" si="6"/>
        <v>1.6854872438310329</v>
      </c>
    </row>
    <row r="69" spans="1:15">
      <c r="A69" s="17" t="str">
        <f t="shared" si="7"/>
        <v>AF06_Afan</v>
      </c>
      <c r="B69" s="17" t="s">
        <v>85</v>
      </c>
      <c r="C69" s="18" t="str">
        <f>Data!A3</f>
        <v>ABM UHB</v>
      </c>
      <c r="D69" s="18" t="str">
        <f>Data!B3</f>
        <v>Afan</v>
      </c>
      <c r="E69" s="17">
        <f>Data!C3</f>
        <v>50762</v>
      </c>
      <c r="F69" s="17">
        <f>Data!U3</f>
        <v>234</v>
      </c>
      <c r="G69" s="17">
        <f>Data!V3</f>
        <v>20</v>
      </c>
      <c r="H69" s="19">
        <f t="shared" si="1"/>
        <v>92.125984251968504</v>
      </c>
      <c r="I69" s="17">
        <f>Data!X3</f>
        <v>7</v>
      </c>
      <c r="J69" s="19">
        <f t="shared" si="2"/>
        <v>2.6819923371647509</v>
      </c>
      <c r="K69" s="17">
        <f>Data!Y3</f>
        <v>777</v>
      </c>
      <c r="L69" s="19">
        <f t="shared" si="3"/>
        <v>74.855491329479776</v>
      </c>
      <c r="M69" s="19">
        <f t="shared" ref="M69:M132" si="8">F69/SUM(F69:G69)*100</f>
        <v>92.125984251968504</v>
      </c>
      <c r="N69" s="19">
        <f t="shared" ref="N69:N132" si="9">G69/SUM(F69:G69)*100</f>
        <v>7.8740157480314963</v>
      </c>
      <c r="O69" s="19">
        <f t="shared" ref="O69:O132" si="10">I69/(I69+SUM(F69:G69))*100</f>
        <v>2.6819923371647509</v>
      </c>
    </row>
    <row r="70" spans="1:15">
      <c r="A70" s="17" t="str">
        <f t="shared" si="7"/>
        <v>AF06_BayHealth</v>
      </c>
      <c r="B70" s="17" t="s">
        <v>85</v>
      </c>
      <c r="C70" s="18" t="str">
        <f>Data!A4</f>
        <v>ABM UHB</v>
      </c>
      <c r="D70" s="18" t="str">
        <f>Data!B4</f>
        <v>BayHealth</v>
      </c>
      <c r="E70" s="17">
        <f>Data!C4</f>
        <v>74009</v>
      </c>
      <c r="F70" s="17">
        <f>Data!U4</f>
        <v>371</v>
      </c>
      <c r="G70" s="17">
        <f>Data!V4</f>
        <v>31</v>
      </c>
      <c r="H70" s="19">
        <f t="shared" ref="H70:H135" si="11">F70/SUM(F70:G70)*100</f>
        <v>92.288557213930346</v>
      </c>
      <c r="I70" s="17">
        <f>Data!X4</f>
        <v>12</v>
      </c>
      <c r="J70" s="19">
        <f t="shared" ref="J70:J134" si="12">I70/(I70+SUM(F70:G70))*100</f>
        <v>2.8985507246376812</v>
      </c>
      <c r="K70" s="17">
        <f>Data!Y4</f>
        <v>1153</v>
      </c>
      <c r="L70" s="19">
        <f t="shared" ref="L70:L134" si="13">K70/(K70+I70+SUM(F70:G70))*100</f>
        <v>73.580089342693043</v>
      </c>
      <c r="M70" s="19">
        <f t="shared" si="8"/>
        <v>92.288557213930346</v>
      </c>
      <c r="N70" s="19">
        <f t="shared" si="9"/>
        <v>7.7114427860696511</v>
      </c>
      <c r="O70" s="19">
        <f t="shared" si="10"/>
        <v>2.8985507246376812</v>
      </c>
    </row>
    <row r="71" spans="1:15">
      <c r="A71" s="17" t="str">
        <f t="shared" si="7"/>
        <v>AF06_Bridgend East Network</v>
      </c>
      <c r="B71" s="17" t="s">
        <v>85</v>
      </c>
      <c r="C71" s="18" t="str">
        <f>Data!A5</f>
        <v>ABM UHB</v>
      </c>
      <c r="D71" s="18" t="str">
        <f>Data!B5</f>
        <v>Bridgend East Network</v>
      </c>
      <c r="E71" s="17">
        <f>Data!C5</f>
        <v>68378</v>
      </c>
      <c r="F71" s="17">
        <f>Data!U5</f>
        <v>314</v>
      </c>
      <c r="G71" s="17">
        <f>Data!V5</f>
        <v>17</v>
      </c>
      <c r="H71" s="19">
        <f t="shared" si="11"/>
        <v>94.864048338368576</v>
      </c>
      <c r="I71" s="17">
        <f>Data!X5</f>
        <v>5</v>
      </c>
      <c r="J71" s="19">
        <f t="shared" si="12"/>
        <v>1.4880952380952379</v>
      </c>
      <c r="K71" s="17">
        <f>Data!Y5</f>
        <v>1030</v>
      </c>
      <c r="L71" s="19">
        <f t="shared" si="13"/>
        <v>75.402635431918014</v>
      </c>
      <c r="M71" s="19">
        <f t="shared" si="8"/>
        <v>94.864048338368576</v>
      </c>
      <c r="N71" s="19">
        <f t="shared" si="9"/>
        <v>5.1359516616314203</v>
      </c>
      <c r="O71" s="19">
        <f t="shared" si="10"/>
        <v>1.4880952380952379</v>
      </c>
    </row>
    <row r="72" spans="1:15">
      <c r="A72" s="17" t="str">
        <f t="shared" si="7"/>
        <v>AF06_Bridgend North Network</v>
      </c>
      <c r="B72" s="17" t="s">
        <v>85</v>
      </c>
      <c r="C72" s="18" t="str">
        <f>Data!A6</f>
        <v>ABM UHB</v>
      </c>
      <c r="D72" s="18" t="str">
        <f>Data!B6</f>
        <v>Bridgend North Network</v>
      </c>
      <c r="E72" s="17">
        <f>Data!C6</f>
        <v>51281</v>
      </c>
      <c r="F72" s="17">
        <f>Data!U6</f>
        <v>194</v>
      </c>
      <c r="G72" s="17">
        <f>Data!V6</f>
        <v>8</v>
      </c>
      <c r="H72" s="19">
        <f t="shared" si="11"/>
        <v>96.039603960396036</v>
      </c>
      <c r="I72" s="17">
        <f>Data!X6</f>
        <v>4</v>
      </c>
      <c r="J72" s="19">
        <f t="shared" si="12"/>
        <v>1.9417475728155338</v>
      </c>
      <c r="K72" s="17">
        <f>Data!Y6</f>
        <v>782</v>
      </c>
      <c r="L72" s="19">
        <f t="shared" si="13"/>
        <v>79.149797570850197</v>
      </c>
      <c r="M72" s="19">
        <f t="shared" si="8"/>
        <v>96.039603960396036</v>
      </c>
      <c r="N72" s="19">
        <f t="shared" si="9"/>
        <v>3.9603960396039604</v>
      </c>
      <c r="O72" s="19">
        <f t="shared" si="10"/>
        <v>1.9417475728155338</v>
      </c>
    </row>
    <row r="73" spans="1:15">
      <c r="A73" s="17" t="str">
        <f t="shared" si="7"/>
        <v>AF06_Bridgend West Network</v>
      </c>
      <c r="B73" s="17" t="s">
        <v>85</v>
      </c>
      <c r="C73" s="18" t="str">
        <f>Data!A7</f>
        <v>ABM UHB</v>
      </c>
      <c r="D73" s="18" t="str">
        <f>Data!B7</f>
        <v>Bridgend West Network</v>
      </c>
      <c r="E73" s="17">
        <f>Data!C7</f>
        <v>34127</v>
      </c>
      <c r="F73" s="17">
        <f>Data!U7</f>
        <v>148</v>
      </c>
      <c r="G73" s="17">
        <f>Data!V7</f>
        <v>8</v>
      </c>
      <c r="H73" s="19">
        <f t="shared" si="11"/>
        <v>94.871794871794862</v>
      </c>
      <c r="I73" s="17">
        <f>Data!X7</f>
        <v>6</v>
      </c>
      <c r="J73" s="19">
        <f t="shared" si="12"/>
        <v>3.7037037037037033</v>
      </c>
      <c r="K73" s="17">
        <f>Data!Y7</f>
        <v>739</v>
      </c>
      <c r="L73" s="19">
        <f t="shared" si="13"/>
        <v>82.01997780244173</v>
      </c>
      <c r="M73" s="19">
        <f t="shared" si="8"/>
        <v>94.871794871794862</v>
      </c>
      <c r="N73" s="19">
        <f t="shared" si="9"/>
        <v>5.1282051282051277</v>
      </c>
      <c r="O73" s="19">
        <f t="shared" si="10"/>
        <v>3.7037037037037033</v>
      </c>
    </row>
    <row r="74" spans="1:15">
      <c r="A74" s="17" t="str">
        <f t="shared" si="7"/>
        <v>AF06_CityHealth</v>
      </c>
      <c r="B74" s="17" t="s">
        <v>85</v>
      </c>
      <c r="C74" s="18" t="str">
        <f>Data!A8</f>
        <v>ABM UHB</v>
      </c>
      <c r="D74" s="18" t="str">
        <f>Data!B8</f>
        <v>CityHealth</v>
      </c>
      <c r="E74" s="17">
        <f>Data!C8</f>
        <v>50708</v>
      </c>
      <c r="F74" s="17">
        <f>Data!U8</f>
        <v>184</v>
      </c>
      <c r="G74" s="17">
        <f>Data!V8</f>
        <v>11</v>
      </c>
      <c r="H74" s="19">
        <f t="shared" si="11"/>
        <v>94.358974358974351</v>
      </c>
      <c r="I74" s="17">
        <f>Data!X8</f>
        <v>2</v>
      </c>
      <c r="J74" s="19">
        <f t="shared" si="12"/>
        <v>1.015228426395939</v>
      </c>
      <c r="K74" s="17">
        <f>Data!Y8</f>
        <v>537</v>
      </c>
      <c r="L74" s="19">
        <f t="shared" si="13"/>
        <v>73.160762942779286</v>
      </c>
      <c r="M74" s="19">
        <f t="shared" si="8"/>
        <v>94.358974358974351</v>
      </c>
      <c r="N74" s="19">
        <f t="shared" si="9"/>
        <v>5.6410256410256414</v>
      </c>
      <c r="O74" s="19">
        <f t="shared" si="10"/>
        <v>1.015228426395939</v>
      </c>
    </row>
    <row r="75" spans="1:15">
      <c r="A75" s="17" t="str">
        <f t="shared" si="7"/>
        <v>AF06_Cwmtawe</v>
      </c>
      <c r="B75" s="17" t="s">
        <v>85</v>
      </c>
      <c r="C75" s="18" t="str">
        <f>Data!A9</f>
        <v>ABM UHB</v>
      </c>
      <c r="D75" s="18" t="str">
        <f>Data!B9</f>
        <v>Cwmtawe</v>
      </c>
      <c r="E75" s="17">
        <f>Data!C9</f>
        <v>42989</v>
      </c>
      <c r="F75" s="17">
        <f>Data!U9</f>
        <v>176</v>
      </c>
      <c r="G75" s="17">
        <f>Data!V9</f>
        <v>7</v>
      </c>
      <c r="H75" s="19">
        <f t="shared" si="11"/>
        <v>96.174863387978135</v>
      </c>
      <c r="I75" s="17">
        <f>Data!X9</f>
        <v>3</v>
      </c>
      <c r="J75" s="19">
        <f t="shared" si="12"/>
        <v>1.6129032258064515</v>
      </c>
      <c r="K75" s="17">
        <f>Data!Y9</f>
        <v>547</v>
      </c>
      <c r="L75" s="19">
        <f t="shared" si="13"/>
        <v>74.624829467939975</v>
      </c>
      <c r="M75" s="19">
        <f t="shared" si="8"/>
        <v>96.174863387978135</v>
      </c>
      <c r="N75" s="19">
        <f t="shared" si="9"/>
        <v>3.8251366120218582</v>
      </c>
      <c r="O75" s="19">
        <f t="shared" si="10"/>
        <v>1.6129032258064515</v>
      </c>
    </row>
    <row r="76" spans="1:15">
      <c r="A76" s="17" t="str">
        <f t="shared" si="7"/>
        <v>AF06_Llwchwr</v>
      </c>
      <c r="B76" s="17" t="s">
        <v>85</v>
      </c>
      <c r="C76" s="18" t="str">
        <f>Data!A10</f>
        <v>ABM UHB</v>
      </c>
      <c r="D76" s="18" t="str">
        <f>Data!B10</f>
        <v>Llwchwr</v>
      </c>
      <c r="E76" s="17">
        <f>Data!C10</f>
        <v>46532</v>
      </c>
      <c r="F76" s="17">
        <f>Data!U10</f>
        <v>172</v>
      </c>
      <c r="G76" s="17">
        <f>Data!V10</f>
        <v>7</v>
      </c>
      <c r="H76" s="19">
        <f t="shared" si="11"/>
        <v>96.089385474860336</v>
      </c>
      <c r="I76" s="17">
        <f>Data!X10</f>
        <v>3</v>
      </c>
      <c r="J76" s="19">
        <f t="shared" si="12"/>
        <v>1.6483516483516485</v>
      </c>
      <c r="K76" s="17">
        <f>Data!Y10</f>
        <v>750</v>
      </c>
      <c r="L76" s="19">
        <f t="shared" si="13"/>
        <v>80.472103004291853</v>
      </c>
      <c r="M76" s="19">
        <f t="shared" si="8"/>
        <v>96.089385474860336</v>
      </c>
      <c r="N76" s="19">
        <f t="shared" si="9"/>
        <v>3.9106145251396649</v>
      </c>
      <c r="O76" s="19">
        <f t="shared" si="10"/>
        <v>1.6483516483516485</v>
      </c>
    </row>
    <row r="77" spans="1:15">
      <c r="A77" s="17" t="str">
        <f t="shared" si="7"/>
        <v>AF06_Neath</v>
      </c>
      <c r="B77" s="17" t="s">
        <v>85</v>
      </c>
      <c r="C77" s="18" t="str">
        <f>Data!A11</f>
        <v>ABM UHB</v>
      </c>
      <c r="D77" s="18" t="str">
        <f>Data!B11</f>
        <v>Neath</v>
      </c>
      <c r="E77" s="17">
        <f>Data!C11</f>
        <v>56422</v>
      </c>
      <c r="F77" s="17">
        <f>Data!U11</f>
        <v>282</v>
      </c>
      <c r="G77" s="17">
        <f>Data!V11</f>
        <v>12</v>
      </c>
      <c r="H77" s="19">
        <f t="shared" si="11"/>
        <v>95.918367346938766</v>
      </c>
      <c r="I77" s="17">
        <f>Data!X11</f>
        <v>14</v>
      </c>
      <c r="J77" s="19">
        <f t="shared" si="12"/>
        <v>4.5454545454545459</v>
      </c>
      <c r="K77" s="17">
        <f>Data!Y11</f>
        <v>862</v>
      </c>
      <c r="L77" s="19">
        <f t="shared" si="13"/>
        <v>73.675213675213683</v>
      </c>
      <c r="M77" s="19">
        <f t="shared" si="8"/>
        <v>95.918367346938766</v>
      </c>
      <c r="N77" s="19">
        <f t="shared" si="9"/>
        <v>4.0816326530612246</v>
      </c>
      <c r="O77" s="19">
        <f t="shared" si="10"/>
        <v>4.5454545454545459</v>
      </c>
    </row>
    <row r="78" spans="1:15">
      <c r="A78" s="17" t="str">
        <f t="shared" si="7"/>
        <v>AF06_Penderi</v>
      </c>
      <c r="B78" s="17" t="s">
        <v>85</v>
      </c>
      <c r="C78" s="18" t="str">
        <f>Data!A12</f>
        <v>ABM UHB</v>
      </c>
      <c r="D78" s="18" t="str">
        <f>Data!B12</f>
        <v>Penderi</v>
      </c>
      <c r="E78" s="17">
        <f>Data!C12</f>
        <v>37026</v>
      </c>
      <c r="F78" s="17">
        <f>Data!U12</f>
        <v>127</v>
      </c>
      <c r="G78" s="17">
        <f>Data!V12</f>
        <v>6</v>
      </c>
      <c r="H78" s="19">
        <f t="shared" si="11"/>
        <v>95.488721804511272</v>
      </c>
      <c r="I78" s="17">
        <f>Data!X12</f>
        <v>1</v>
      </c>
      <c r="J78" s="19">
        <f t="shared" si="12"/>
        <v>0.74626865671641784</v>
      </c>
      <c r="K78" s="17">
        <f>Data!Y12</f>
        <v>471</v>
      </c>
      <c r="L78" s="19">
        <f t="shared" si="13"/>
        <v>77.851239669421489</v>
      </c>
      <c r="M78" s="19">
        <f t="shared" si="8"/>
        <v>95.488721804511272</v>
      </c>
      <c r="N78" s="19">
        <f t="shared" si="9"/>
        <v>4.5112781954887211</v>
      </c>
      <c r="O78" s="19">
        <f t="shared" si="10"/>
        <v>0.74626865671641784</v>
      </c>
    </row>
    <row r="79" spans="1:15">
      <c r="A79" s="17" t="str">
        <f t="shared" si="7"/>
        <v>AF06_Upper Valleys</v>
      </c>
      <c r="B79" s="17" t="s">
        <v>85</v>
      </c>
      <c r="C79" s="18" t="str">
        <f>Data!A13</f>
        <v>ABM UHB</v>
      </c>
      <c r="D79" s="18" t="str">
        <f>Data!B13</f>
        <v>Upper Valleys</v>
      </c>
      <c r="E79" s="17">
        <f>Data!C13</f>
        <v>30624</v>
      </c>
      <c r="F79" s="17">
        <f>Data!U13</f>
        <v>120</v>
      </c>
      <c r="G79" s="17">
        <f>Data!V13</f>
        <v>7</v>
      </c>
      <c r="H79" s="19">
        <f t="shared" si="11"/>
        <v>94.488188976377955</v>
      </c>
      <c r="I79" s="17">
        <f>Data!X13</f>
        <v>5</v>
      </c>
      <c r="J79" s="19">
        <f t="shared" si="12"/>
        <v>3.7878787878787881</v>
      </c>
      <c r="K79" s="17">
        <f>Data!Y13</f>
        <v>499</v>
      </c>
      <c r="L79" s="19">
        <f t="shared" si="13"/>
        <v>79.080824088748017</v>
      </c>
      <c r="M79" s="19">
        <f t="shared" si="8"/>
        <v>94.488188976377955</v>
      </c>
      <c r="N79" s="19">
        <f t="shared" si="9"/>
        <v>5.5118110236220472</v>
      </c>
      <c r="O79" s="19">
        <f t="shared" si="10"/>
        <v>3.7878787878787881</v>
      </c>
    </row>
    <row r="80" spans="1:15">
      <c r="A80" s="17" t="str">
        <f t="shared" si="7"/>
        <v>AF06_Blaenau Gwent East</v>
      </c>
      <c r="B80" s="17" t="s">
        <v>85</v>
      </c>
      <c r="C80" s="18" t="str">
        <f>Data!A14</f>
        <v>Aneurin Bevan UHB</v>
      </c>
      <c r="D80" s="18" t="str">
        <f>Data!B14</f>
        <v>Blaenau Gwent East</v>
      </c>
      <c r="E80" s="17">
        <f>Data!C14</f>
        <v>38233</v>
      </c>
      <c r="F80" s="17">
        <f>Data!U14</f>
        <v>152</v>
      </c>
      <c r="G80" s="17">
        <f>Data!V14</f>
        <v>8</v>
      </c>
      <c r="H80" s="19">
        <f t="shared" si="11"/>
        <v>95</v>
      </c>
      <c r="I80" s="17">
        <f>Data!X14</f>
        <v>4</v>
      </c>
      <c r="J80" s="19">
        <f t="shared" si="12"/>
        <v>2.4390243902439024</v>
      </c>
      <c r="K80" s="17">
        <f>Data!Y14</f>
        <v>478</v>
      </c>
      <c r="L80" s="19">
        <f t="shared" si="13"/>
        <v>74.454828660436135</v>
      </c>
      <c r="M80" s="19">
        <f t="shared" si="8"/>
        <v>95</v>
      </c>
      <c r="N80" s="19">
        <f t="shared" si="9"/>
        <v>5</v>
      </c>
      <c r="O80" s="19">
        <f t="shared" si="10"/>
        <v>2.4390243902439024</v>
      </c>
    </row>
    <row r="81" spans="1:15">
      <c r="A81" s="17" t="str">
        <f t="shared" si="7"/>
        <v>AF06_Blaenau Gwent West</v>
      </c>
      <c r="B81" s="17" t="s">
        <v>85</v>
      </c>
      <c r="C81" s="18" t="str">
        <f>Data!A15</f>
        <v>Aneurin Bevan UHB</v>
      </c>
      <c r="D81" s="18" t="str">
        <f>Data!B15</f>
        <v>Blaenau Gwent West</v>
      </c>
      <c r="E81" s="17">
        <f>Data!C15</f>
        <v>35017</v>
      </c>
      <c r="F81" s="17">
        <f>Data!U15</f>
        <v>129</v>
      </c>
      <c r="G81" s="17">
        <f>Data!V15</f>
        <v>10</v>
      </c>
      <c r="H81" s="19">
        <f t="shared" si="11"/>
        <v>92.805755395683448</v>
      </c>
      <c r="I81" s="17">
        <f>Data!X15</f>
        <v>4</v>
      </c>
      <c r="J81" s="19">
        <f t="shared" si="12"/>
        <v>2.7972027972027971</v>
      </c>
      <c r="K81" s="17">
        <f>Data!Y15</f>
        <v>457</v>
      </c>
      <c r="L81" s="19">
        <f t="shared" si="13"/>
        <v>76.166666666666671</v>
      </c>
      <c r="M81" s="19">
        <f t="shared" si="8"/>
        <v>92.805755395683448</v>
      </c>
      <c r="N81" s="19">
        <f t="shared" si="9"/>
        <v>7.1942446043165464</v>
      </c>
      <c r="O81" s="19">
        <f t="shared" si="10"/>
        <v>2.7972027972027971</v>
      </c>
    </row>
    <row r="82" spans="1:15">
      <c r="A82" s="17" t="str">
        <f t="shared" si="7"/>
        <v>AF06_Caerphilly East</v>
      </c>
      <c r="B82" s="17" t="s">
        <v>85</v>
      </c>
      <c r="C82" s="18" t="str">
        <f>Data!A16</f>
        <v>Aneurin Bevan UHB</v>
      </c>
      <c r="D82" s="18" t="str">
        <f>Data!B16</f>
        <v>Caerphilly East</v>
      </c>
      <c r="E82" s="17">
        <f>Data!C16</f>
        <v>59971</v>
      </c>
      <c r="F82" s="17">
        <f>Data!U16</f>
        <v>221</v>
      </c>
      <c r="G82" s="17">
        <f>Data!V16</f>
        <v>13</v>
      </c>
      <c r="H82" s="19">
        <f t="shared" si="11"/>
        <v>94.444444444444443</v>
      </c>
      <c r="I82" s="17">
        <f>Data!X16</f>
        <v>6</v>
      </c>
      <c r="J82" s="19">
        <f t="shared" si="12"/>
        <v>2.5</v>
      </c>
      <c r="K82" s="17">
        <f>Data!Y16</f>
        <v>683</v>
      </c>
      <c r="L82" s="19">
        <f t="shared" si="13"/>
        <v>73.997833152762723</v>
      </c>
      <c r="M82" s="19">
        <f t="shared" si="8"/>
        <v>94.444444444444443</v>
      </c>
      <c r="N82" s="19">
        <f t="shared" si="9"/>
        <v>5.5555555555555554</v>
      </c>
      <c r="O82" s="19">
        <f t="shared" si="10"/>
        <v>2.5</v>
      </c>
    </row>
    <row r="83" spans="1:15">
      <c r="A83" s="17" t="str">
        <f t="shared" si="7"/>
        <v>AF06_Caerphilly North</v>
      </c>
      <c r="B83" s="17" t="s">
        <v>85</v>
      </c>
      <c r="C83" s="18" t="str">
        <f>Data!A17</f>
        <v>Aneurin Bevan UHB</v>
      </c>
      <c r="D83" s="18" t="str">
        <f>Data!B17</f>
        <v>Caerphilly North</v>
      </c>
      <c r="E83" s="17">
        <f>Data!C17</f>
        <v>68779</v>
      </c>
      <c r="F83" s="17">
        <f>Data!U17</f>
        <v>279</v>
      </c>
      <c r="G83" s="17">
        <f>Data!V17</f>
        <v>11</v>
      </c>
      <c r="H83" s="19">
        <f t="shared" si="11"/>
        <v>96.206896551724142</v>
      </c>
      <c r="I83" s="17">
        <f>Data!X17</f>
        <v>8</v>
      </c>
      <c r="J83" s="19">
        <f t="shared" si="12"/>
        <v>2.6845637583892619</v>
      </c>
      <c r="K83" s="17">
        <f>Data!Y17</f>
        <v>917</v>
      </c>
      <c r="L83" s="19">
        <f t="shared" si="13"/>
        <v>75.473251028806587</v>
      </c>
      <c r="M83" s="19">
        <f t="shared" si="8"/>
        <v>96.206896551724142</v>
      </c>
      <c r="N83" s="19">
        <f t="shared" si="9"/>
        <v>3.7931034482758621</v>
      </c>
      <c r="O83" s="19">
        <f t="shared" si="10"/>
        <v>2.6845637583892619</v>
      </c>
    </row>
    <row r="84" spans="1:15">
      <c r="A84" s="17" t="str">
        <f t="shared" si="7"/>
        <v>AF06_Caerphilly South</v>
      </c>
      <c r="B84" s="17" t="s">
        <v>85</v>
      </c>
      <c r="C84" s="18" t="str">
        <f>Data!A18</f>
        <v>Aneurin Bevan UHB</v>
      </c>
      <c r="D84" s="18" t="str">
        <f>Data!B18</f>
        <v>Caerphilly South</v>
      </c>
      <c r="E84" s="17">
        <f>Data!C18</f>
        <v>55566</v>
      </c>
      <c r="F84" s="17">
        <f>Data!U18</f>
        <v>219</v>
      </c>
      <c r="G84" s="17">
        <f>Data!V18</f>
        <v>16</v>
      </c>
      <c r="H84" s="19">
        <f t="shared" si="11"/>
        <v>93.191489361702125</v>
      </c>
      <c r="I84" s="17">
        <f>Data!X18</f>
        <v>4</v>
      </c>
      <c r="J84" s="19">
        <f t="shared" si="12"/>
        <v>1.6736401673640167</v>
      </c>
      <c r="K84" s="17">
        <f>Data!Y18</f>
        <v>748</v>
      </c>
      <c r="L84" s="19">
        <f t="shared" si="13"/>
        <v>75.785207700101324</v>
      </c>
      <c r="M84" s="19">
        <f t="shared" si="8"/>
        <v>93.191489361702125</v>
      </c>
      <c r="N84" s="19">
        <f t="shared" si="9"/>
        <v>6.8085106382978724</v>
      </c>
      <c r="O84" s="19">
        <f t="shared" si="10"/>
        <v>1.6736401673640167</v>
      </c>
    </row>
    <row r="85" spans="1:15">
      <c r="A85" s="17" t="str">
        <f t="shared" si="7"/>
        <v>AF06_Monmouthshire North</v>
      </c>
      <c r="B85" s="17" t="s">
        <v>85</v>
      </c>
      <c r="C85" s="18" t="str">
        <f>Data!A19</f>
        <v>Aneurin Bevan UHB</v>
      </c>
      <c r="D85" s="18" t="str">
        <f>Data!B19</f>
        <v>Monmouthshire North</v>
      </c>
      <c r="E85" s="17">
        <f>Data!C19</f>
        <v>51137</v>
      </c>
      <c r="F85" s="17">
        <f>Data!U19</f>
        <v>294</v>
      </c>
      <c r="G85" s="17">
        <f>Data!V19</f>
        <v>13</v>
      </c>
      <c r="H85" s="19">
        <f t="shared" si="11"/>
        <v>95.765472312703579</v>
      </c>
      <c r="I85" s="17">
        <f>Data!X19</f>
        <v>8</v>
      </c>
      <c r="J85" s="19">
        <f t="shared" si="12"/>
        <v>2.5396825396825395</v>
      </c>
      <c r="K85" s="17">
        <f>Data!Y19</f>
        <v>895</v>
      </c>
      <c r="L85" s="19">
        <f t="shared" si="13"/>
        <v>73.966942148760324</v>
      </c>
      <c r="M85" s="19">
        <f t="shared" si="8"/>
        <v>95.765472312703579</v>
      </c>
      <c r="N85" s="19">
        <f t="shared" si="9"/>
        <v>4.234527687296417</v>
      </c>
      <c r="O85" s="19">
        <f t="shared" si="10"/>
        <v>2.5396825396825395</v>
      </c>
    </row>
    <row r="86" spans="1:15">
      <c r="A86" s="17" t="str">
        <f t="shared" si="7"/>
        <v>AF06_Monmouthshire South</v>
      </c>
      <c r="B86" s="17" t="s">
        <v>85</v>
      </c>
      <c r="C86" s="18" t="str">
        <f>Data!A20</f>
        <v>Aneurin Bevan UHB</v>
      </c>
      <c r="D86" s="18" t="str">
        <f>Data!B20</f>
        <v>Monmouthshire South</v>
      </c>
      <c r="E86" s="17">
        <f>Data!C20</f>
        <v>46793</v>
      </c>
      <c r="F86" s="17">
        <f>Data!U20</f>
        <v>184</v>
      </c>
      <c r="G86" s="17">
        <f>Data!V20</f>
        <v>8</v>
      </c>
      <c r="H86" s="19">
        <f t="shared" si="11"/>
        <v>95.833333333333343</v>
      </c>
      <c r="I86" s="17">
        <f>Data!X20</f>
        <v>0</v>
      </c>
      <c r="J86" s="19">
        <f t="shared" si="12"/>
        <v>0</v>
      </c>
      <c r="K86" s="17">
        <f>Data!Y20</f>
        <v>656</v>
      </c>
      <c r="L86" s="19">
        <f t="shared" si="13"/>
        <v>77.358490566037744</v>
      </c>
      <c r="M86" s="19">
        <f t="shared" si="8"/>
        <v>95.833333333333343</v>
      </c>
      <c r="N86" s="19">
        <f t="shared" si="9"/>
        <v>4.1666666666666661</v>
      </c>
      <c r="O86" s="19">
        <f t="shared" si="10"/>
        <v>0</v>
      </c>
    </row>
    <row r="87" spans="1:15">
      <c r="A87" s="17" t="str">
        <f t="shared" si="7"/>
        <v>AF06_Newport Central</v>
      </c>
      <c r="B87" s="17" t="s">
        <v>85</v>
      </c>
      <c r="C87" s="18" t="str">
        <f>Data!A21</f>
        <v>Aneurin Bevan UHB</v>
      </c>
      <c r="D87" s="18" t="str">
        <f>Data!B21</f>
        <v>Newport Central</v>
      </c>
      <c r="E87" s="17">
        <f>Data!C21</f>
        <v>48307</v>
      </c>
      <c r="F87" s="17">
        <f>Data!U21</f>
        <v>190</v>
      </c>
      <c r="G87" s="17">
        <f>Data!V21</f>
        <v>7</v>
      </c>
      <c r="H87" s="19">
        <f t="shared" si="11"/>
        <v>96.44670050761421</v>
      </c>
      <c r="I87" s="17">
        <f>Data!X21</f>
        <v>7</v>
      </c>
      <c r="J87" s="19">
        <f t="shared" si="12"/>
        <v>3.4313725490196081</v>
      </c>
      <c r="K87" s="17">
        <f>Data!Y21</f>
        <v>530</v>
      </c>
      <c r="L87" s="19">
        <f t="shared" si="13"/>
        <v>72.207084468664846</v>
      </c>
      <c r="M87" s="19">
        <f t="shared" si="8"/>
        <v>96.44670050761421</v>
      </c>
      <c r="N87" s="19">
        <f t="shared" si="9"/>
        <v>3.5532994923857872</v>
      </c>
      <c r="O87" s="19">
        <f t="shared" si="10"/>
        <v>3.4313725490196081</v>
      </c>
    </row>
    <row r="88" spans="1:15">
      <c r="A88" s="17" t="str">
        <f t="shared" si="7"/>
        <v>AF06_Newport East</v>
      </c>
      <c r="B88" s="17" t="s">
        <v>85</v>
      </c>
      <c r="C88" s="18" t="str">
        <f>Data!A22</f>
        <v>Aneurin Bevan UHB</v>
      </c>
      <c r="D88" s="18" t="str">
        <f>Data!B22</f>
        <v>Newport East</v>
      </c>
      <c r="E88" s="17">
        <f>Data!C22</f>
        <v>47854</v>
      </c>
      <c r="F88" s="17">
        <f>Data!U22</f>
        <v>164</v>
      </c>
      <c r="G88" s="17">
        <f>Data!V22</f>
        <v>11</v>
      </c>
      <c r="H88" s="19">
        <f t="shared" si="11"/>
        <v>93.714285714285722</v>
      </c>
      <c r="I88" s="17">
        <f>Data!X22</f>
        <v>1</v>
      </c>
      <c r="J88" s="19">
        <f t="shared" si="12"/>
        <v>0.56818181818181823</v>
      </c>
      <c r="K88" s="17">
        <f>Data!Y22</f>
        <v>579</v>
      </c>
      <c r="L88" s="19">
        <f t="shared" si="13"/>
        <v>76.688741721854299</v>
      </c>
      <c r="M88" s="19">
        <f t="shared" si="8"/>
        <v>93.714285714285722</v>
      </c>
      <c r="N88" s="19">
        <f t="shared" si="9"/>
        <v>6.2857142857142865</v>
      </c>
      <c r="O88" s="19">
        <f t="shared" si="10"/>
        <v>0.56818181818181823</v>
      </c>
    </row>
    <row r="89" spans="1:15">
      <c r="A89" s="17" t="str">
        <f t="shared" si="7"/>
        <v>AF06_Newport West</v>
      </c>
      <c r="B89" s="17" t="s">
        <v>85</v>
      </c>
      <c r="C89" s="18" t="str">
        <f>Data!A23</f>
        <v>Aneurin Bevan UHB</v>
      </c>
      <c r="D89" s="18" t="str">
        <f>Data!B23</f>
        <v>Newport West</v>
      </c>
      <c r="E89" s="17">
        <f>Data!C23</f>
        <v>52175</v>
      </c>
      <c r="F89" s="17">
        <f>Data!U23</f>
        <v>159</v>
      </c>
      <c r="G89" s="17">
        <f>Data!V23</f>
        <v>10</v>
      </c>
      <c r="H89" s="19">
        <f t="shared" si="11"/>
        <v>94.082840236686394</v>
      </c>
      <c r="I89" s="17">
        <f>Data!X23</f>
        <v>7</v>
      </c>
      <c r="J89" s="19">
        <f t="shared" si="12"/>
        <v>3.9772727272727271</v>
      </c>
      <c r="K89" s="17">
        <f>Data!Y23</f>
        <v>675</v>
      </c>
      <c r="L89" s="19">
        <f t="shared" si="13"/>
        <v>79.318448883666264</v>
      </c>
      <c r="M89" s="19">
        <f t="shared" si="8"/>
        <v>94.082840236686394</v>
      </c>
      <c r="N89" s="19">
        <f t="shared" si="9"/>
        <v>5.9171597633136095</v>
      </c>
      <c r="O89" s="19">
        <f t="shared" si="10"/>
        <v>3.9772727272727271</v>
      </c>
    </row>
    <row r="90" spans="1:15">
      <c r="A90" s="17" t="str">
        <f t="shared" si="7"/>
        <v>AF06_Torfaen North</v>
      </c>
      <c r="B90" s="17" t="s">
        <v>85</v>
      </c>
      <c r="C90" s="18" t="str">
        <f>Data!A24</f>
        <v>Aneurin Bevan UHB</v>
      </c>
      <c r="D90" s="18" t="str">
        <f>Data!B24</f>
        <v>Torfaen North</v>
      </c>
      <c r="E90" s="17">
        <f>Data!C24</f>
        <v>48650</v>
      </c>
      <c r="F90" s="17">
        <f>Data!U24</f>
        <v>206</v>
      </c>
      <c r="G90" s="17">
        <f>Data!V24</f>
        <v>4</v>
      </c>
      <c r="H90" s="19">
        <f t="shared" si="11"/>
        <v>98.095238095238088</v>
      </c>
      <c r="I90" s="17">
        <f>Data!X24</f>
        <v>6</v>
      </c>
      <c r="J90" s="19">
        <f t="shared" si="12"/>
        <v>2.7777777777777777</v>
      </c>
      <c r="K90" s="17">
        <f>Data!Y24</f>
        <v>736</v>
      </c>
      <c r="L90" s="19">
        <f t="shared" si="13"/>
        <v>77.310924369747909</v>
      </c>
      <c r="M90" s="19">
        <f t="shared" si="8"/>
        <v>98.095238095238088</v>
      </c>
      <c r="N90" s="19">
        <f t="shared" si="9"/>
        <v>1.9047619047619049</v>
      </c>
      <c r="O90" s="19">
        <f t="shared" si="10"/>
        <v>2.7777777777777777</v>
      </c>
    </row>
    <row r="91" spans="1:15">
      <c r="A91" s="17" t="str">
        <f t="shared" si="7"/>
        <v>AF06_Torfaen South</v>
      </c>
      <c r="B91" s="17" t="s">
        <v>85</v>
      </c>
      <c r="C91" s="18" t="str">
        <f>Data!A25</f>
        <v>Aneurin Bevan UHB</v>
      </c>
      <c r="D91" s="18" t="str">
        <f>Data!B25</f>
        <v>Torfaen South</v>
      </c>
      <c r="E91" s="17">
        <f>Data!C25</f>
        <v>45537</v>
      </c>
      <c r="F91" s="17">
        <f>Data!U25</f>
        <v>168</v>
      </c>
      <c r="G91" s="17">
        <f>Data!V25</f>
        <v>4</v>
      </c>
      <c r="H91" s="19">
        <f t="shared" si="11"/>
        <v>97.674418604651152</v>
      </c>
      <c r="I91" s="17">
        <f>Data!X25</f>
        <v>4</v>
      </c>
      <c r="J91" s="19">
        <f t="shared" si="12"/>
        <v>2.2727272727272729</v>
      </c>
      <c r="K91" s="17">
        <f>Data!Y25</f>
        <v>595</v>
      </c>
      <c r="L91" s="19">
        <f t="shared" si="13"/>
        <v>77.172503242542163</v>
      </c>
      <c r="M91" s="19">
        <f t="shared" si="8"/>
        <v>97.674418604651152</v>
      </c>
      <c r="N91" s="19">
        <f t="shared" si="9"/>
        <v>2.3255813953488373</v>
      </c>
      <c r="O91" s="19">
        <f t="shared" si="10"/>
        <v>2.2727272727272729</v>
      </c>
    </row>
    <row r="92" spans="1:15">
      <c r="A92" s="17" t="str">
        <f t="shared" si="7"/>
        <v>AF06_Anglesey</v>
      </c>
      <c r="B92" s="17" t="s">
        <v>85</v>
      </c>
      <c r="C92" s="18" t="str">
        <f>Data!A26</f>
        <v>Betsi Cadwaladr UHB</v>
      </c>
      <c r="D92" s="18" t="str">
        <f>Data!B26</f>
        <v>Anglesey</v>
      </c>
      <c r="E92" s="17">
        <f>Data!C26</f>
        <v>66040</v>
      </c>
      <c r="F92" s="17">
        <f>Data!U26</f>
        <v>293</v>
      </c>
      <c r="G92" s="17">
        <f>Data!V26</f>
        <v>13</v>
      </c>
      <c r="H92" s="19">
        <f t="shared" si="11"/>
        <v>95.751633986928113</v>
      </c>
      <c r="I92" s="17">
        <f>Data!X26</f>
        <v>7</v>
      </c>
      <c r="J92" s="19">
        <f t="shared" si="12"/>
        <v>2.2364217252396164</v>
      </c>
      <c r="K92" s="17">
        <f>Data!Y26</f>
        <v>1069</v>
      </c>
      <c r="L92" s="19">
        <f t="shared" si="13"/>
        <v>77.351664254703337</v>
      </c>
      <c r="M92" s="19">
        <f t="shared" si="8"/>
        <v>95.751633986928113</v>
      </c>
      <c r="N92" s="19">
        <f t="shared" si="9"/>
        <v>4.2483660130718954</v>
      </c>
      <c r="O92" s="19">
        <f t="shared" si="10"/>
        <v>2.2364217252396164</v>
      </c>
    </row>
    <row r="93" spans="1:15">
      <c r="A93" s="17" t="str">
        <f t="shared" si="7"/>
        <v>AF06_Arfon</v>
      </c>
      <c r="B93" s="17" t="s">
        <v>85</v>
      </c>
      <c r="C93" s="18" t="str">
        <f>Data!A27</f>
        <v>Betsi Cadwaladr UHB</v>
      </c>
      <c r="D93" s="18" t="str">
        <f>Data!B27</f>
        <v>Arfon</v>
      </c>
      <c r="E93" s="17">
        <f>Data!C27</f>
        <v>69173</v>
      </c>
      <c r="F93" s="17">
        <f>Data!U27</f>
        <v>197</v>
      </c>
      <c r="G93" s="17">
        <f>Data!V27</f>
        <v>6</v>
      </c>
      <c r="H93" s="19">
        <f t="shared" si="11"/>
        <v>97.044334975369466</v>
      </c>
      <c r="I93" s="17">
        <f>Data!X27</f>
        <v>11</v>
      </c>
      <c r="J93" s="19">
        <f t="shared" si="12"/>
        <v>5.1401869158878499</v>
      </c>
      <c r="K93" s="17">
        <f>Data!Y27</f>
        <v>717</v>
      </c>
      <c r="L93" s="19">
        <f t="shared" si="13"/>
        <v>77.013963480128893</v>
      </c>
      <c r="M93" s="19">
        <f t="shared" si="8"/>
        <v>97.044334975369466</v>
      </c>
      <c r="N93" s="19">
        <f t="shared" si="9"/>
        <v>2.9556650246305418</v>
      </c>
      <c r="O93" s="19">
        <f t="shared" si="10"/>
        <v>5.1401869158878499</v>
      </c>
    </row>
    <row r="94" spans="1:15">
      <c r="A94" s="17" t="str">
        <f t="shared" si="7"/>
        <v>AF06_Central &amp; South Denbighshire</v>
      </c>
      <c r="B94" s="17" t="s">
        <v>85</v>
      </c>
      <c r="C94" s="18" t="str">
        <f>Data!A28</f>
        <v>Betsi Cadwaladr UHB</v>
      </c>
      <c r="D94" s="18" t="str">
        <f>Data!B28</f>
        <v>Central &amp; South Denbighshire</v>
      </c>
      <c r="E94" s="17">
        <f>Data!C28</f>
        <v>42179</v>
      </c>
      <c r="F94" s="17">
        <f>Data!U28</f>
        <v>198</v>
      </c>
      <c r="G94" s="17">
        <f>Data!V28</f>
        <v>8</v>
      </c>
      <c r="H94" s="19">
        <f t="shared" si="11"/>
        <v>96.116504854368941</v>
      </c>
      <c r="I94" s="17">
        <f>Data!X28</f>
        <v>9</v>
      </c>
      <c r="J94" s="19">
        <f t="shared" si="12"/>
        <v>4.1860465116279073</v>
      </c>
      <c r="K94" s="17">
        <f>Data!Y28</f>
        <v>680</v>
      </c>
      <c r="L94" s="19">
        <f t="shared" si="13"/>
        <v>75.977653631284909</v>
      </c>
      <c r="M94" s="19">
        <f t="shared" si="8"/>
        <v>96.116504854368941</v>
      </c>
      <c r="N94" s="19">
        <f t="shared" si="9"/>
        <v>3.8834951456310676</v>
      </c>
      <c r="O94" s="19">
        <f t="shared" si="10"/>
        <v>4.1860465116279073</v>
      </c>
    </row>
    <row r="95" spans="1:15">
      <c r="A95" s="17" t="str">
        <f t="shared" si="7"/>
        <v>AF06_Conwy East</v>
      </c>
      <c r="B95" s="17" t="s">
        <v>85</v>
      </c>
      <c r="C95" s="18" t="str">
        <f>Data!A29</f>
        <v>Betsi Cadwaladr UHB</v>
      </c>
      <c r="D95" s="18" t="str">
        <f>Data!B29</f>
        <v>Conwy East</v>
      </c>
      <c r="E95" s="17">
        <f>Data!C29</f>
        <v>54001</v>
      </c>
      <c r="F95" s="17">
        <f>Data!U29</f>
        <v>254</v>
      </c>
      <c r="G95" s="17">
        <f>Data!V29</f>
        <v>19</v>
      </c>
      <c r="H95" s="19">
        <f t="shared" si="11"/>
        <v>93.040293040293037</v>
      </c>
      <c r="I95" s="17">
        <f>Data!X29</f>
        <v>7</v>
      </c>
      <c r="J95" s="19">
        <f t="shared" si="12"/>
        <v>2.5</v>
      </c>
      <c r="K95" s="17">
        <f>Data!Y29</f>
        <v>934</v>
      </c>
      <c r="L95" s="19">
        <f t="shared" si="13"/>
        <v>76.935749588138378</v>
      </c>
      <c r="M95" s="19">
        <f t="shared" si="8"/>
        <v>93.040293040293037</v>
      </c>
      <c r="N95" s="19">
        <f t="shared" si="9"/>
        <v>6.9597069597069599</v>
      </c>
      <c r="O95" s="19">
        <f t="shared" si="10"/>
        <v>2.5</v>
      </c>
    </row>
    <row r="96" spans="1:15">
      <c r="A96" s="17" t="str">
        <f t="shared" si="7"/>
        <v>AF06_Conwy West</v>
      </c>
      <c r="B96" s="17" t="s">
        <v>85</v>
      </c>
      <c r="C96" s="18" t="str">
        <f>Data!A30</f>
        <v>Betsi Cadwaladr UHB</v>
      </c>
      <c r="D96" s="18" t="str">
        <f>Data!B30</f>
        <v>Conwy West</v>
      </c>
      <c r="E96" s="17">
        <f>Data!C30</f>
        <v>62883</v>
      </c>
      <c r="F96" s="17">
        <f>Data!U30</f>
        <v>254</v>
      </c>
      <c r="G96" s="17">
        <f>Data!V30</f>
        <v>14</v>
      </c>
      <c r="H96" s="19">
        <f t="shared" si="11"/>
        <v>94.776119402985074</v>
      </c>
      <c r="I96" s="17">
        <f>Data!X30</f>
        <v>15</v>
      </c>
      <c r="J96" s="19">
        <f t="shared" si="12"/>
        <v>5.3003533568904597</v>
      </c>
      <c r="K96" s="17">
        <f>Data!Y30</f>
        <v>1111</v>
      </c>
      <c r="L96" s="19">
        <f t="shared" si="13"/>
        <v>79.698708751793404</v>
      </c>
      <c r="M96" s="19">
        <f t="shared" si="8"/>
        <v>94.776119402985074</v>
      </c>
      <c r="N96" s="19">
        <f t="shared" si="9"/>
        <v>5.2238805970149249</v>
      </c>
      <c r="O96" s="19">
        <f t="shared" si="10"/>
        <v>5.3003533568904597</v>
      </c>
    </row>
    <row r="97" spans="1:15">
      <c r="A97" s="17" t="str">
        <f t="shared" si="7"/>
        <v>AF06_Deeside, Hawarden &amp; Saltney</v>
      </c>
      <c r="B97" s="17" t="s">
        <v>85</v>
      </c>
      <c r="C97" s="18" t="str">
        <f>Data!A31</f>
        <v>Betsi Cadwaladr UHB</v>
      </c>
      <c r="D97" s="18" t="str">
        <f>Data!B31</f>
        <v>Deeside, Hawarden &amp; Saltney</v>
      </c>
      <c r="E97" s="17">
        <f>Data!C31</f>
        <v>61291</v>
      </c>
      <c r="F97" s="17">
        <f>Data!U31</f>
        <v>197</v>
      </c>
      <c r="G97" s="17">
        <f>Data!V31</f>
        <v>8</v>
      </c>
      <c r="H97" s="19">
        <f t="shared" si="11"/>
        <v>96.097560975609753</v>
      </c>
      <c r="I97" s="17">
        <f>Data!X31</f>
        <v>1</v>
      </c>
      <c r="J97" s="19">
        <f t="shared" si="12"/>
        <v>0.48543689320388345</v>
      </c>
      <c r="K97" s="17">
        <f>Data!Y31</f>
        <v>755</v>
      </c>
      <c r="L97" s="19">
        <f t="shared" si="13"/>
        <v>78.563995837669097</v>
      </c>
      <c r="M97" s="19">
        <f t="shared" si="8"/>
        <v>96.097560975609753</v>
      </c>
      <c r="N97" s="19">
        <f t="shared" si="9"/>
        <v>3.9024390243902438</v>
      </c>
      <c r="O97" s="19">
        <f t="shared" si="10"/>
        <v>0.48543689320388345</v>
      </c>
    </row>
    <row r="98" spans="1:15">
      <c r="A98" s="17" t="str">
        <f t="shared" si="7"/>
        <v>AF06_Dwyfor</v>
      </c>
      <c r="B98" s="17" t="s">
        <v>85</v>
      </c>
      <c r="C98" s="18" t="str">
        <f>Data!A32</f>
        <v>Betsi Cadwaladr UHB</v>
      </c>
      <c r="D98" s="18" t="str">
        <f>Data!B32</f>
        <v>Dwyfor</v>
      </c>
      <c r="E98" s="17">
        <f>Data!C32</f>
        <v>25162</v>
      </c>
      <c r="F98" s="17">
        <f>Data!U32</f>
        <v>121</v>
      </c>
      <c r="G98" s="17">
        <f>Data!V32</f>
        <v>7</v>
      </c>
      <c r="H98" s="19">
        <f t="shared" si="11"/>
        <v>94.53125</v>
      </c>
      <c r="I98" s="17">
        <f>Data!X32</f>
        <v>1</v>
      </c>
      <c r="J98" s="19">
        <f t="shared" si="12"/>
        <v>0.77519379844961245</v>
      </c>
      <c r="K98" s="17">
        <f>Data!Y32</f>
        <v>522</v>
      </c>
      <c r="L98" s="19">
        <f t="shared" si="13"/>
        <v>80.184331797235018</v>
      </c>
      <c r="M98" s="19">
        <f t="shared" si="8"/>
        <v>94.53125</v>
      </c>
      <c r="N98" s="19">
        <f t="shared" si="9"/>
        <v>5.46875</v>
      </c>
      <c r="O98" s="19">
        <f t="shared" si="10"/>
        <v>0.77519379844961245</v>
      </c>
    </row>
    <row r="99" spans="1:15">
      <c r="A99" s="17" t="str">
        <f t="shared" si="7"/>
        <v>AF06_Holywell &amp; Flint</v>
      </c>
      <c r="B99" s="17" t="s">
        <v>85</v>
      </c>
      <c r="C99" s="18" t="str">
        <f>Data!A33</f>
        <v>Betsi Cadwaladr UHB</v>
      </c>
      <c r="D99" s="18" t="str">
        <f>Data!B33</f>
        <v>Holywell &amp; Flint</v>
      </c>
      <c r="E99" s="17">
        <f>Data!C33</f>
        <v>39096</v>
      </c>
      <c r="F99" s="17">
        <f>Data!U33</f>
        <v>106</v>
      </c>
      <c r="G99" s="17">
        <f>Data!V33</f>
        <v>8</v>
      </c>
      <c r="H99" s="19">
        <f t="shared" si="11"/>
        <v>92.982456140350877</v>
      </c>
      <c r="I99" s="17">
        <f>Data!X33</f>
        <v>5</v>
      </c>
      <c r="J99" s="19">
        <f t="shared" si="12"/>
        <v>4.2016806722689077</v>
      </c>
      <c r="K99" s="17">
        <f>Data!Y33</f>
        <v>534</v>
      </c>
      <c r="L99" s="19">
        <f t="shared" si="13"/>
        <v>81.77641653905053</v>
      </c>
      <c r="M99" s="19">
        <f t="shared" si="8"/>
        <v>92.982456140350877</v>
      </c>
      <c r="N99" s="19">
        <f t="shared" si="9"/>
        <v>7.0175438596491224</v>
      </c>
      <c r="O99" s="19">
        <f t="shared" si="10"/>
        <v>4.2016806722689077</v>
      </c>
    </row>
    <row r="100" spans="1:15">
      <c r="A100" s="17" t="str">
        <f t="shared" si="7"/>
        <v>AF06_Meirionnydd</v>
      </c>
      <c r="B100" s="17" t="s">
        <v>85</v>
      </c>
      <c r="C100" s="18" t="str">
        <f>Data!A34</f>
        <v>Betsi Cadwaladr UHB</v>
      </c>
      <c r="D100" s="18" t="str">
        <f>Data!B34</f>
        <v>Meirionnydd</v>
      </c>
      <c r="E100" s="17">
        <f>Data!C34</f>
        <v>31969</v>
      </c>
      <c r="F100" s="17">
        <f>Data!U34</f>
        <v>166</v>
      </c>
      <c r="G100" s="17">
        <f>Data!V34</f>
        <v>8</v>
      </c>
      <c r="H100" s="19">
        <f t="shared" si="11"/>
        <v>95.402298850574709</v>
      </c>
      <c r="I100" s="17">
        <f>Data!X34</f>
        <v>5</v>
      </c>
      <c r="J100" s="19">
        <f t="shared" si="12"/>
        <v>2.7932960893854748</v>
      </c>
      <c r="K100" s="17">
        <f>Data!Y34</f>
        <v>653</v>
      </c>
      <c r="L100" s="19">
        <f t="shared" si="13"/>
        <v>78.485576923076934</v>
      </c>
      <c r="M100" s="19">
        <f t="shared" si="8"/>
        <v>95.402298850574709</v>
      </c>
      <c r="N100" s="19">
        <f t="shared" si="9"/>
        <v>4.5977011494252871</v>
      </c>
      <c r="O100" s="19">
        <f t="shared" si="10"/>
        <v>2.7932960893854748</v>
      </c>
    </row>
    <row r="101" spans="1:15">
      <c r="A101" s="17" t="str">
        <f t="shared" si="7"/>
        <v>AF06_Mold, Buckley &amp; Caergwle</v>
      </c>
      <c r="B101" s="17" t="s">
        <v>85</v>
      </c>
      <c r="C101" s="18" t="str">
        <f>Data!A35</f>
        <v>Betsi Cadwaladr UHB</v>
      </c>
      <c r="D101" s="18" t="str">
        <f>Data!B35</f>
        <v>Mold, Buckley &amp; Caergwle</v>
      </c>
      <c r="E101" s="17">
        <f>Data!C35</f>
        <v>48696</v>
      </c>
      <c r="F101" s="17">
        <f>Data!U35</f>
        <v>238</v>
      </c>
      <c r="G101" s="17">
        <f>Data!V35</f>
        <v>12</v>
      </c>
      <c r="H101" s="19">
        <f t="shared" si="11"/>
        <v>95.199999999999989</v>
      </c>
      <c r="I101" s="17">
        <f>Data!X35</f>
        <v>11</v>
      </c>
      <c r="J101" s="19">
        <f t="shared" si="12"/>
        <v>4.2145593869731801</v>
      </c>
      <c r="K101" s="17">
        <f>Data!Y35</f>
        <v>778</v>
      </c>
      <c r="L101" s="19">
        <f t="shared" si="13"/>
        <v>74.879692011549565</v>
      </c>
      <c r="M101" s="19">
        <f t="shared" si="8"/>
        <v>95.199999999999989</v>
      </c>
      <c r="N101" s="19">
        <f t="shared" si="9"/>
        <v>4.8</v>
      </c>
      <c r="O101" s="19">
        <f t="shared" si="10"/>
        <v>4.2145593869731801</v>
      </c>
    </row>
    <row r="102" spans="1:15">
      <c r="A102" s="17" t="str">
        <f t="shared" si="7"/>
        <v>AF06_North Denbighshire</v>
      </c>
      <c r="B102" s="17" t="s">
        <v>85</v>
      </c>
      <c r="C102" s="18" t="str">
        <f>Data!A36</f>
        <v>Betsi Cadwaladr UHB</v>
      </c>
      <c r="D102" s="18" t="str">
        <f>Data!B36</f>
        <v>North Denbighshire</v>
      </c>
      <c r="E102" s="17">
        <f>Data!C36</f>
        <v>59387</v>
      </c>
      <c r="F102" s="17">
        <f>Data!U36</f>
        <v>210</v>
      </c>
      <c r="G102" s="17">
        <f>Data!V36</f>
        <v>13</v>
      </c>
      <c r="H102" s="19">
        <f t="shared" si="11"/>
        <v>94.170403587443957</v>
      </c>
      <c r="I102" s="17">
        <f>Data!X36</f>
        <v>16</v>
      </c>
      <c r="J102" s="19">
        <f t="shared" si="12"/>
        <v>6.6945606694560666</v>
      </c>
      <c r="K102" s="17">
        <f>Data!Y36</f>
        <v>970</v>
      </c>
      <c r="L102" s="19">
        <f t="shared" si="13"/>
        <v>80.231596360628615</v>
      </c>
      <c r="M102" s="19">
        <f t="shared" si="8"/>
        <v>94.170403587443957</v>
      </c>
      <c r="N102" s="19">
        <f t="shared" si="9"/>
        <v>5.8295964125560538</v>
      </c>
      <c r="O102" s="19">
        <f t="shared" si="10"/>
        <v>6.6945606694560666</v>
      </c>
    </row>
    <row r="103" spans="1:15">
      <c r="A103" s="17" t="str">
        <f t="shared" si="7"/>
        <v>AF06_South Wrexham</v>
      </c>
      <c r="B103" s="17" t="s">
        <v>85</v>
      </c>
      <c r="C103" s="18" t="str">
        <f>Data!A37</f>
        <v>Betsi Cadwaladr UHB</v>
      </c>
      <c r="D103" s="18" t="str">
        <f>Data!B37</f>
        <v>South Wrexham</v>
      </c>
      <c r="E103" s="17">
        <f>Data!C37</f>
        <v>53098</v>
      </c>
      <c r="F103" s="17">
        <f>Data!U37</f>
        <v>244</v>
      </c>
      <c r="G103" s="17">
        <f>Data!V37</f>
        <v>13</v>
      </c>
      <c r="H103" s="19">
        <f t="shared" si="11"/>
        <v>94.941634241245126</v>
      </c>
      <c r="I103" s="17">
        <f>Data!X37</f>
        <v>2</v>
      </c>
      <c r="J103" s="19">
        <f t="shared" si="12"/>
        <v>0.77220077220077221</v>
      </c>
      <c r="K103" s="17">
        <f>Data!Y37</f>
        <v>821</v>
      </c>
      <c r="L103" s="19">
        <f t="shared" si="13"/>
        <v>76.018518518518519</v>
      </c>
      <c r="M103" s="19">
        <f t="shared" si="8"/>
        <v>94.941634241245126</v>
      </c>
      <c r="N103" s="19">
        <f t="shared" si="9"/>
        <v>5.0583657587548636</v>
      </c>
      <c r="O103" s="19">
        <f t="shared" si="10"/>
        <v>0.77220077220077221</v>
      </c>
    </row>
    <row r="104" spans="1:15">
      <c r="A104" s="17" t="str">
        <f t="shared" si="7"/>
        <v>AF06_West &amp; North Wrexham</v>
      </c>
      <c r="B104" s="17" t="s">
        <v>85</v>
      </c>
      <c r="C104" s="18" t="str">
        <f>Data!A38</f>
        <v>Betsi Cadwaladr UHB</v>
      </c>
      <c r="D104" s="18" t="str">
        <f>Data!B38</f>
        <v>West &amp; North Wrexham</v>
      </c>
      <c r="E104" s="17">
        <f>Data!C38</f>
        <v>40327</v>
      </c>
      <c r="F104" s="17">
        <f>Data!U38</f>
        <v>160</v>
      </c>
      <c r="G104" s="17">
        <f>Data!V38</f>
        <v>7</v>
      </c>
      <c r="H104" s="19">
        <f t="shared" si="11"/>
        <v>95.808383233532936</v>
      </c>
      <c r="I104" s="17">
        <f>Data!X38</f>
        <v>14</v>
      </c>
      <c r="J104" s="19">
        <f t="shared" si="12"/>
        <v>7.7348066298342539</v>
      </c>
      <c r="K104" s="17">
        <f>Data!Y38</f>
        <v>597</v>
      </c>
      <c r="L104" s="19">
        <f t="shared" si="13"/>
        <v>76.735218508997434</v>
      </c>
      <c r="M104" s="19">
        <f t="shared" si="8"/>
        <v>95.808383233532936</v>
      </c>
      <c r="N104" s="19">
        <f t="shared" si="9"/>
        <v>4.1916167664670656</v>
      </c>
      <c r="O104" s="19">
        <f t="shared" si="10"/>
        <v>7.7348066298342539</v>
      </c>
    </row>
    <row r="105" spans="1:15">
      <c r="A105" s="17" t="str">
        <f t="shared" si="7"/>
        <v>AF06_Wrexham Town</v>
      </c>
      <c r="B105" s="17" t="s">
        <v>85</v>
      </c>
      <c r="C105" s="18" t="str">
        <f>Data!A39</f>
        <v>Betsi Cadwaladr UHB</v>
      </c>
      <c r="D105" s="18" t="str">
        <f>Data!B39</f>
        <v>Wrexham Town</v>
      </c>
      <c r="E105" s="17">
        <f>Data!C39</f>
        <v>52229</v>
      </c>
      <c r="F105" s="17">
        <f>Data!U39</f>
        <v>227</v>
      </c>
      <c r="G105" s="17">
        <f>Data!V39</f>
        <v>14</v>
      </c>
      <c r="H105" s="19">
        <f t="shared" si="11"/>
        <v>94.190871369294598</v>
      </c>
      <c r="I105" s="17">
        <f>Data!X39</f>
        <v>8</v>
      </c>
      <c r="J105" s="19">
        <f t="shared" si="12"/>
        <v>3.2128514056224895</v>
      </c>
      <c r="K105" s="17">
        <f>Data!Y39</f>
        <v>702</v>
      </c>
      <c r="L105" s="19">
        <f t="shared" si="13"/>
        <v>73.81703470031546</v>
      </c>
      <c r="M105" s="19">
        <f t="shared" si="8"/>
        <v>94.190871369294598</v>
      </c>
      <c r="N105" s="19">
        <f t="shared" si="9"/>
        <v>5.809128630705394</v>
      </c>
      <c r="O105" s="19">
        <f t="shared" si="10"/>
        <v>3.2128514056224895</v>
      </c>
    </row>
    <row r="106" spans="1:15">
      <c r="A106" s="17" t="str">
        <f t="shared" si="7"/>
        <v>AF06_Cardiff East</v>
      </c>
      <c r="B106" s="17" t="s">
        <v>85</v>
      </c>
      <c r="C106" s="18" t="str">
        <f>Data!A40</f>
        <v>Cardiff &amp; Vale UHB</v>
      </c>
      <c r="D106" s="18" t="str">
        <f>Data!B40</f>
        <v>Cardiff East</v>
      </c>
      <c r="E106" s="17">
        <f>Data!C40</f>
        <v>57354</v>
      </c>
      <c r="F106" s="17">
        <f>Data!U40</f>
        <v>149</v>
      </c>
      <c r="G106" s="17">
        <f>Data!V40</f>
        <v>7</v>
      </c>
      <c r="H106" s="19">
        <f t="shared" si="11"/>
        <v>95.512820512820511</v>
      </c>
      <c r="I106" s="17">
        <f>Data!X40</f>
        <v>8</v>
      </c>
      <c r="J106" s="19">
        <f t="shared" si="12"/>
        <v>4.8780487804878048</v>
      </c>
      <c r="K106" s="17">
        <f>Data!Y40</f>
        <v>528</v>
      </c>
      <c r="L106" s="19">
        <f t="shared" si="13"/>
        <v>76.300578034682076</v>
      </c>
      <c r="M106" s="19">
        <f t="shared" si="8"/>
        <v>95.512820512820511</v>
      </c>
      <c r="N106" s="19">
        <f t="shared" si="9"/>
        <v>4.4871794871794872</v>
      </c>
      <c r="O106" s="19">
        <f t="shared" si="10"/>
        <v>4.8780487804878048</v>
      </c>
    </row>
    <row r="107" spans="1:15">
      <c r="A107" s="17" t="str">
        <f t="shared" si="7"/>
        <v>AF06_Cardiff North</v>
      </c>
      <c r="B107" s="17" t="s">
        <v>85</v>
      </c>
      <c r="C107" s="18" t="str">
        <f>Data!A41</f>
        <v>Cardiff &amp; Vale UHB</v>
      </c>
      <c r="D107" s="18" t="str">
        <f>Data!B41</f>
        <v>Cardiff North</v>
      </c>
      <c r="E107" s="17">
        <f>Data!C41</f>
        <v>104483</v>
      </c>
      <c r="F107" s="17">
        <f>Data!U41</f>
        <v>319</v>
      </c>
      <c r="G107" s="17">
        <f>Data!V41</f>
        <v>17</v>
      </c>
      <c r="H107" s="19">
        <f t="shared" si="11"/>
        <v>94.94047619047619</v>
      </c>
      <c r="I107" s="17">
        <f>Data!X41</f>
        <v>15</v>
      </c>
      <c r="J107" s="19">
        <f t="shared" si="12"/>
        <v>4.2735042735042734</v>
      </c>
      <c r="K107" s="17">
        <f>Data!Y41</f>
        <v>1293</v>
      </c>
      <c r="L107" s="19">
        <f t="shared" si="13"/>
        <v>78.649635036496349</v>
      </c>
      <c r="M107" s="19">
        <f t="shared" si="8"/>
        <v>94.94047619047619</v>
      </c>
      <c r="N107" s="19">
        <f t="shared" si="9"/>
        <v>5.0595238095238093</v>
      </c>
      <c r="O107" s="19">
        <f t="shared" si="10"/>
        <v>4.2735042735042734</v>
      </c>
    </row>
    <row r="108" spans="1:15">
      <c r="A108" s="17" t="str">
        <f t="shared" si="7"/>
        <v>AF06_Cardiff South East</v>
      </c>
      <c r="B108" s="17" t="s">
        <v>85</v>
      </c>
      <c r="C108" s="18" t="str">
        <f>Data!A42</f>
        <v>Cardiff &amp; Vale UHB</v>
      </c>
      <c r="D108" s="18" t="str">
        <f>Data!B42</f>
        <v>Cardiff South East</v>
      </c>
      <c r="E108" s="17">
        <f>Data!C42</f>
        <v>62294</v>
      </c>
      <c r="F108" s="17">
        <f>Data!U42</f>
        <v>87</v>
      </c>
      <c r="G108" s="17">
        <f>Data!V42</f>
        <v>2</v>
      </c>
      <c r="H108" s="19">
        <f t="shared" si="11"/>
        <v>97.752808988764045</v>
      </c>
      <c r="I108" s="17">
        <f>Data!X42</f>
        <v>3</v>
      </c>
      <c r="J108" s="19">
        <f t="shared" si="12"/>
        <v>3.2608695652173911</v>
      </c>
      <c r="K108" s="17">
        <f>Data!Y42</f>
        <v>472</v>
      </c>
      <c r="L108" s="19">
        <f t="shared" si="13"/>
        <v>83.687943262411352</v>
      </c>
      <c r="M108" s="19">
        <f t="shared" si="8"/>
        <v>97.752808988764045</v>
      </c>
      <c r="N108" s="19">
        <f t="shared" si="9"/>
        <v>2.2471910112359552</v>
      </c>
      <c r="O108" s="19">
        <f t="shared" si="10"/>
        <v>3.2608695652173911</v>
      </c>
    </row>
    <row r="109" spans="1:15">
      <c r="A109" s="17" t="str">
        <f t="shared" si="7"/>
        <v>AF06_Cardiff South West</v>
      </c>
      <c r="B109" s="17" t="s">
        <v>85</v>
      </c>
      <c r="C109" s="18" t="str">
        <f>Data!A43</f>
        <v>Cardiff &amp; Vale UHB</v>
      </c>
      <c r="D109" s="18" t="str">
        <f>Data!B43</f>
        <v>Cardiff South West</v>
      </c>
      <c r="E109" s="17">
        <f>Data!C43</f>
        <v>66258</v>
      </c>
      <c r="F109" s="17">
        <f>Data!U43</f>
        <v>195</v>
      </c>
      <c r="G109" s="17">
        <f>Data!V43</f>
        <v>5</v>
      </c>
      <c r="H109" s="19">
        <f t="shared" si="11"/>
        <v>97.5</v>
      </c>
      <c r="I109" s="17">
        <f>Data!X43</f>
        <v>13</v>
      </c>
      <c r="J109" s="19">
        <f t="shared" si="12"/>
        <v>6.103286384976526</v>
      </c>
      <c r="K109" s="17">
        <f>Data!Y43</f>
        <v>621</v>
      </c>
      <c r="L109" s="19">
        <f t="shared" si="13"/>
        <v>74.460431654676256</v>
      </c>
      <c r="M109" s="19">
        <f t="shared" si="8"/>
        <v>97.5</v>
      </c>
      <c r="N109" s="19">
        <f t="shared" si="9"/>
        <v>2.5</v>
      </c>
      <c r="O109" s="19">
        <f t="shared" si="10"/>
        <v>6.103286384976526</v>
      </c>
    </row>
    <row r="110" spans="1:15">
      <c r="A110" s="17" t="str">
        <f t="shared" si="7"/>
        <v>AF06_Cardiff West</v>
      </c>
      <c r="B110" s="17" t="s">
        <v>85</v>
      </c>
      <c r="C110" s="18" t="str">
        <f>Data!A44</f>
        <v>Cardiff &amp; Vale UHB</v>
      </c>
      <c r="D110" s="18" t="str">
        <f>Data!B44</f>
        <v>Cardiff West</v>
      </c>
      <c r="E110" s="17">
        <f>Data!C44</f>
        <v>52396</v>
      </c>
      <c r="F110" s="17">
        <f>Data!U44</f>
        <v>193</v>
      </c>
      <c r="G110" s="17">
        <f>Data!V44</f>
        <v>12</v>
      </c>
      <c r="H110" s="19">
        <f t="shared" si="11"/>
        <v>94.146341463414629</v>
      </c>
      <c r="I110" s="17">
        <f>Data!X44</f>
        <v>5</v>
      </c>
      <c r="J110" s="19">
        <f t="shared" si="12"/>
        <v>2.3809523809523809</v>
      </c>
      <c r="K110" s="17">
        <f>Data!Y44</f>
        <v>606</v>
      </c>
      <c r="L110" s="19">
        <f t="shared" si="13"/>
        <v>74.264705882352942</v>
      </c>
      <c r="M110" s="19">
        <f t="shared" si="8"/>
        <v>94.146341463414629</v>
      </c>
      <c r="N110" s="19">
        <f t="shared" si="9"/>
        <v>5.8536585365853666</v>
      </c>
      <c r="O110" s="19">
        <f t="shared" si="10"/>
        <v>2.3809523809523809</v>
      </c>
    </row>
    <row r="111" spans="1:15">
      <c r="A111" s="17" t="str">
        <f t="shared" si="7"/>
        <v>AF06_Central Vale</v>
      </c>
      <c r="B111" s="17" t="s">
        <v>85</v>
      </c>
      <c r="C111" s="18" t="str">
        <f>Data!A45</f>
        <v>Cardiff &amp; Vale UHB</v>
      </c>
      <c r="D111" s="18" t="str">
        <f>Data!B45</f>
        <v>Central Vale</v>
      </c>
      <c r="E111" s="17">
        <f>Data!C45</f>
        <v>61690</v>
      </c>
      <c r="F111" s="17">
        <f>Data!U45</f>
        <v>245</v>
      </c>
      <c r="G111" s="17">
        <f>Data!V45</f>
        <v>16</v>
      </c>
      <c r="H111" s="19">
        <f t="shared" si="11"/>
        <v>93.869731800766289</v>
      </c>
      <c r="I111" s="17">
        <f>Data!X45</f>
        <v>7</v>
      </c>
      <c r="J111" s="19">
        <f t="shared" si="12"/>
        <v>2.6119402985074625</v>
      </c>
      <c r="K111" s="17">
        <f>Data!Y45</f>
        <v>814</v>
      </c>
      <c r="L111" s="19">
        <f t="shared" si="13"/>
        <v>75.231053604436227</v>
      </c>
      <c r="M111" s="19">
        <f t="shared" si="8"/>
        <v>93.869731800766289</v>
      </c>
      <c r="N111" s="19">
        <f t="shared" si="9"/>
        <v>6.1302681992337158</v>
      </c>
      <c r="O111" s="19">
        <f t="shared" si="10"/>
        <v>2.6119402985074625</v>
      </c>
    </row>
    <row r="112" spans="1:15">
      <c r="A112" s="17" t="str">
        <f t="shared" si="7"/>
        <v>AF06_City &amp; Cardiff South</v>
      </c>
      <c r="B112" s="17" t="s">
        <v>85</v>
      </c>
      <c r="C112" s="18" t="str">
        <f>Data!A46</f>
        <v>Cardiff &amp; Vale UHB</v>
      </c>
      <c r="D112" s="18" t="str">
        <f>Data!B46</f>
        <v>City &amp; Cardiff South</v>
      </c>
      <c r="E112" s="17">
        <f>Data!C46</f>
        <v>35145</v>
      </c>
      <c r="F112" s="17">
        <f>Data!U46</f>
        <v>55</v>
      </c>
      <c r="G112" s="17">
        <f>Data!V46</f>
        <v>0</v>
      </c>
      <c r="H112" s="19">
        <f t="shared" si="11"/>
        <v>100</v>
      </c>
      <c r="I112" s="17">
        <f>Data!X46</f>
        <v>1</v>
      </c>
      <c r="J112" s="19">
        <f t="shared" si="12"/>
        <v>1.7857142857142856</v>
      </c>
      <c r="K112" s="17">
        <f>Data!Y46</f>
        <v>224</v>
      </c>
      <c r="L112" s="19">
        <f t="shared" si="13"/>
        <v>80</v>
      </c>
      <c r="M112" s="19">
        <f t="shared" si="8"/>
        <v>100</v>
      </c>
      <c r="N112" s="19">
        <f t="shared" si="9"/>
        <v>0</v>
      </c>
      <c r="O112" s="19">
        <f t="shared" si="10"/>
        <v>1.7857142857142856</v>
      </c>
    </row>
    <row r="113" spans="1:15">
      <c r="A113" s="17" t="str">
        <f t="shared" si="7"/>
        <v>AF06_Eastern Vale</v>
      </c>
      <c r="B113" s="17" t="s">
        <v>85</v>
      </c>
      <c r="C113" s="18" t="str">
        <f>Data!A47</f>
        <v>Cardiff &amp; Vale UHB</v>
      </c>
      <c r="D113" s="18" t="str">
        <f>Data!B47</f>
        <v>Eastern Vale</v>
      </c>
      <c r="E113" s="17">
        <f>Data!C47</f>
        <v>36564</v>
      </c>
      <c r="F113" s="17">
        <f>Data!U47</f>
        <v>198</v>
      </c>
      <c r="G113" s="17">
        <f>Data!V47</f>
        <v>6</v>
      </c>
      <c r="H113" s="19">
        <f t="shared" si="11"/>
        <v>97.058823529411768</v>
      </c>
      <c r="I113" s="17">
        <f>Data!X47</f>
        <v>10</v>
      </c>
      <c r="J113" s="19">
        <f t="shared" si="12"/>
        <v>4.6728971962616823</v>
      </c>
      <c r="K113" s="17">
        <f>Data!Y47</f>
        <v>515</v>
      </c>
      <c r="L113" s="19">
        <f t="shared" si="13"/>
        <v>70.644718792866939</v>
      </c>
      <c r="M113" s="19">
        <f t="shared" si="8"/>
        <v>97.058823529411768</v>
      </c>
      <c r="N113" s="19">
        <f t="shared" si="9"/>
        <v>2.9411764705882351</v>
      </c>
      <c r="O113" s="19">
        <f t="shared" si="10"/>
        <v>4.6728971962616823</v>
      </c>
    </row>
    <row r="114" spans="1:15">
      <c r="A114" s="17" t="str">
        <f t="shared" si="7"/>
        <v>AF06_Western Vale</v>
      </c>
      <c r="B114" s="17" t="s">
        <v>85</v>
      </c>
      <c r="C114" s="18" t="str">
        <f>Data!A48</f>
        <v>Cardiff &amp; Vale UHB</v>
      </c>
      <c r="D114" s="18" t="str">
        <f>Data!B48</f>
        <v>Western Vale</v>
      </c>
      <c r="E114" s="17">
        <f>Data!C48</f>
        <v>27006</v>
      </c>
      <c r="F114" s="17">
        <f>Data!U48</f>
        <v>115</v>
      </c>
      <c r="G114" s="17">
        <f>Data!V48</f>
        <v>4</v>
      </c>
      <c r="H114" s="19">
        <f t="shared" si="11"/>
        <v>96.638655462184872</v>
      </c>
      <c r="I114" s="17">
        <f>Data!X48</f>
        <v>2</v>
      </c>
      <c r="J114" s="19">
        <f t="shared" si="12"/>
        <v>1.6528925619834711</v>
      </c>
      <c r="K114" s="17">
        <f>Data!Y48</f>
        <v>474</v>
      </c>
      <c r="L114" s="19">
        <f t="shared" si="13"/>
        <v>79.663865546218489</v>
      </c>
      <c r="M114" s="19">
        <f t="shared" si="8"/>
        <v>96.638655462184872</v>
      </c>
      <c r="N114" s="19">
        <f t="shared" si="9"/>
        <v>3.3613445378151261</v>
      </c>
      <c r="O114" s="19">
        <f t="shared" si="10"/>
        <v>1.6528925619834711</v>
      </c>
    </row>
    <row r="115" spans="1:15">
      <c r="A115" s="17" t="str">
        <f t="shared" si="7"/>
        <v>AF06_North Cynon</v>
      </c>
      <c r="B115" s="17" t="s">
        <v>85</v>
      </c>
      <c r="C115" s="18" t="str">
        <f>Data!A49</f>
        <v>Cwm Taf UHB</v>
      </c>
      <c r="D115" s="18" t="str">
        <f>Data!B49</f>
        <v>North Cynon</v>
      </c>
      <c r="E115" s="17">
        <f>Data!C49</f>
        <v>39819</v>
      </c>
      <c r="F115" s="17">
        <f>Data!U49</f>
        <v>182</v>
      </c>
      <c r="G115" s="17">
        <f>Data!V49</f>
        <v>3</v>
      </c>
      <c r="H115" s="19">
        <f t="shared" si="11"/>
        <v>98.378378378378386</v>
      </c>
      <c r="I115" s="17">
        <f>Data!X49</f>
        <v>3</v>
      </c>
      <c r="J115" s="19">
        <f t="shared" si="12"/>
        <v>1.5957446808510638</v>
      </c>
      <c r="K115" s="17">
        <f>Data!Y49</f>
        <v>561</v>
      </c>
      <c r="L115" s="19">
        <f t="shared" si="13"/>
        <v>74.89986648865154</v>
      </c>
      <c r="M115" s="19">
        <f t="shared" si="8"/>
        <v>98.378378378378386</v>
      </c>
      <c r="N115" s="19">
        <f t="shared" si="9"/>
        <v>1.6216216216216217</v>
      </c>
      <c r="O115" s="19">
        <f t="shared" si="10"/>
        <v>1.5957446808510638</v>
      </c>
    </row>
    <row r="116" spans="1:15">
      <c r="A116" s="17" t="str">
        <f t="shared" si="7"/>
        <v>AF06_North Merthyr Tydfil</v>
      </c>
      <c r="B116" s="17" t="s">
        <v>85</v>
      </c>
      <c r="C116" s="18" t="str">
        <f>Data!A50</f>
        <v>Cwm Taf UHB</v>
      </c>
      <c r="D116" s="18" t="str">
        <f>Data!B50</f>
        <v>North Merthyr Tydfil</v>
      </c>
      <c r="E116" s="17">
        <f>Data!C50</f>
        <v>31875</v>
      </c>
      <c r="F116" s="17">
        <f>Data!U50</f>
        <v>139</v>
      </c>
      <c r="G116" s="17">
        <f>Data!V50</f>
        <v>7</v>
      </c>
      <c r="H116" s="19">
        <f t="shared" si="11"/>
        <v>95.205479452054803</v>
      </c>
      <c r="I116" s="17">
        <f>Data!X50</f>
        <v>3</v>
      </c>
      <c r="J116" s="19">
        <f t="shared" si="12"/>
        <v>2.0134228187919461</v>
      </c>
      <c r="K116" s="17">
        <f>Data!Y50</f>
        <v>429</v>
      </c>
      <c r="L116" s="19">
        <f t="shared" si="13"/>
        <v>74.221453287197235</v>
      </c>
      <c r="M116" s="19">
        <f t="shared" si="8"/>
        <v>95.205479452054803</v>
      </c>
      <c r="N116" s="19">
        <f t="shared" si="9"/>
        <v>4.7945205479452051</v>
      </c>
      <c r="O116" s="19">
        <f t="shared" si="10"/>
        <v>2.0134228187919461</v>
      </c>
    </row>
    <row r="117" spans="1:15">
      <c r="A117" s="17" t="str">
        <f t="shared" si="7"/>
        <v>AF06_North Rhondda</v>
      </c>
      <c r="B117" s="17" t="s">
        <v>85</v>
      </c>
      <c r="C117" s="18" t="str">
        <f>Data!A51</f>
        <v>Cwm Taf UHB</v>
      </c>
      <c r="D117" s="18" t="str">
        <f>Data!B51</f>
        <v>North Rhondda</v>
      </c>
      <c r="E117" s="17">
        <f>Data!C51</f>
        <v>36378</v>
      </c>
      <c r="F117" s="17">
        <f>Data!U51</f>
        <v>111</v>
      </c>
      <c r="G117" s="17">
        <f>Data!V51</f>
        <v>5</v>
      </c>
      <c r="H117" s="19">
        <f t="shared" si="11"/>
        <v>95.689655172413794</v>
      </c>
      <c r="I117" s="17">
        <f>Data!X51</f>
        <v>9</v>
      </c>
      <c r="J117" s="19">
        <f t="shared" si="12"/>
        <v>7.1999999999999993</v>
      </c>
      <c r="K117" s="17">
        <f>Data!Y51</f>
        <v>466</v>
      </c>
      <c r="L117" s="19">
        <f t="shared" si="13"/>
        <v>78.849407783417931</v>
      </c>
      <c r="M117" s="19">
        <f t="shared" si="8"/>
        <v>95.689655172413794</v>
      </c>
      <c r="N117" s="19">
        <f t="shared" si="9"/>
        <v>4.3103448275862073</v>
      </c>
      <c r="O117" s="19">
        <f t="shared" si="10"/>
        <v>7.1999999999999993</v>
      </c>
    </row>
    <row r="118" spans="1:15">
      <c r="A118" s="17" t="str">
        <f t="shared" si="7"/>
        <v>AF06_North Taf Ely</v>
      </c>
      <c r="B118" s="17" t="s">
        <v>85</v>
      </c>
      <c r="C118" s="18" t="str">
        <f>Data!A52</f>
        <v>Cwm Taf UHB</v>
      </c>
      <c r="D118" s="18" t="str">
        <f>Data!B52</f>
        <v>North Taf Ely</v>
      </c>
      <c r="E118" s="17">
        <f>Data!C52</f>
        <v>47274</v>
      </c>
      <c r="F118" s="17">
        <f>Data!U52</f>
        <v>173</v>
      </c>
      <c r="G118" s="17">
        <f>Data!V52</f>
        <v>14</v>
      </c>
      <c r="H118" s="19">
        <f t="shared" si="11"/>
        <v>92.513368983957221</v>
      </c>
      <c r="I118" s="17">
        <f>Data!X52</f>
        <v>3</v>
      </c>
      <c r="J118" s="19">
        <f t="shared" si="12"/>
        <v>1.5789473684210527</v>
      </c>
      <c r="K118" s="17">
        <f>Data!Y52</f>
        <v>549</v>
      </c>
      <c r="L118" s="19">
        <f t="shared" si="13"/>
        <v>74.289580514208382</v>
      </c>
      <c r="M118" s="19">
        <f t="shared" si="8"/>
        <v>92.513368983957221</v>
      </c>
      <c r="N118" s="19">
        <f t="shared" si="9"/>
        <v>7.4866310160427805</v>
      </c>
      <c r="O118" s="19">
        <f t="shared" si="10"/>
        <v>1.5789473684210527</v>
      </c>
    </row>
    <row r="119" spans="1:15">
      <c r="A119" s="17" t="str">
        <f t="shared" si="7"/>
        <v>AF06_South Cynon</v>
      </c>
      <c r="B119" s="17" t="s">
        <v>85</v>
      </c>
      <c r="C119" s="18" t="str">
        <f>Data!A53</f>
        <v>Cwm Taf UHB</v>
      </c>
      <c r="D119" s="18" t="str">
        <f>Data!B53</f>
        <v>South Cynon</v>
      </c>
      <c r="E119" s="17">
        <f>Data!C53</f>
        <v>20931</v>
      </c>
      <c r="F119" s="17">
        <f>Data!U53</f>
        <v>56</v>
      </c>
      <c r="G119" s="17">
        <f>Data!V53</f>
        <v>0</v>
      </c>
      <c r="H119" s="19">
        <f t="shared" si="11"/>
        <v>100</v>
      </c>
      <c r="I119" s="17">
        <f>Data!X53</f>
        <v>0</v>
      </c>
      <c r="J119" s="19">
        <f t="shared" si="12"/>
        <v>0</v>
      </c>
      <c r="K119" s="17">
        <f>Data!Y53</f>
        <v>270</v>
      </c>
      <c r="L119" s="19">
        <f t="shared" si="13"/>
        <v>82.822085889570545</v>
      </c>
      <c r="M119" s="19">
        <f t="shared" si="8"/>
        <v>100</v>
      </c>
      <c r="N119" s="19">
        <f t="shared" si="9"/>
        <v>0</v>
      </c>
      <c r="O119" s="19">
        <f t="shared" si="10"/>
        <v>0</v>
      </c>
    </row>
    <row r="120" spans="1:15">
      <c r="A120" s="17" t="str">
        <f t="shared" si="7"/>
        <v>AF06_South Merthyr Tydfil</v>
      </c>
      <c r="B120" s="17" t="s">
        <v>85</v>
      </c>
      <c r="C120" s="18" t="str">
        <f>Data!A54</f>
        <v>Cwm Taf UHB</v>
      </c>
      <c r="D120" s="18" t="str">
        <f>Data!B54</f>
        <v>South Merthyr Tydfil</v>
      </c>
      <c r="E120" s="17">
        <f>Data!C54</f>
        <v>27509</v>
      </c>
      <c r="F120" s="17">
        <f>Data!U54</f>
        <v>83</v>
      </c>
      <c r="G120" s="17">
        <f>Data!V54</f>
        <v>1</v>
      </c>
      <c r="H120" s="19">
        <f t="shared" si="11"/>
        <v>98.80952380952381</v>
      </c>
      <c r="I120" s="17">
        <f>Data!X54</f>
        <v>1</v>
      </c>
      <c r="J120" s="19">
        <f t="shared" si="12"/>
        <v>1.1764705882352942</v>
      </c>
      <c r="K120" s="17">
        <f>Data!Y54</f>
        <v>247</v>
      </c>
      <c r="L120" s="19">
        <f t="shared" si="13"/>
        <v>74.397590361445793</v>
      </c>
      <c r="M120" s="19">
        <f t="shared" si="8"/>
        <v>98.80952380952381</v>
      </c>
      <c r="N120" s="19">
        <f t="shared" si="9"/>
        <v>1.1904761904761905</v>
      </c>
      <c r="O120" s="19">
        <f t="shared" si="10"/>
        <v>1.1764705882352942</v>
      </c>
    </row>
    <row r="121" spans="1:15">
      <c r="A121" s="17" t="str">
        <f t="shared" si="7"/>
        <v>AF06_South Rhondda</v>
      </c>
      <c r="B121" s="17" t="s">
        <v>85</v>
      </c>
      <c r="C121" s="18" t="str">
        <f>Data!A55</f>
        <v>Cwm Taf UHB</v>
      </c>
      <c r="D121" s="18" t="str">
        <f>Data!B55</f>
        <v>South Rhondda</v>
      </c>
      <c r="E121" s="17">
        <f>Data!C55</f>
        <v>44169</v>
      </c>
      <c r="F121" s="17">
        <f>Data!U55</f>
        <v>168</v>
      </c>
      <c r="G121" s="17">
        <f>Data!V55</f>
        <v>4</v>
      </c>
      <c r="H121" s="19">
        <f t="shared" si="11"/>
        <v>97.674418604651152</v>
      </c>
      <c r="I121" s="17">
        <f>Data!X55</f>
        <v>5</v>
      </c>
      <c r="J121" s="19">
        <f t="shared" si="12"/>
        <v>2.8248587570621471</v>
      </c>
      <c r="K121" s="17">
        <f>Data!Y55</f>
        <v>534</v>
      </c>
      <c r="L121" s="19">
        <f t="shared" si="13"/>
        <v>75.105485232067508</v>
      </c>
      <c r="M121" s="19">
        <f t="shared" si="8"/>
        <v>97.674418604651152</v>
      </c>
      <c r="N121" s="19">
        <f t="shared" si="9"/>
        <v>2.3255813953488373</v>
      </c>
      <c r="O121" s="19">
        <f t="shared" si="10"/>
        <v>2.8248587570621471</v>
      </c>
    </row>
    <row r="122" spans="1:15">
      <c r="A122" s="17" t="str">
        <f t="shared" si="7"/>
        <v>AF06_South Taf Ely</v>
      </c>
      <c r="B122" s="17" t="s">
        <v>85</v>
      </c>
      <c r="C122" s="18" t="str">
        <f>Data!A56</f>
        <v>Cwm Taf UHB</v>
      </c>
      <c r="D122" s="18" t="str">
        <f>Data!B56</f>
        <v>South Taf Ely</v>
      </c>
      <c r="E122" s="17">
        <f>Data!C56</f>
        <v>56631</v>
      </c>
      <c r="F122" s="17">
        <f>Data!U56</f>
        <v>198</v>
      </c>
      <c r="G122" s="17">
        <f>Data!V56</f>
        <v>12</v>
      </c>
      <c r="H122" s="19">
        <f t="shared" si="11"/>
        <v>94.285714285714278</v>
      </c>
      <c r="I122" s="17">
        <f>Data!X56</f>
        <v>4</v>
      </c>
      <c r="J122" s="19">
        <f t="shared" si="12"/>
        <v>1.8691588785046727</v>
      </c>
      <c r="K122" s="17">
        <f>Data!Y56</f>
        <v>658</v>
      </c>
      <c r="L122" s="19">
        <f t="shared" si="13"/>
        <v>75.458715596330279</v>
      </c>
      <c r="M122" s="19">
        <f t="shared" si="8"/>
        <v>94.285714285714278</v>
      </c>
      <c r="N122" s="19">
        <f t="shared" si="9"/>
        <v>5.7142857142857144</v>
      </c>
      <c r="O122" s="19">
        <f t="shared" si="10"/>
        <v>1.8691588785046727</v>
      </c>
    </row>
    <row r="123" spans="1:15">
      <c r="A123" s="17" t="str">
        <f t="shared" si="7"/>
        <v>AF06_Amman/Gwendraeth</v>
      </c>
      <c r="B123" s="17" t="s">
        <v>85</v>
      </c>
      <c r="C123" s="18" t="str">
        <f>Data!A57</f>
        <v>Hywel Dda UHB</v>
      </c>
      <c r="D123" s="18" t="str">
        <f>Data!B57</f>
        <v>Amman/Gwendraeth</v>
      </c>
      <c r="E123" s="17">
        <f>Data!C57</f>
        <v>57801</v>
      </c>
      <c r="F123" s="17">
        <f>Data!U57</f>
        <v>285</v>
      </c>
      <c r="G123" s="17">
        <f>Data!V57</f>
        <v>10</v>
      </c>
      <c r="H123" s="19">
        <f t="shared" si="11"/>
        <v>96.610169491525426</v>
      </c>
      <c r="I123" s="17">
        <f>Data!X57</f>
        <v>5</v>
      </c>
      <c r="J123" s="19">
        <f t="shared" si="12"/>
        <v>1.6666666666666667</v>
      </c>
      <c r="K123" s="17">
        <f>Data!Y57</f>
        <v>913</v>
      </c>
      <c r="L123" s="19">
        <f t="shared" si="13"/>
        <v>75.267930750206105</v>
      </c>
      <c r="M123" s="19">
        <f t="shared" si="8"/>
        <v>96.610169491525426</v>
      </c>
      <c r="N123" s="19">
        <f t="shared" si="9"/>
        <v>3.3898305084745761</v>
      </c>
      <c r="O123" s="19">
        <f t="shared" si="10"/>
        <v>1.6666666666666667</v>
      </c>
    </row>
    <row r="124" spans="1:15">
      <c r="A124" s="17" t="str">
        <f t="shared" si="7"/>
        <v>AF06_Llanelli</v>
      </c>
      <c r="B124" s="17" t="s">
        <v>85</v>
      </c>
      <c r="C124" s="18" t="str">
        <f>Data!A58</f>
        <v>Hywel Dda UHB</v>
      </c>
      <c r="D124" s="18" t="str">
        <f>Data!B58</f>
        <v>Llanelli</v>
      </c>
      <c r="E124" s="17">
        <f>Data!C58</f>
        <v>60958</v>
      </c>
      <c r="F124" s="17">
        <f>Data!U58</f>
        <v>254</v>
      </c>
      <c r="G124" s="17">
        <f>Data!V58</f>
        <v>14</v>
      </c>
      <c r="H124" s="19">
        <f t="shared" si="11"/>
        <v>94.776119402985074</v>
      </c>
      <c r="I124" s="17">
        <f>Data!X58</f>
        <v>6</v>
      </c>
      <c r="J124" s="19">
        <f t="shared" si="12"/>
        <v>2.1897810218978102</v>
      </c>
      <c r="K124" s="17">
        <f>Data!Y58</f>
        <v>920</v>
      </c>
      <c r="L124" s="19">
        <f t="shared" si="13"/>
        <v>77.051926298157454</v>
      </c>
      <c r="M124" s="19">
        <f t="shared" si="8"/>
        <v>94.776119402985074</v>
      </c>
      <c r="N124" s="19">
        <f t="shared" si="9"/>
        <v>5.2238805970149249</v>
      </c>
      <c r="O124" s="19">
        <f t="shared" si="10"/>
        <v>2.1897810218978102</v>
      </c>
    </row>
    <row r="125" spans="1:15">
      <c r="A125" s="17" t="str">
        <f t="shared" si="7"/>
        <v>AF06_North Ceredigion</v>
      </c>
      <c r="B125" s="17" t="s">
        <v>85</v>
      </c>
      <c r="C125" s="18" t="str">
        <f>Data!A59</f>
        <v>Hywel Dda UHB</v>
      </c>
      <c r="D125" s="18" t="str">
        <f>Data!B59</f>
        <v>North Ceredigion</v>
      </c>
      <c r="E125" s="17">
        <f>Data!C59</f>
        <v>48681</v>
      </c>
      <c r="F125" s="17">
        <f>Data!U59</f>
        <v>165</v>
      </c>
      <c r="G125" s="17">
        <f>Data!V59</f>
        <v>6</v>
      </c>
      <c r="H125" s="19">
        <f t="shared" si="11"/>
        <v>96.491228070175438</v>
      </c>
      <c r="I125" s="17">
        <f>Data!X59</f>
        <v>15</v>
      </c>
      <c r="J125" s="19">
        <f t="shared" si="12"/>
        <v>8.064516129032258</v>
      </c>
      <c r="K125" s="17">
        <f>Data!Y59</f>
        <v>657</v>
      </c>
      <c r="L125" s="19">
        <f t="shared" si="13"/>
        <v>77.935943060498232</v>
      </c>
      <c r="M125" s="19">
        <f t="shared" si="8"/>
        <v>96.491228070175438</v>
      </c>
      <c r="N125" s="19">
        <f t="shared" si="9"/>
        <v>3.5087719298245612</v>
      </c>
      <c r="O125" s="19">
        <f t="shared" si="10"/>
        <v>8.064516129032258</v>
      </c>
    </row>
    <row r="126" spans="1:15">
      <c r="A126" s="17" t="str">
        <f t="shared" si="7"/>
        <v>AF06_North Pembrokeshire</v>
      </c>
      <c r="B126" s="17" t="s">
        <v>85</v>
      </c>
      <c r="C126" s="18" t="str">
        <f>Data!A60</f>
        <v>Hywel Dda UHB</v>
      </c>
      <c r="D126" s="18" t="str">
        <f>Data!B60</f>
        <v>North Pembrokeshire</v>
      </c>
      <c r="E126" s="17">
        <f>Data!C60</f>
        <v>63696</v>
      </c>
      <c r="F126" s="17">
        <f>Data!U60</f>
        <v>297</v>
      </c>
      <c r="G126" s="17">
        <f>Data!V60</f>
        <v>16</v>
      </c>
      <c r="H126" s="19">
        <f t="shared" si="11"/>
        <v>94.888178913738017</v>
      </c>
      <c r="I126" s="17">
        <f>Data!X60</f>
        <v>15</v>
      </c>
      <c r="J126" s="19">
        <f t="shared" si="12"/>
        <v>4.5731707317073171</v>
      </c>
      <c r="K126" s="17">
        <f>Data!Y60</f>
        <v>1182</v>
      </c>
      <c r="L126" s="19">
        <f t="shared" si="13"/>
        <v>78.278145695364245</v>
      </c>
      <c r="M126" s="19">
        <f t="shared" si="8"/>
        <v>94.888178913738017</v>
      </c>
      <c r="N126" s="19">
        <f t="shared" si="9"/>
        <v>5.1118210862619806</v>
      </c>
      <c r="O126" s="19">
        <f t="shared" si="10"/>
        <v>4.5731707317073171</v>
      </c>
    </row>
    <row r="127" spans="1:15">
      <c r="A127" s="17" t="str">
        <f t="shared" si="7"/>
        <v>AF06_South Ceredigion</v>
      </c>
      <c r="B127" s="17" t="s">
        <v>85</v>
      </c>
      <c r="C127" s="18" t="str">
        <f>Data!A61</f>
        <v>Hywel Dda UHB</v>
      </c>
      <c r="D127" s="18" t="str">
        <f>Data!B61</f>
        <v>South Ceredigion</v>
      </c>
      <c r="E127" s="17">
        <f>Data!C61</f>
        <v>48066</v>
      </c>
      <c r="F127" s="17">
        <f>Data!U61</f>
        <v>298</v>
      </c>
      <c r="G127" s="17">
        <f>Data!V61</f>
        <v>23</v>
      </c>
      <c r="H127" s="19">
        <f t="shared" si="11"/>
        <v>92.834890965732086</v>
      </c>
      <c r="I127" s="17">
        <f>Data!X61</f>
        <v>8</v>
      </c>
      <c r="J127" s="19">
        <f t="shared" si="12"/>
        <v>2.43161094224924</v>
      </c>
      <c r="K127" s="17">
        <f>Data!Y61</f>
        <v>781</v>
      </c>
      <c r="L127" s="19">
        <f t="shared" si="13"/>
        <v>70.36036036036036</v>
      </c>
      <c r="M127" s="19">
        <f t="shared" si="8"/>
        <v>92.834890965732086</v>
      </c>
      <c r="N127" s="19">
        <f t="shared" si="9"/>
        <v>7.1651090342679122</v>
      </c>
      <c r="O127" s="19">
        <f t="shared" si="10"/>
        <v>2.43161094224924</v>
      </c>
    </row>
    <row r="128" spans="1:15">
      <c r="A128" s="17" t="str">
        <f t="shared" si="7"/>
        <v>AF06_South Pembrokeshire</v>
      </c>
      <c r="B128" s="17" t="s">
        <v>85</v>
      </c>
      <c r="C128" s="18" t="str">
        <f>Data!A62</f>
        <v>Hywel Dda UHB</v>
      </c>
      <c r="D128" s="18" t="str">
        <f>Data!B62</f>
        <v>South Pembrokeshire</v>
      </c>
      <c r="E128" s="17">
        <f>Data!C62</f>
        <v>55041</v>
      </c>
      <c r="F128" s="17">
        <f>Data!U62</f>
        <v>343</v>
      </c>
      <c r="G128" s="17">
        <f>Data!V62</f>
        <v>33</v>
      </c>
      <c r="H128" s="19">
        <f t="shared" si="11"/>
        <v>91.223404255319153</v>
      </c>
      <c r="I128" s="17">
        <f>Data!X62</f>
        <v>7</v>
      </c>
      <c r="J128" s="19">
        <f t="shared" si="12"/>
        <v>1.8276762402088773</v>
      </c>
      <c r="K128" s="17">
        <f>Data!Y62</f>
        <v>1111</v>
      </c>
      <c r="L128" s="19">
        <f t="shared" si="13"/>
        <v>74.364123159303887</v>
      </c>
      <c r="M128" s="19">
        <f t="shared" si="8"/>
        <v>91.223404255319153</v>
      </c>
      <c r="N128" s="19">
        <f t="shared" si="9"/>
        <v>8.7765957446808507</v>
      </c>
      <c r="O128" s="19">
        <f t="shared" si="10"/>
        <v>1.8276762402088773</v>
      </c>
    </row>
    <row r="129" spans="1:15">
      <c r="A129" s="17" t="str">
        <f t="shared" si="7"/>
        <v>AF06_Taf / Teifi / Tywi</v>
      </c>
      <c r="B129" s="17" t="s">
        <v>85</v>
      </c>
      <c r="C129" s="18" t="str">
        <f>Data!A63</f>
        <v>Hywel Dda UHB</v>
      </c>
      <c r="D129" s="18" t="str">
        <f>Data!B63</f>
        <v>Taf / Teifi / Tywi</v>
      </c>
      <c r="E129" s="17">
        <f>Data!C63</f>
        <v>57334</v>
      </c>
      <c r="F129" s="17">
        <f>Data!U63</f>
        <v>328</v>
      </c>
      <c r="G129" s="17">
        <f>Data!V63</f>
        <v>14</v>
      </c>
      <c r="H129" s="19">
        <f t="shared" si="11"/>
        <v>95.906432748538009</v>
      </c>
      <c r="I129" s="17">
        <f>Data!X63</f>
        <v>5</v>
      </c>
      <c r="J129" s="19">
        <f t="shared" si="12"/>
        <v>1.4409221902017291</v>
      </c>
      <c r="K129" s="17">
        <f>Data!Y63</f>
        <v>989</v>
      </c>
      <c r="L129" s="19">
        <f t="shared" si="13"/>
        <v>74.026946107784426</v>
      </c>
      <c r="M129" s="19">
        <f t="shared" si="8"/>
        <v>95.906432748538009</v>
      </c>
      <c r="N129" s="19">
        <f t="shared" si="9"/>
        <v>4.0935672514619883</v>
      </c>
      <c r="O129" s="19">
        <f t="shared" si="10"/>
        <v>1.4409221902017291</v>
      </c>
    </row>
    <row r="130" spans="1:15">
      <c r="A130" s="17" t="str">
        <f t="shared" si="7"/>
        <v>AF06_Mid Powys</v>
      </c>
      <c r="B130" s="17" t="s">
        <v>85</v>
      </c>
      <c r="C130" s="18" t="str">
        <f>Data!A64</f>
        <v>Powys tHB</v>
      </c>
      <c r="D130" s="18" t="str">
        <f>Data!B64</f>
        <v>Mid Powys</v>
      </c>
      <c r="E130" s="17">
        <f>Data!C64</f>
        <v>28676</v>
      </c>
      <c r="F130" s="17">
        <f>Data!U64</f>
        <v>112</v>
      </c>
      <c r="G130" s="17">
        <f>Data!V64</f>
        <v>6</v>
      </c>
      <c r="H130" s="19">
        <f t="shared" si="11"/>
        <v>94.915254237288138</v>
      </c>
      <c r="I130" s="17">
        <f>Data!X64</f>
        <v>4</v>
      </c>
      <c r="J130" s="19">
        <f t="shared" si="12"/>
        <v>3.278688524590164</v>
      </c>
      <c r="K130" s="17">
        <f>Data!Y64</f>
        <v>490</v>
      </c>
      <c r="L130" s="19">
        <f t="shared" si="13"/>
        <v>80.06535947712419</v>
      </c>
      <c r="M130" s="19">
        <f t="shared" si="8"/>
        <v>94.915254237288138</v>
      </c>
      <c r="N130" s="19">
        <f t="shared" si="9"/>
        <v>5.0847457627118651</v>
      </c>
      <c r="O130" s="19">
        <f t="shared" si="10"/>
        <v>3.278688524590164</v>
      </c>
    </row>
    <row r="131" spans="1:15">
      <c r="A131" s="17" t="str">
        <f t="shared" si="7"/>
        <v>AF06_North Powys</v>
      </c>
      <c r="B131" s="17" t="s">
        <v>85</v>
      </c>
      <c r="C131" s="18" t="str">
        <f>Data!A65</f>
        <v>Powys tHB</v>
      </c>
      <c r="D131" s="18" t="str">
        <f>Data!B65</f>
        <v>North Powys</v>
      </c>
      <c r="E131" s="17">
        <f>Data!C65</f>
        <v>64552</v>
      </c>
      <c r="F131" s="17">
        <f>Data!U65</f>
        <v>257</v>
      </c>
      <c r="G131" s="17">
        <f>Data!V65</f>
        <v>10</v>
      </c>
      <c r="H131" s="19">
        <f t="shared" si="11"/>
        <v>96.254681647940075</v>
      </c>
      <c r="I131" s="17">
        <f>Data!X65</f>
        <v>12</v>
      </c>
      <c r="J131" s="19">
        <f t="shared" si="12"/>
        <v>4.3010752688172049</v>
      </c>
      <c r="K131" s="17">
        <f>Data!Y65</f>
        <v>878</v>
      </c>
      <c r="L131" s="19">
        <f t="shared" si="13"/>
        <v>75.885911840968021</v>
      </c>
      <c r="M131" s="19">
        <f t="shared" si="8"/>
        <v>96.254681647940075</v>
      </c>
      <c r="N131" s="19">
        <f t="shared" si="9"/>
        <v>3.7453183520599254</v>
      </c>
      <c r="O131" s="19">
        <f t="shared" si="10"/>
        <v>4.3010752688172049</v>
      </c>
    </row>
    <row r="132" spans="1:15">
      <c r="A132" s="17" t="str">
        <f t="shared" ref="A132:A195" si="14">B132&amp;"_"&amp;D132</f>
        <v>AF06_South Powys</v>
      </c>
      <c r="B132" s="17" t="s">
        <v>85</v>
      </c>
      <c r="C132" s="18" t="str">
        <f>Data!A66</f>
        <v>Powys tHB</v>
      </c>
      <c r="D132" s="18" t="str">
        <f>Data!B66</f>
        <v>South Powys</v>
      </c>
      <c r="E132" s="17">
        <f>Data!C66</f>
        <v>45271</v>
      </c>
      <c r="F132" s="17">
        <f>Data!U66</f>
        <v>197</v>
      </c>
      <c r="G132" s="17">
        <f>Data!V66</f>
        <v>13</v>
      </c>
      <c r="H132" s="19">
        <f t="shared" si="11"/>
        <v>93.80952380952381</v>
      </c>
      <c r="I132" s="17">
        <f>Data!X66</f>
        <v>10</v>
      </c>
      <c r="J132" s="19">
        <f t="shared" si="12"/>
        <v>4.5454545454545459</v>
      </c>
      <c r="K132" s="17">
        <f>Data!Y66</f>
        <v>841</v>
      </c>
      <c r="L132" s="19">
        <f t="shared" si="13"/>
        <v>79.264844486333658</v>
      </c>
      <c r="M132" s="19">
        <f t="shared" si="8"/>
        <v>93.80952380952381</v>
      </c>
      <c r="N132" s="19">
        <f t="shared" si="9"/>
        <v>6.1904761904761907</v>
      </c>
      <c r="O132" s="19">
        <f t="shared" si="10"/>
        <v>4.5454545454545459</v>
      </c>
    </row>
    <row r="133" spans="1:15">
      <c r="A133" s="17" t="str">
        <f t="shared" si="14"/>
        <v>AF06_Wales</v>
      </c>
      <c r="B133" s="17" t="s">
        <v>85</v>
      </c>
      <c r="C133" s="18" t="str">
        <f>Data!A67</f>
        <v>Wales</v>
      </c>
      <c r="D133" s="18" t="str">
        <f>Data!B67</f>
        <v>Wales</v>
      </c>
      <c r="E133" s="17">
        <f>Data!C67</f>
        <v>3184260</v>
      </c>
      <c r="F133" s="17">
        <f>Data!U67</f>
        <v>12754</v>
      </c>
      <c r="G133" s="17">
        <f>Data!V67</f>
        <v>659</v>
      </c>
      <c r="H133" s="19">
        <f t="shared" si="11"/>
        <v>95.08685603518974</v>
      </c>
      <c r="I133" s="17">
        <f>Data!X67</f>
        <v>412</v>
      </c>
      <c r="J133" s="19">
        <f t="shared" si="12"/>
        <v>2.9801084990958406</v>
      </c>
      <c r="K133" s="17">
        <f>Data!Y67</f>
        <v>44962</v>
      </c>
      <c r="L133" s="19">
        <f t="shared" si="13"/>
        <v>76.482895878340457</v>
      </c>
      <c r="M133" s="19">
        <f t="shared" ref="M133:M196" si="15">F133/SUM(F133:G133)*100</f>
        <v>95.08685603518974</v>
      </c>
      <c r="N133" s="19">
        <f t="shared" ref="N133" si="16">G133/SUM(F133:G133)*100</f>
        <v>4.9131439648102582</v>
      </c>
      <c r="O133" s="19">
        <f t="shared" ref="O133" si="17">I133/(I133+SUM(F133:G133))*100</f>
        <v>2.9801084990958406</v>
      </c>
    </row>
    <row r="134" spans="1:15">
      <c r="A134" s="8" t="str">
        <f t="shared" si="14"/>
        <v>AF07_Afan</v>
      </c>
      <c r="B134" s="8" t="s">
        <v>86</v>
      </c>
      <c r="C134" s="9" t="str">
        <f>Data!A3</f>
        <v>ABM UHB</v>
      </c>
      <c r="D134" s="9" t="str">
        <f>Data!B3</f>
        <v>Afan</v>
      </c>
      <c r="E134" s="8">
        <f>Data!C3</f>
        <v>50762</v>
      </c>
      <c r="F134" s="8">
        <f>Data!Z3</f>
        <v>428</v>
      </c>
      <c r="G134" s="8">
        <f>Data!AA3</f>
        <v>140</v>
      </c>
      <c r="H134" s="10">
        <f t="shared" si="11"/>
        <v>75.352112676056336</v>
      </c>
      <c r="I134" s="8">
        <f>Data!AC3</f>
        <v>57</v>
      </c>
      <c r="J134" s="10">
        <f t="shared" si="12"/>
        <v>9.120000000000001</v>
      </c>
      <c r="K134" s="8">
        <f>Data!AD3</f>
        <v>413</v>
      </c>
      <c r="L134" s="10">
        <f t="shared" si="13"/>
        <v>39.788053949903663</v>
      </c>
      <c r="M134" s="10">
        <f t="shared" si="15"/>
        <v>75.352112676056336</v>
      </c>
      <c r="N134" s="10">
        <f t="shared" ref="N134:N197" si="18">G134/SUM(F134:G134)*100</f>
        <v>24.647887323943664</v>
      </c>
      <c r="O134" s="10">
        <f t="shared" ref="O134:O197" si="19">I134/(I134+SUM(F134:G134))*100</f>
        <v>9.120000000000001</v>
      </c>
    </row>
    <row r="135" spans="1:15">
      <c r="A135" s="8" t="str">
        <f t="shared" si="14"/>
        <v>AF07_BayHealth</v>
      </c>
      <c r="B135" s="8" t="s">
        <v>86</v>
      </c>
      <c r="C135" s="9" t="str">
        <f>Data!A4</f>
        <v>ABM UHB</v>
      </c>
      <c r="D135" s="9" t="str">
        <f>Data!B4</f>
        <v>BayHealth</v>
      </c>
      <c r="E135" s="8">
        <f>Data!C4</f>
        <v>74009</v>
      </c>
      <c r="F135" s="8">
        <f>Data!Z4</f>
        <v>524</v>
      </c>
      <c r="G135" s="8">
        <f>Data!AA4</f>
        <v>198</v>
      </c>
      <c r="H135" s="10">
        <f t="shared" si="11"/>
        <v>72.576177285318551</v>
      </c>
      <c r="I135" s="8">
        <f>Data!AC4</f>
        <v>184</v>
      </c>
      <c r="J135" s="10">
        <f t="shared" ref="J135:J199" si="20">I135/(I135+SUM(F135:G135))*100</f>
        <v>20.309050772626932</v>
      </c>
      <c r="K135" s="8">
        <f>Data!AD4</f>
        <v>661</v>
      </c>
      <c r="L135" s="10">
        <f t="shared" ref="L135:L199" si="21">K135/(K135+I135+SUM(F135:G135))*100</f>
        <v>42.182514358647097</v>
      </c>
      <c r="M135" s="10">
        <f t="shared" si="15"/>
        <v>72.576177285318551</v>
      </c>
      <c r="N135" s="10">
        <f t="shared" si="18"/>
        <v>27.423822714681439</v>
      </c>
      <c r="O135" s="10">
        <f t="shared" si="19"/>
        <v>20.309050772626932</v>
      </c>
    </row>
    <row r="136" spans="1:15">
      <c r="A136" s="8" t="str">
        <f t="shared" si="14"/>
        <v>AF07_Bridgend East Network</v>
      </c>
      <c r="B136" s="8" t="s">
        <v>86</v>
      </c>
      <c r="C136" s="9" t="str">
        <f>Data!A5</f>
        <v>ABM UHB</v>
      </c>
      <c r="D136" s="9" t="str">
        <f>Data!B5</f>
        <v>Bridgend East Network</v>
      </c>
      <c r="E136" s="8">
        <f>Data!C5</f>
        <v>68378</v>
      </c>
      <c r="F136" s="8">
        <f>Data!Z5</f>
        <v>530</v>
      </c>
      <c r="G136" s="8">
        <f>Data!AA5</f>
        <v>135</v>
      </c>
      <c r="H136" s="10">
        <f t="shared" ref="H136:H199" si="22">F136/SUM(F136:G136)*100</f>
        <v>79.699248120300751</v>
      </c>
      <c r="I136" s="8">
        <f>Data!AC5</f>
        <v>105</v>
      </c>
      <c r="J136" s="10">
        <f t="shared" si="20"/>
        <v>13.636363636363635</v>
      </c>
      <c r="K136" s="8">
        <f>Data!AD5</f>
        <v>596</v>
      </c>
      <c r="L136" s="10">
        <f t="shared" si="21"/>
        <v>43.63103953147877</v>
      </c>
      <c r="M136" s="10">
        <f t="shared" si="15"/>
        <v>79.699248120300751</v>
      </c>
      <c r="N136" s="10">
        <f t="shared" si="18"/>
        <v>20.300751879699249</v>
      </c>
      <c r="O136" s="10">
        <f t="shared" si="19"/>
        <v>13.636363636363635</v>
      </c>
    </row>
    <row r="137" spans="1:15">
      <c r="A137" s="8" t="str">
        <f t="shared" si="14"/>
        <v>AF07_Bridgend North Network</v>
      </c>
      <c r="B137" s="8" t="s">
        <v>86</v>
      </c>
      <c r="C137" s="9" t="str">
        <f>Data!A6</f>
        <v>ABM UHB</v>
      </c>
      <c r="D137" s="9" t="str">
        <f>Data!B6</f>
        <v>Bridgend North Network</v>
      </c>
      <c r="E137" s="8">
        <f>Data!C6</f>
        <v>51281</v>
      </c>
      <c r="F137" s="8">
        <f>Data!Z6</f>
        <v>359</v>
      </c>
      <c r="G137" s="8">
        <f>Data!AA6</f>
        <v>110</v>
      </c>
      <c r="H137" s="10">
        <f t="shared" si="22"/>
        <v>76.545842217484008</v>
      </c>
      <c r="I137" s="8">
        <f>Data!AC6</f>
        <v>38</v>
      </c>
      <c r="J137" s="10">
        <f t="shared" si="20"/>
        <v>7.4950690335305712</v>
      </c>
      <c r="K137" s="8">
        <f>Data!AD6</f>
        <v>481</v>
      </c>
      <c r="L137" s="10">
        <f t="shared" si="21"/>
        <v>48.684210526315788</v>
      </c>
      <c r="M137" s="10">
        <f t="shared" si="15"/>
        <v>76.545842217484008</v>
      </c>
      <c r="N137" s="10">
        <f t="shared" si="18"/>
        <v>23.454157782515992</v>
      </c>
      <c r="O137" s="10">
        <f t="shared" si="19"/>
        <v>7.4950690335305712</v>
      </c>
    </row>
    <row r="138" spans="1:15">
      <c r="A138" s="8" t="str">
        <f t="shared" si="14"/>
        <v>AF07_Bridgend West Network</v>
      </c>
      <c r="B138" s="8" t="s">
        <v>86</v>
      </c>
      <c r="C138" s="9" t="str">
        <f>Data!A7</f>
        <v>ABM UHB</v>
      </c>
      <c r="D138" s="9" t="str">
        <f>Data!B7</f>
        <v>Bridgend West Network</v>
      </c>
      <c r="E138" s="8">
        <f>Data!C7</f>
        <v>34127</v>
      </c>
      <c r="F138" s="8">
        <f>Data!Z7</f>
        <v>376</v>
      </c>
      <c r="G138" s="8">
        <f>Data!AA7</f>
        <v>103</v>
      </c>
      <c r="H138" s="10">
        <f t="shared" si="22"/>
        <v>78.496868475991661</v>
      </c>
      <c r="I138" s="8">
        <f>Data!AC7</f>
        <v>101</v>
      </c>
      <c r="J138" s="10">
        <f t="shared" si="20"/>
        <v>17.413793103448274</v>
      </c>
      <c r="K138" s="8">
        <f>Data!AD7</f>
        <v>321</v>
      </c>
      <c r="L138" s="10">
        <f t="shared" si="21"/>
        <v>35.627081021087683</v>
      </c>
      <c r="M138" s="10">
        <f t="shared" si="15"/>
        <v>78.496868475991661</v>
      </c>
      <c r="N138" s="10">
        <f t="shared" si="18"/>
        <v>21.503131524008349</v>
      </c>
      <c r="O138" s="10">
        <f t="shared" si="19"/>
        <v>17.413793103448274</v>
      </c>
    </row>
    <row r="139" spans="1:15">
      <c r="A139" s="8" t="str">
        <f t="shared" si="14"/>
        <v>AF07_CityHealth</v>
      </c>
      <c r="B139" s="8" t="s">
        <v>86</v>
      </c>
      <c r="C139" s="9" t="str">
        <f>Data!A8</f>
        <v>ABM UHB</v>
      </c>
      <c r="D139" s="9" t="str">
        <f>Data!B8</f>
        <v>CityHealth</v>
      </c>
      <c r="E139" s="8">
        <f>Data!C8</f>
        <v>50708</v>
      </c>
      <c r="F139" s="8">
        <f>Data!Z8</f>
        <v>291</v>
      </c>
      <c r="G139" s="8">
        <f>Data!AA8</f>
        <v>78</v>
      </c>
      <c r="H139" s="10">
        <f t="shared" si="22"/>
        <v>78.861788617886177</v>
      </c>
      <c r="I139" s="8">
        <f>Data!AC8</f>
        <v>57</v>
      </c>
      <c r="J139" s="10">
        <f t="shared" si="20"/>
        <v>13.380281690140844</v>
      </c>
      <c r="K139" s="8">
        <f>Data!AD8</f>
        <v>308</v>
      </c>
      <c r="L139" s="10">
        <f t="shared" si="21"/>
        <v>41.961852861035418</v>
      </c>
      <c r="M139" s="10">
        <f t="shared" si="15"/>
        <v>78.861788617886177</v>
      </c>
      <c r="N139" s="10">
        <f t="shared" si="18"/>
        <v>21.138211382113823</v>
      </c>
      <c r="O139" s="10">
        <f t="shared" si="19"/>
        <v>13.380281690140844</v>
      </c>
    </row>
    <row r="140" spans="1:15">
      <c r="A140" s="8" t="str">
        <f t="shared" si="14"/>
        <v>AF07_Cwmtawe</v>
      </c>
      <c r="B140" s="8" t="s">
        <v>86</v>
      </c>
      <c r="C140" s="9" t="str">
        <f>Data!A9</f>
        <v>ABM UHB</v>
      </c>
      <c r="D140" s="9" t="str">
        <f>Data!B9</f>
        <v>Cwmtawe</v>
      </c>
      <c r="E140" s="8">
        <f>Data!C9</f>
        <v>42989</v>
      </c>
      <c r="F140" s="8">
        <f>Data!Z9</f>
        <v>301</v>
      </c>
      <c r="G140" s="8">
        <f>Data!AA9</f>
        <v>82</v>
      </c>
      <c r="H140" s="10">
        <f t="shared" si="22"/>
        <v>78.590078328981733</v>
      </c>
      <c r="I140" s="8">
        <f>Data!AC9</f>
        <v>45</v>
      </c>
      <c r="J140" s="10">
        <f t="shared" si="20"/>
        <v>10.514018691588785</v>
      </c>
      <c r="K140" s="8">
        <f>Data!AD9</f>
        <v>305</v>
      </c>
      <c r="L140" s="10">
        <f t="shared" si="21"/>
        <v>41.609822646657577</v>
      </c>
      <c r="M140" s="10">
        <f t="shared" si="15"/>
        <v>78.590078328981733</v>
      </c>
      <c r="N140" s="10">
        <f t="shared" si="18"/>
        <v>21.409921671018274</v>
      </c>
      <c r="O140" s="10">
        <f t="shared" si="19"/>
        <v>10.514018691588785</v>
      </c>
    </row>
    <row r="141" spans="1:15">
      <c r="A141" s="8" t="str">
        <f t="shared" si="14"/>
        <v>AF07_Llwchwr</v>
      </c>
      <c r="B141" s="8" t="s">
        <v>86</v>
      </c>
      <c r="C141" s="9" t="str">
        <f>Data!A10</f>
        <v>ABM UHB</v>
      </c>
      <c r="D141" s="9" t="str">
        <f>Data!B10</f>
        <v>Llwchwr</v>
      </c>
      <c r="E141" s="8">
        <f>Data!C10</f>
        <v>46532</v>
      </c>
      <c r="F141" s="8">
        <f>Data!Z10</f>
        <v>405</v>
      </c>
      <c r="G141" s="8">
        <f>Data!AA10</f>
        <v>123</v>
      </c>
      <c r="H141" s="10">
        <f t="shared" si="22"/>
        <v>76.704545454545453</v>
      </c>
      <c r="I141" s="8">
        <f>Data!AC10</f>
        <v>88</v>
      </c>
      <c r="J141" s="10">
        <f t="shared" si="20"/>
        <v>14.285714285714285</v>
      </c>
      <c r="K141" s="8">
        <f>Data!AD10</f>
        <v>316</v>
      </c>
      <c r="L141" s="10">
        <f t="shared" si="21"/>
        <v>33.905579399141637</v>
      </c>
      <c r="M141" s="10">
        <f t="shared" si="15"/>
        <v>76.704545454545453</v>
      </c>
      <c r="N141" s="10">
        <f t="shared" si="18"/>
        <v>23.295454545454543</v>
      </c>
      <c r="O141" s="10">
        <f t="shared" si="19"/>
        <v>14.285714285714285</v>
      </c>
    </row>
    <row r="142" spans="1:15">
      <c r="A142" s="8" t="str">
        <f t="shared" si="14"/>
        <v>AF07_Neath</v>
      </c>
      <c r="B142" s="8" t="s">
        <v>86</v>
      </c>
      <c r="C142" s="9" t="str">
        <f>Data!A11</f>
        <v>ABM UHB</v>
      </c>
      <c r="D142" s="9" t="str">
        <f>Data!B11</f>
        <v>Neath</v>
      </c>
      <c r="E142" s="8">
        <f>Data!C11</f>
        <v>56422</v>
      </c>
      <c r="F142" s="8">
        <f>Data!Z11</f>
        <v>457</v>
      </c>
      <c r="G142" s="8">
        <f>Data!AA11</f>
        <v>111</v>
      </c>
      <c r="H142" s="10">
        <f t="shared" si="22"/>
        <v>80.457746478873233</v>
      </c>
      <c r="I142" s="8">
        <f>Data!AC11</f>
        <v>113</v>
      </c>
      <c r="J142" s="10">
        <f t="shared" si="20"/>
        <v>16.593245227606463</v>
      </c>
      <c r="K142" s="8">
        <f>Data!AD11</f>
        <v>489</v>
      </c>
      <c r="L142" s="10">
        <f t="shared" si="21"/>
        <v>41.794871794871796</v>
      </c>
      <c r="M142" s="10">
        <f t="shared" si="15"/>
        <v>80.457746478873233</v>
      </c>
      <c r="N142" s="10">
        <f t="shared" si="18"/>
        <v>19.54225352112676</v>
      </c>
      <c r="O142" s="10">
        <f t="shared" si="19"/>
        <v>16.593245227606463</v>
      </c>
    </row>
    <row r="143" spans="1:15">
      <c r="A143" s="8" t="str">
        <f t="shared" si="14"/>
        <v>AF07_Penderi</v>
      </c>
      <c r="B143" s="8" t="s">
        <v>86</v>
      </c>
      <c r="C143" s="9" t="str">
        <f>Data!A12</f>
        <v>ABM UHB</v>
      </c>
      <c r="D143" s="9" t="str">
        <f>Data!B12</f>
        <v>Penderi</v>
      </c>
      <c r="E143" s="8">
        <f>Data!C12</f>
        <v>37026</v>
      </c>
      <c r="F143" s="8">
        <f>Data!Z12</f>
        <v>236</v>
      </c>
      <c r="G143" s="8">
        <f>Data!AA12</f>
        <v>63</v>
      </c>
      <c r="H143" s="10">
        <f t="shared" si="22"/>
        <v>78.929765886287626</v>
      </c>
      <c r="I143" s="8">
        <f>Data!AC12</f>
        <v>78</v>
      </c>
      <c r="J143" s="10">
        <f t="shared" si="20"/>
        <v>20.689655172413794</v>
      </c>
      <c r="K143" s="8">
        <f>Data!AD12</f>
        <v>228</v>
      </c>
      <c r="L143" s="10">
        <f t="shared" si="21"/>
        <v>37.685950413223139</v>
      </c>
      <c r="M143" s="10">
        <f t="shared" si="15"/>
        <v>78.929765886287626</v>
      </c>
      <c r="N143" s="10">
        <f t="shared" si="18"/>
        <v>21.070234113712374</v>
      </c>
      <c r="O143" s="10">
        <f t="shared" si="19"/>
        <v>20.689655172413794</v>
      </c>
    </row>
    <row r="144" spans="1:15">
      <c r="A144" s="8" t="str">
        <f t="shared" si="14"/>
        <v>AF07_Upper Valleys</v>
      </c>
      <c r="B144" s="8" t="s">
        <v>86</v>
      </c>
      <c r="C144" s="9" t="str">
        <f>Data!A13</f>
        <v>ABM UHB</v>
      </c>
      <c r="D144" s="9" t="str">
        <f>Data!B13</f>
        <v>Upper Valleys</v>
      </c>
      <c r="E144" s="8">
        <f>Data!C13</f>
        <v>30624</v>
      </c>
      <c r="F144" s="8">
        <f>Data!Z13</f>
        <v>277</v>
      </c>
      <c r="G144" s="8">
        <f>Data!AA13</f>
        <v>96</v>
      </c>
      <c r="H144" s="10">
        <f t="shared" si="22"/>
        <v>74.262734584450413</v>
      </c>
      <c r="I144" s="8">
        <f>Data!AC13</f>
        <v>46</v>
      </c>
      <c r="J144" s="10">
        <f t="shared" si="20"/>
        <v>10.978520286396181</v>
      </c>
      <c r="K144" s="8">
        <f>Data!AD13</f>
        <v>212</v>
      </c>
      <c r="L144" s="10">
        <f t="shared" si="21"/>
        <v>33.597464342313785</v>
      </c>
      <c r="M144" s="10">
        <f t="shared" si="15"/>
        <v>74.262734584450413</v>
      </c>
      <c r="N144" s="10">
        <f t="shared" si="18"/>
        <v>25.737265415549597</v>
      </c>
      <c r="O144" s="10">
        <f t="shared" si="19"/>
        <v>10.978520286396181</v>
      </c>
    </row>
    <row r="145" spans="1:15">
      <c r="A145" s="8" t="str">
        <f t="shared" si="14"/>
        <v>AF07_Blaenau Gwent East</v>
      </c>
      <c r="B145" s="8" t="s">
        <v>86</v>
      </c>
      <c r="C145" s="9" t="str">
        <f>Data!A14</f>
        <v>Aneurin Bevan UHB</v>
      </c>
      <c r="D145" s="9" t="str">
        <f>Data!B14</f>
        <v>Blaenau Gwent East</v>
      </c>
      <c r="E145" s="8">
        <f>Data!C14</f>
        <v>38233</v>
      </c>
      <c r="F145" s="8">
        <f>Data!Z14</f>
        <v>281</v>
      </c>
      <c r="G145" s="8">
        <f>Data!AA14</f>
        <v>69</v>
      </c>
      <c r="H145" s="10">
        <f t="shared" si="22"/>
        <v>80.285714285714278</v>
      </c>
      <c r="I145" s="8">
        <f>Data!AC14</f>
        <v>69</v>
      </c>
      <c r="J145" s="10">
        <f t="shared" si="20"/>
        <v>16.467780429594274</v>
      </c>
      <c r="K145" s="8">
        <f>Data!AD14</f>
        <v>223</v>
      </c>
      <c r="L145" s="10">
        <f t="shared" si="21"/>
        <v>34.735202492211833</v>
      </c>
      <c r="M145" s="10">
        <f t="shared" si="15"/>
        <v>80.285714285714278</v>
      </c>
      <c r="N145" s="10">
        <f t="shared" si="18"/>
        <v>19.714285714285715</v>
      </c>
      <c r="O145" s="10">
        <f t="shared" si="19"/>
        <v>16.467780429594274</v>
      </c>
    </row>
    <row r="146" spans="1:15">
      <c r="A146" s="8" t="str">
        <f t="shared" si="14"/>
        <v>AF07_Blaenau Gwent West</v>
      </c>
      <c r="B146" s="8" t="s">
        <v>86</v>
      </c>
      <c r="C146" s="9" t="str">
        <f>Data!A15</f>
        <v>Aneurin Bevan UHB</v>
      </c>
      <c r="D146" s="9" t="str">
        <f>Data!B15</f>
        <v>Blaenau Gwent West</v>
      </c>
      <c r="E146" s="8">
        <f>Data!C15</f>
        <v>35017</v>
      </c>
      <c r="F146" s="8">
        <f>Data!Z15</f>
        <v>268</v>
      </c>
      <c r="G146" s="8">
        <f>Data!AA15</f>
        <v>56</v>
      </c>
      <c r="H146" s="10">
        <f t="shared" si="22"/>
        <v>82.716049382716051</v>
      </c>
      <c r="I146" s="8">
        <f>Data!AC15</f>
        <v>65</v>
      </c>
      <c r="J146" s="10">
        <f t="shared" si="20"/>
        <v>16.709511568123396</v>
      </c>
      <c r="K146" s="8">
        <f>Data!AD15</f>
        <v>211</v>
      </c>
      <c r="L146" s="10">
        <f t="shared" si="21"/>
        <v>35.166666666666671</v>
      </c>
      <c r="M146" s="10">
        <f t="shared" si="15"/>
        <v>82.716049382716051</v>
      </c>
      <c r="N146" s="10">
        <f t="shared" si="18"/>
        <v>17.283950617283949</v>
      </c>
      <c r="O146" s="10">
        <f t="shared" si="19"/>
        <v>16.709511568123396</v>
      </c>
    </row>
    <row r="147" spans="1:15">
      <c r="A147" s="8" t="str">
        <f t="shared" si="14"/>
        <v>AF07_Caerphilly East</v>
      </c>
      <c r="B147" s="8" t="s">
        <v>86</v>
      </c>
      <c r="C147" s="9" t="str">
        <f>Data!A16</f>
        <v>Aneurin Bevan UHB</v>
      </c>
      <c r="D147" s="9" t="str">
        <f>Data!B16</f>
        <v>Caerphilly East</v>
      </c>
      <c r="E147" s="8">
        <f>Data!C16</f>
        <v>59971</v>
      </c>
      <c r="F147" s="8">
        <f>Data!Z16</f>
        <v>334</v>
      </c>
      <c r="G147" s="8">
        <f>Data!AA16</f>
        <v>102</v>
      </c>
      <c r="H147" s="10">
        <f t="shared" si="22"/>
        <v>76.605504587155963</v>
      </c>
      <c r="I147" s="8">
        <f>Data!AC16</f>
        <v>73</v>
      </c>
      <c r="J147" s="10">
        <f t="shared" si="20"/>
        <v>14.341846758349705</v>
      </c>
      <c r="K147" s="8">
        <f>Data!AD16</f>
        <v>414</v>
      </c>
      <c r="L147" s="10">
        <f t="shared" si="21"/>
        <v>44.853737811484287</v>
      </c>
      <c r="M147" s="10">
        <f t="shared" si="15"/>
        <v>76.605504587155963</v>
      </c>
      <c r="N147" s="10">
        <f t="shared" si="18"/>
        <v>23.394495412844037</v>
      </c>
      <c r="O147" s="10">
        <f t="shared" si="19"/>
        <v>14.341846758349705</v>
      </c>
    </row>
    <row r="148" spans="1:15">
      <c r="A148" s="8" t="str">
        <f t="shared" si="14"/>
        <v>AF07_Caerphilly North</v>
      </c>
      <c r="B148" s="8" t="s">
        <v>86</v>
      </c>
      <c r="C148" s="9" t="str">
        <f>Data!A17</f>
        <v>Aneurin Bevan UHB</v>
      </c>
      <c r="D148" s="9" t="str">
        <f>Data!B17</f>
        <v>Caerphilly North</v>
      </c>
      <c r="E148" s="8">
        <f>Data!C17</f>
        <v>68779</v>
      </c>
      <c r="F148" s="8">
        <f>Data!Z17</f>
        <v>530</v>
      </c>
      <c r="G148" s="8">
        <f>Data!AA17</f>
        <v>135</v>
      </c>
      <c r="H148" s="10">
        <f t="shared" si="22"/>
        <v>79.699248120300751</v>
      </c>
      <c r="I148" s="8">
        <f>Data!AC17</f>
        <v>91</v>
      </c>
      <c r="J148" s="10">
        <f t="shared" si="20"/>
        <v>12.037037037037036</v>
      </c>
      <c r="K148" s="8">
        <f>Data!AD17</f>
        <v>459</v>
      </c>
      <c r="L148" s="10">
        <f t="shared" si="21"/>
        <v>37.777777777777779</v>
      </c>
      <c r="M148" s="10">
        <f t="shared" si="15"/>
        <v>79.699248120300751</v>
      </c>
      <c r="N148" s="10">
        <f t="shared" si="18"/>
        <v>20.300751879699249</v>
      </c>
      <c r="O148" s="10">
        <f t="shared" si="19"/>
        <v>12.037037037037036</v>
      </c>
    </row>
    <row r="149" spans="1:15">
      <c r="A149" s="8" t="str">
        <f t="shared" si="14"/>
        <v>AF07_Caerphilly South</v>
      </c>
      <c r="B149" s="8" t="s">
        <v>86</v>
      </c>
      <c r="C149" s="9" t="str">
        <f>Data!A18</f>
        <v>Aneurin Bevan UHB</v>
      </c>
      <c r="D149" s="9" t="str">
        <f>Data!B18</f>
        <v>Caerphilly South</v>
      </c>
      <c r="E149" s="8">
        <f>Data!C18</f>
        <v>55566</v>
      </c>
      <c r="F149" s="8">
        <f>Data!Z18</f>
        <v>382</v>
      </c>
      <c r="G149" s="8">
        <f>Data!AA18</f>
        <v>106</v>
      </c>
      <c r="H149" s="10">
        <f t="shared" si="22"/>
        <v>78.278688524590166</v>
      </c>
      <c r="I149" s="8">
        <f>Data!AC18</f>
        <v>106</v>
      </c>
      <c r="J149" s="10">
        <f t="shared" si="20"/>
        <v>17.845117845117844</v>
      </c>
      <c r="K149" s="8">
        <f>Data!AD18</f>
        <v>393</v>
      </c>
      <c r="L149" s="10">
        <f t="shared" si="21"/>
        <v>39.817629179331313</v>
      </c>
      <c r="M149" s="10">
        <f t="shared" si="15"/>
        <v>78.278688524590166</v>
      </c>
      <c r="N149" s="10">
        <f t="shared" si="18"/>
        <v>21.721311475409834</v>
      </c>
      <c r="O149" s="10">
        <f t="shared" si="19"/>
        <v>17.845117845117844</v>
      </c>
    </row>
    <row r="150" spans="1:15">
      <c r="A150" s="8" t="str">
        <f t="shared" si="14"/>
        <v>AF07_Monmouthshire North</v>
      </c>
      <c r="B150" s="8" t="s">
        <v>86</v>
      </c>
      <c r="C150" s="9" t="str">
        <f>Data!A19</f>
        <v>Aneurin Bevan UHB</v>
      </c>
      <c r="D150" s="9" t="str">
        <f>Data!B19</f>
        <v>Monmouthshire North</v>
      </c>
      <c r="E150" s="8">
        <f>Data!C19</f>
        <v>51137</v>
      </c>
      <c r="F150" s="8">
        <f>Data!Z19</f>
        <v>480</v>
      </c>
      <c r="G150" s="8">
        <f>Data!AA19</f>
        <v>145</v>
      </c>
      <c r="H150" s="10">
        <f t="shared" si="22"/>
        <v>76.8</v>
      </c>
      <c r="I150" s="8">
        <f>Data!AC19</f>
        <v>73</v>
      </c>
      <c r="J150" s="10">
        <f t="shared" si="20"/>
        <v>10.458452722063036</v>
      </c>
      <c r="K150" s="8">
        <f>Data!AD19</f>
        <v>512</v>
      </c>
      <c r="L150" s="10">
        <f t="shared" si="21"/>
        <v>42.314049586776861</v>
      </c>
      <c r="M150" s="10">
        <f t="shared" si="15"/>
        <v>76.8</v>
      </c>
      <c r="N150" s="10">
        <f t="shared" si="18"/>
        <v>23.200000000000003</v>
      </c>
      <c r="O150" s="10">
        <f t="shared" si="19"/>
        <v>10.458452722063036</v>
      </c>
    </row>
    <row r="151" spans="1:15">
      <c r="A151" s="8" t="str">
        <f t="shared" si="14"/>
        <v>AF07_Monmouthshire South</v>
      </c>
      <c r="B151" s="8" t="s">
        <v>86</v>
      </c>
      <c r="C151" s="9" t="str">
        <f>Data!A20</f>
        <v>Aneurin Bevan UHB</v>
      </c>
      <c r="D151" s="9" t="str">
        <f>Data!B20</f>
        <v>Monmouthshire South</v>
      </c>
      <c r="E151" s="8">
        <f>Data!C20</f>
        <v>46793</v>
      </c>
      <c r="F151" s="8">
        <f>Data!Z20</f>
        <v>317</v>
      </c>
      <c r="G151" s="8">
        <f>Data!AA20</f>
        <v>107</v>
      </c>
      <c r="H151" s="10">
        <f t="shared" si="22"/>
        <v>74.764150943396217</v>
      </c>
      <c r="I151" s="8">
        <f>Data!AC20</f>
        <v>61</v>
      </c>
      <c r="J151" s="10">
        <f t="shared" si="20"/>
        <v>12.577319587628866</v>
      </c>
      <c r="K151" s="8">
        <f>Data!AD20</f>
        <v>363</v>
      </c>
      <c r="L151" s="10">
        <f t="shared" si="21"/>
        <v>42.806603773584904</v>
      </c>
      <c r="M151" s="10">
        <f t="shared" si="15"/>
        <v>74.764150943396217</v>
      </c>
      <c r="N151" s="10">
        <f t="shared" si="18"/>
        <v>25.235849056603776</v>
      </c>
      <c r="O151" s="10">
        <f t="shared" si="19"/>
        <v>12.577319587628866</v>
      </c>
    </row>
    <row r="152" spans="1:15">
      <c r="A152" s="8" t="str">
        <f t="shared" si="14"/>
        <v>AF07_Newport Central</v>
      </c>
      <c r="B152" s="8" t="s">
        <v>86</v>
      </c>
      <c r="C152" s="9" t="str">
        <f>Data!A21</f>
        <v>Aneurin Bevan UHB</v>
      </c>
      <c r="D152" s="9" t="str">
        <f>Data!B21</f>
        <v>Newport Central</v>
      </c>
      <c r="E152" s="8">
        <f>Data!C21</f>
        <v>48307</v>
      </c>
      <c r="F152" s="8">
        <f>Data!Z21</f>
        <v>290</v>
      </c>
      <c r="G152" s="8">
        <f>Data!AA21</f>
        <v>78</v>
      </c>
      <c r="H152" s="10">
        <f t="shared" si="22"/>
        <v>78.804347826086953</v>
      </c>
      <c r="I152" s="8">
        <f>Data!AC21</f>
        <v>67</v>
      </c>
      <c r="J152" s="10">
        <f t="shared" si="20"/>
        <v>15.402298850574713</v>
      </c>
      <c r="K152" s="8">
        <f>Data!AD21</f>
        <v>299</v>
      </c>
      <c r="L152" s="10">
        <f t="shared" si="21"/>
        <v>40.735694822888284</v>
      </c>
      <c r="M152" s="10">
        <f t="shared" si="15"/>
        <v>78.804347826086953</v>
      </c>
      <c r="N152" s="10">
        <f t="shared" si="18"/>
        <v>21.195652173913043</v>
      </c>
      <c r="O152" s="10">
        <f t="shared" si="19"/>
        <v>15.402298850574713</v>
      </c>
    </row>
    <row r="153" spans="1:15">
      <c r="A153" s="8" t="str">
        <f t="shared" si="14"/>
        <v>AF07_Newport East</v>
      </c>
      <c r="B153" s="8" t="s">
        <v>86</v>
      </c>
      <c r="C153" s="9" t="str">
        <f>Data!A22</f>
        <v>Aneurin Bevan UHB</v>
      </c>
      <c r="D153" s="9" t="str">
        <f>Data!B22</f>
        <v>Newport East</v>
      </c>
      <c r="E153" s="8">
        <f>Data!C22</f>
        <v>47854</v>
      </c>
      <c r="F153" s="8">
        <f>Data!Z22</f>
        <v>329</v>
      </c>
      <c r="G153" s="8">
        <f>Data!AA22</f>
        <v>93</v>
      </c>
      <c r="H153" s="10">
        <f t="shared" si="22"/>
        <v>77.962085308056871</v>
      </c>
      <c r="I153" s="8">
        <f>Data!AC22</f>
        <v>49</v>
      </c>
      <c r="J153" s="10">
        <f t="shared" si="20"/>
        <v>10.40339702760085</v>
      </c>
      <c r="K153" s="8">
        <f>Data!AD22</f>
        <v>284</v>
      </c>
      <c r="L153" s="10">
        <f t="shared" si="21"/>
        <v>37.615894039735096</v>
      </c>
      <c r="M153" s="10">
        <f t="shared" si="15"/>
        <v>77.962085308056871</v>
      </c>
      <c r="N153" s="10">
        <f t="shared" si="18"/>
        <v>22.037914691943129</v>
      </c>
      <c r="O153" s="10">
        <f t="shared" si="19"/>
        <v>10.40339702760085</v>
      </c>
    </row>
    <row r="154" spans="1:15">
      <c r="A154" s="8" t="str">
        <f t="shared" si="14"/>
        <v>AF07_Newport West</v>
      </c>
      <c r="B154" s="8" t="s">
        <v>86</v>
      </c>
      <c r="C154" s="9" t="str">
        <f>Data!A23</f>
        <v>Aneurin Bevan UHB</v>
      </c>
      <c r="D154" s="9" t="str">
        <f>Data!B23</f>
        <v>Newport West</v>
      </c>
      <c r="E154" s="8">
        <f>Data!C23</f>
        <v>52175</v>
      </c>
      <c r="F154" s="8">
        <f>Data!Z23</f>
        <v>315</v>
      </c>
      <c r="G154" s="8">
        <f>Data!AA23</f>
        <v>100</v>
      </c>
      <c r="H154" s="10">
        <f t="shared" si="22"/>
        <v>75.903614457831324</v>
      </c>
      <c r="I154" s="8">
        <f>Data!AC23</f>
        <v>78</v>
      </c>
      <c r="J154" s="10">
        <f t="shared" si="20"/>
        <v>15.821501014198782</v>
      </c>
      <c r="K154" s="8">
        <f>Data!AD23</f>
        <v>358</v>
      </c>
      <c r="L154" s="10">
        <f t="shared" si="21"/>
        <v>42.068155111633374</v>
      </c>
      <c r="M154" s="10">
        <f t="shared" si="15"/>
        <v>75.903614457831324</v>
      </c>
      <c r="N154" s="10">
        <f t="shared" si="18"/>
        <v>24.096385542168676</v>
      </c>
      <c r="O154" s="10">
        <f t="shared" si="19"/>
        <v>15.821501014198782</v>
      </c>
    </row>
    <row r="155" spans="1:15">
      <c r="A155" s="8" t="str">
        <f t="shared" si="14"/>
        <v>AF07_Torfaen North</v>
      </c>
      <c r="B155" s="8" t="s">
        <v>86</v>
      </c>
      <c r="C155" s="9" t="str">
        <f>Data!A24</f>
        <v>Aneurin Bevan UHB</v>
      </c>
      <c r="D155" s="9" t="str">
        <f>Data!B24</f>
        <v>Torfaen North</v>
      </c>
      <c r="E155" s="8">
        <f>Data!C24</f>
        <v>48650</v>
      </c>
      <c r="F155" s="8">
        <f>Data!Z24</f>
        <v>369</v>
      </c>
      <c r="G155" s="8">
        <f>Data!AA24</f>
        <v>65</v>
      </c>
      <c r="H155" s="10">
        <f t="shared" si="22"/>
        <v>85.023041474654377</v>
      </c>
      <c r="I155" s="8">
        <f>Data!AC24</f>
        <v>135</v>
      </c>
      <c r="J155" s="10">
        <f t="shared" si="20"/>
        <v>23.725834797891039</v>
      </c>
      <c r="K155" s="8">
        <f>Data!AD24</f>
        <v>383</v>
      </c>
      <c r="L155" s="10">
        <f t="shared" si="21"/>
        <v>40.231092436974791</v>
      </c>
      <c r="M155" s="10">
        <f t="shared" si="15"/>
        <v>85.023041474654377</v>
      </c>
      <c r="N155" s="10">
        <f t="shared" si="18"/>
        <v>14.976958525345621</v>
      </c>
      <c r="O155" s="10">
        <f t="shared" si="19"/>
        <v>23.725834797891039</v>
      </c>
    </row>
    <row r="156" spans="1:15">
      <c r="A156" s="8" t="str">
        <f t="shared" si="14"/>
        <v>AF07_Torfaen South</v>
      </c>
      <c r="B156" s="8" t="s">
        <v>86</v>
      </c>
      <c r="C156" s="9" t="str">
        <f>Data!A25</f>
        <v>Aneurin Bevan UHB</v>
      </c>
      <c r="D156" s="9" t="str">
        <f>Data!B25</f>
        <v>Torfaen South</v>
      </c>
      <c r="E156" s="8">
        <f>Data!C25</f>
        <v>45537</v>
      </c>
      <c r="F156" s="8">
        <f>Data!Z25</f>
        <v>305</v>
      </c>
      <c r="G156" s="8">
        <f>Data!AA25</f>
        <v>86</v>
      </c>
      <c r="H156" s="10">
        <f t="shared" si="22"/>
        <v>78.005115089514064</v>
      </c>
      <c r="I156" s="8">
        <f>Data!AC25</f>
        <v>70</v>
      </c>
      <c r="J156" s="10">
        <f t="shared" si="20"/>
        <v>15.184381778741866</v>
      </c>
      <c r="K156" s="8">
        <f>Data!AD25</f>
        <v>310</v>
      </c>
      <c r="L156" s="10">
        <f t="shared" si="21"/>
        <v>40.207522697795071</v>
      </c>
      <c r="M156" s="10">
        <f t="shared" si="15"/>
        <v>78.005115089514064</v>
      </c>
      <c r="N156" s="10">
        <f t="shared" si="18"/>
        <v>21.994884910485936</v>
      </c>
      <c r="O156" s="10">
        <f t="shared" si="19"/>
        <v>15.184381778741866</v>
      </c>
    </row>
    <row r="157" spans="1:15">
      <c r="A157" s="8" t="str">
        <f t="shared" si="14"/>
        <v>AF07_Anglesey</v>
      </c>
      <c r="B157" s="8" t="s">
        <v>86</v>
      </c>
      <c r="C157" s="9" t="str">
        <f>Data!A26</f>
        <v>Betsi Cadwaladr UHB</v>
      </c>
      <c r="D157" s="9" t="str">
        <f>Data!B26</f>
        <v>Anglesey</v>
      </c>
      <c r="E157" s="8">
        <f>Data!C26</f>
        <v>66040</v>
      </c>
      <c r="F157" s="8">
        <f>Data!Z26</f>
        <v>590</v>
      </c>
      <c r="G157" s="8">
        <f>Data!AA26</f>
        <v>95</v>
      </c>
      <c r="H157" s="10">
        <f t="shared" si="22"/>
        <v>86.131386861313857</v>
      </c>
      <c r="I157" s="8">
        <f>Data!AC26</f>
        <v>64</v>
      </c>
      <c r="J157" s="10">
        <f t="shared" si="20"/>
        <v>8.544726301735647</v>
      </c>
      <c r="K157" s="8">
        <f>Data!AD26</f>
        <v>633</v>
      </c>
      <c r="L157" s="10">
        <f t="shared" si="21"/>
        <v>45.803183791606365</v>
      </c>
      <c r="M157" s="10">
        <f t="shared" si="15"/>
        <v>86.131386861313857</v>
      </c>
      <c r="N157" s="10">
        <f t="shared" si="18"/>
        <v>13.868613138686131</v>
      </c>
      <c r="O157" s="10">
        <f t="shared" si="19"/>
        <v>8.544726301735647</v>
      </c>
    </row>
    <row r="158" spans="1:15">
      <c r="A158" s="8" t="str">
        <f t="shared" si="14"/>
        <v>AF07_Arfon</v>
      </c>
      <c r="B158" s="8" t="s">
        <v>86</v>
      </c>
      <c r="C158" s="9" t="str">
        <f>Data!A27</f>
        <v>Betsi Cadwaladr UHB</v>
      </c>
      <c r="D158" s="9" t="str">
        <f>Data!B27</f>
        <v>Arfon</v>
      </c>
      <c r="E158" s="8">
        <f>Data!C27</f>
        <v>69173</v>
      </c>
      <c r="F158" s="8">
        <f>Data!Z27</f>
        <v>394</v>
      </c>
      <c r="G158" s="8">
        <f>Data!AA27</f>
        <v>85</v>
      </c>
      <c r="H158" s="10">
        <f t="shared" si="22"/>
        <v>82.254697286012529</v>
      </c>
      <c r="I158" s="8">
        <f>Data!AC27</f>
        <v>61</v>
      </c>
      <c r="J158" s="10">
        <f t="shared" si="20"/>
        <v>11.296296296296296</v>
      </c>
      <c r="K158" s="8">
        <f>Data!AD27</f>
        <v>391</v>
      </c>
      <c r="L158" s="10">
        <f t="shared" si="21"/>
        <v>41.997851772287866</v>
      </c>
      <c r="M158" s="10">
        <f t="shared" si="15"/>
        <v>82.254697286012529</v>
      </c>
      <c r="N158" s="10">
        <f t="shared" si="18"/>
        <v>17.745302713987474</v>
      </c>
      <c r="O158" s="10">
        <f t="shared" si="19"/>
        <v>11.296296296296296</v>
      </c>
    </row>
    <row r="159" spans="1:15">
      <c r="A159" s="8" t="str">
        <f t="shared" si="14"/>
        <v>AF07_Central &amp; South Denbighshire</v>
      </c>
      <c r="B159" s="8" t="s">
        <v>86</v>
      </c>
      <c r="C159" s="9" t="str">
        <f>Data!A28</f>
        <v>Betsi Cadwaladr UHB</v>
      </c>
      <c r="D159" s="9" t="str">
        <f>Data!B28</f>
        <v>Central &amp; South Denbighshire</v>
      </c>
      <c r="E159" s="8">
        <f>Data!C28</f>
        <v>42179</v>
      </c>
      <c r="F159" s="8">
        <f>Data!Z28</f>
        <v>332</v>
      </c>
      <c r="G159" s="8">
        <f>Data!AA28</f>
        <v>66</v>
      </c>
      <c r="H159" s="10">
        <f t="shared" si="22"/>
        <v>83.417085427135675</v>
      </c>
      <c r="I159" s="8">
        <f>Data!AC28</f>
        <v>85</v>
      </c>
      <c r="J159" s="10">
        <f t="shared" si="20"/>
        <v>17.598343685300208</v>
      </c>
      <c r="K159" s="8">
        <f>Data!AD28</f>
        <v>412</v>
      </c>
      <c r="L159" s="10">
        <f t="shared" si="21"/>
        <v>46.03351955307263</v>
      </c>
      <c r="M159" s="10">
        <f t="shared" si="15"/>
        <v>83.417085427135675</v>
      </c>
      <c r="N159" s="10">
        <f t="shared" si="18"/>
        <v>16.582914572864322</v>
      </c>
      <c r="O159" s="10">
        <f t="shared" si="19"/>
        <v>17.598343685300208</v>
      </c>
    </row>
    <row r="160" spans="1:15">
      <c r="A160" s="8" t="str">
        <f t="shared" si="14"/>
        <v>AF07_Conwy East</v>
      </c>
      <c r="B160" s="8" t="s">
        <v>86</v>
      </c>
      <c r="C160" s="9" t="str">
        <f>Data!A29</f>
        <v>Betsi Cadwaladr UHB</v>
      </c>
      <c r="D160" s="9" t="str">
        <f>Data!B29</f>
        <v>Conwy East</v>
      </c>
      <c r="E160" s="8">
        <f>Data!C29</f>
        <v>54001</v>
      </c>
      <c r="F160" s="8">
        <f>Data!Z29</f>
        <v>534</v>
      </c>
      <c r="G160" s="8">
        <f>Data!AA29</f>
        <v>130</v>
      </c>
      <c r="H160" s="10">
        <f t="shared" si="22"/>
        <v>80.421686746987959</v>
      </c>
      <c r="I160" s="8">
        <f>Data!AC29</f>
        <v>111</v>
      </c>
      <c r="J160" s="10">
        <f t="shared" si="20"/>
        <v>14.32258064516129</v>
      </c>
      <c r="K160" s="8">
        <f>Data!AD29</f>
        <v>439</v>
      </c>
      <c r="L160" s="10">
        <f t="shared" si="21"/>
        <v>36.16144975288303</v>
      </c>
      <c r="M160" s="10">
        <f t="shared" si="15"/>
        <v>80.421686746987959</v>
      </c>
      <c r="N160" s="10">
        <f t="shared" si="18"/>
        <v>19.578313253012048</v>
      </c>
      <c r="O160" s="10">
        <f t="shared" si="19"/>
        <v>14.32258064516129</v>
      </c>
    </row>
    <row r="161" spans="1:15">
      <c r="A161" s="8" t="str">
        <f t="shared" si="14"/>
        <v>AF07_Conwy West</v>
      </c>
      <c r="B161" s="8" t="s">
        <v>86</v>
      </c>
      <c r="C161" s="9" t="str">
        <f>Data!A30</f>
        <v>Betsi Cadwaladr UHB</v>
      </c>
      <c r="D161" s="9" t="str">
        <f>Data!B30</f>
        <v>Conwy West</v>
      </c>
      <c r="E161" s="8">
        <f>Data!C30</f>
        <v>62883</v>
      </c>
      <c r="F161" s="8">
        <f>Data!Z30</f>
        <v>564</v>
      </c>
      <c r="G161" s="8">
        <f>Data!AA30</f>
        <v>123</v>
      </c>
      <c r="H161" s="10">
        <f t="shared" si="22"/>
        <v>82.096069868995642</v>
      </c>
      <c r="I161" s="8">
        <f>Data!AC30</f>
        <v>116</v>
      </c>
      <c r="J161" s="10">
        <f t="shared" si="20"/>
        <v>14.445828144458281</v>
      </c>
      <c r="K161" s="8">
        <f>Data!AD30</f>
        <v>591</v>
      </c>
      <c r="L161" s="10">
        <f t="shared" si="21"/>
        <v>42.395982783357248</v>
      </c>
      <c r="M161" s="10">
        <f t="shared" si="15"/>
        <v>82.096069868995642</v>
      </c>
      <c r="N161" s="10">
        <f t="shared" si="18"/>
        <v>17.903930131004365</v>
      </c>
      <c r="O161" s="10">
        <f t="shared" si="19"/>
        <v>14.445828144458281</v>
      </c>
    </row>
    <row r="162" spans="1:15">
      <c r="A162" s="8" t="str">
        <f t="shared" si="14"/>
        <v>AF07_Deeside, Hawarden &amp; Saltney</v>
      </c>
      <c r="B162" s="8" t="s">
        <v>86</v>
      </c>
      <c r="C162" s="9" t="str">
        <f>Data!A31</f>
        <v>Betsi Cadwaladr UHB</v>
      </c>
      <c r="D162" s="9" t="str">
        <f>Data!B31</f>
        <v>Deeside, Hawarden &amp; Saltney</v>
      </c>
      <c r="E162" s="8">
        <f>Data!C31</f>
        <v>61291</v>
      </c>
      <c r="F162" s="8">
        <f>Data!Z31</f>
        <v>394</v>
      </c>
      <c r="G162" s="8">
        <f>Data!AA31</f>
        <v>112</v>
      </c>
      <c r="H162" s="10">
        <f t="shared" si="22"/>
        <v>77.865612648221344</v>
      </c>
      <c r="I162" s="8">
        <f>Data!AC31</f>
        <v>58</v>
      </c>
      <c r="J162" s="10">
        <f t="shared" si="20"/>
        <v>10.283687943262411</v>
      </c>
      <c r="K162" s="8">
        <f>Data!AD31</f>
        <v>397</v>
      </c>
      <c r="L162" s="10">
        <f t="shared" si="21"/>
        <v>41.3111342351717</v>
      </c>
      <c r="M162" s="10">
        <f t="shared" si="15"/>
        <v>77.865612648221344</v>
      </c>
      <c r="N162" s="10">
        <f t="shared" si="18"/>
        <v>22.134387351778656</v>
      </c>
      <c r="O162" s="10">
        <f t="shared" si="19"/>
        <v>10.283687943262411</v>
      </c>
    </row>
    <row r="163" spans="1:15">
      <c r="A163" s="8" t="str">
        <f t="shared" si="14"/>
        <v>AF07_Dwyfor</v>
      </c>
      <c r="B163" s="8" t="s">
        <v>86</v>
      </c>
      <c r="C163" s="9" t="str">
        <f>Data!A32</f>
        <v>Betsi Cadwaladr UHB</v>
      </c>
      <c r="D163" s="9" t="str">
        <f>Data!B32</f>
        <v>Dwyfor</v>
      </c>
      <c r="E163" s="8">
        <f>Data!C32</f>
        <v>25162</v>
      </c>
      <c r="F163" s="8">
        <f>Data!Z32</f>
        <v>268</v>
      </c>
      <c r="G163" s="8">
        <f>Data!AA32</f>
        <v>87</v>
      </c>
      <c r="H163" s="10">
        <f t="shared" si="22"/>
        <v>75.492957746478879</v>
      </c>
      <c r="I163" s="8">
        <f>Data!AC32</f>
        <v>37</v>
      </c>
      <c r="J163" s="10">
        <f t="shared" si="20"/>
        <v>9.4387755102040813</v>
      </c>
      <c r="K163" s="8">
        <f>Data!AD32</f>
        <v>259</v>
      </c>
      <c r="L163" s="10">
        <f t="shared" si="21"/>
        <v>39.784946236559136</v>
      </c>
      <c r="M163" s="10">
        <f t="shared" si="15"/>
        <v>75.492957746478879</v>
      </c>
      <c r="N163" s="10">
        <f t="shared" si="18"/>
        <v>24.507042253521128</v>
      </c>
      <c r="O163" s="10">
        <f t="shared" si="19"/>
        <v>9.4387755102040813</v>
      </c>
    </row>
    <row r="164" spans="1:15">
      <c r="A164" s="8" t="str">
        <f t="shared" si="14"/>
        <v>AF07_Holywell &amp; Flint</v>
      </c>
      <c r="B164" s="8" t="s">
        <v>86</v>
      </c>
      <c r="C164" s="9" t="str">
        <f>Data!A33</f>
        <v>Betsi Cadwaladr UHB</v>
      </c>
      <c r="D164" s="9" t="str">
        <f>Data!B33</f>
        <v>Holywell &amp; Flint</v>
      </c>
      <c r="E164" s="8">
        <f>Data!C33</f>
        <v>39096</v>
      </c>
      <c r="F164" s="8">
        <f>Data!Z33</f>
        <v>277</v>
      </c>
      <c r="G164" s="8">
        <f>Data!AA33</f>
        <v>63</v>
      </c>
      <c r="H164" s="10">
        <f t="shared" si="22"/>
        <v>81.470588235294116</v>
      </c>
      <c r="I164" s="8">
        <f>Data!AC33</f>
        <v>49</v>
      </c>
      <c r="J164" s="10">
        <f t="shared" si="20"/>
        <v>12.596401028277635</v>
      </c>
      <c r="K164" s="8">
        <f>Data!AD33</f>
        <v>264</v>
      </c>
      <c r="L164" s="10">
        <f t="shared" si="21"/>
        <v>40.428790199081163</v>
      </c>
      <c r="M164" s="10">
        <f t="shared" si="15"/>
        <v>81.470588235294116</v>
      </c>
      <c r="N164" s="10">
        <f t="shared" si="18"/>
        <v>18.529411764705884</v>
      </c>
      <c r="O164" s="10">
        <f t="shared" si="19"/>
        <v>12.596401028277635</v>
      </c>
    </row>
    <row r="165" spans="1:15">
      <c r="A165" s="8" t="str">
        <f t="shared" si="14"/>
        <v>AF07_Meirionnydd</v>
      </c>
      <c r="B165" s="8" t="s">
        <v>86</v>
      </c>
      <c r="C165" s="9" t="str">
        <f>Data!A34</f>
        <v>Betsi Cadwaladr UHB</v>
      </c>
      <c r="D165" s="9" t="str">
        <f>Data!B34</f>
        <v>Meirionnydd</v>
      </c>
      <c r="E165" s="8">
        <f>Data!C34</f>
        <v>31969</v>
      </c>
      <c r="F165" s="8">
        <f>Data!Z34</f>
        <v>380</v>
      </c>
      <c r="G165" s="8">
        <f>Data!AA34</f>
        <v>82</v>
      </c>
      <c r="H165" s="10">
        <f t="shared" si="22"/>
        <v>82.251082251082252</v>
      </c>
      <c r="I165" s="8">
        <f>Data!AC34</f>
        <v>60</v>
      </c>
      <c r="J165" s="10">
        <f t="shared" si="20"/>
        <v>11.494252873563218</v>
      </c>
      <c r="K165" s="8">
        <f>Data!AD34</f>
        <v>310</v>
      </c>
      <c r="L165" s="10">
        <f t="shared" si="21"/>
        <v>37.259615384615387</v>
      </c>
      <c r="M165" s="10">
        <f t="shared" si="15"/>
        <v>82.251082251082252</v>
      </c>
      <c r="N165" s="10">
        <f t="shared" si="18"/>
        <v>17.748917748917751</v>
      </c>
      <c r="O165" s="10">
        <f t="shared" si="19"/>
        <v>11.494252873563218</v>
      </c>
    </row>
    <row r="166" spans="1:15">
      <c r="A166" s="8" t="str">
        <f t="shared" si="14"/>
        <v>AF07_Mold, Buckley &amp; Caergwle</v>
      </c>
      <c r="B166" s="8" t="s">
        <v>86</v>
      </c>
      <c r="C166" s="9" t="str">
        <f>Data!A35</f>
        <v>Betsi Cadwaladr UHB</v>
      </c>
      <c r="D166" s="9" t="str">
        <f>Data!B35</f>
        <v>Mold, Buckley &amp; Caergwle</v>
      </c>
      <c r="E166" s="8">
        <f>Data!C35</f>
        <v>48696</v>
      </c>
      <c r="F166" s="8">
        <f>Data!Z35</f>
        <v>441</v>
      </c>
      <c r="G166" s="8">
        <f>Data!AA35</f>
        <v>103</v>
      </c>
      <c r="H166" s="10">
        <f t="shared" si="22"/>
        <v>81.066176470588232</v>
      </c>
      <c r="I166" s="8">
        <f>Data!AC35</f>
        <v>65</v>
      </c>
      <c r="J166" s="10">
        <f t="shared" si="20"/>
        <v>10.673234811165845</v>
      </c>
      <c r="K166" s="8">
        <f>Data!AD35</f>
        <v>430</v>
      </c>
      <c r="L166" s="10">
        <f t="shared" si="21"/>
        <v>41.385948026948988</v>
      </c>
      <c r="M166" s="10">
        <f t="shared" si="15"/>
        <v>81.066176470588232</v>
      </c>
      <c r="N166" s="10">
        <f t="shared" si="18"/>
        <v>18.933823529411764</v>
      </c>
      <c r="O166" s="10">
        <f t="shared" si="19"/>
        <v>10.673234811165845</v>
      </c>
    </row>
    <row r="167" spans="1:15">
      <c r="A167" s="8" t="str">
        <f t="shared" si="14"/>
        <v>AF07_North Denbighshire</v>
      </c>
      <c r="B167" s="8" t="s">
        <v>86</v>
      </c>
      <c r="C167" s="9" t="str">
        <f>Data!A36</f>
        <v>Betsi Cadwaladr UHB</v>
      </c>
      <c r="D167" s="9" t="str">
        <f>Data!B36</f>
        <v>North Denbighshire</v>
      </c>
      <c r="E167" s="8">
        <f>Data!C36</f>
        <v>59387</v>
      </c>
      <c r="F167" s="8">
        <f>Data!Z36</f>
        <v>512</v>
      </c>
      <c r="G167" s="8">
        <f>Data!AA36</f>
        <v>121</v>
      </c>
      <c r="H167" s="10">
        <f t="shared" si="22"/>
        <v>80.884676145339654</v>
      </c>
      <c r="I167" s="8">
        <f>Data!AC36</f>
        <v>145</v>
      </c>
      <c r="J167" s="10">
        <f t="shared" si="20"/>
        <v>18.637532133676093</v>
      </c>
      <c r="K167" s="8">
        <f>Data!AD36</f>
        <v>431</v>
      </c>
      <c r="L167" s="10">
        <f t="shared" si="21"/>
        <v>35.649296939619518</v>
      </c>
      <c r="M167" s="10">
        <f t="shared" si="15"/>
        <v>80.884676145339654</v>
      </c>
      <c r="N167" s="10">
        <f t="shared" si="18"/>
        <v>19.11532385466035</v>
      </c>
      <c r="O167" s="10">
        <f t="shared" si="19"/>
        <v>18.637532133676093</v>
      </c>
    </row>
    <row r="168" spans="1:15">
      <c r="A168" s="8" t="str">
        <f t="shared" si="14"/>
        <v>AF07_South Wrexham</v>
      </c>
      <c r="B168" s="8" t="s">
        <v>86</v>
      </c>
      <c r="C168" s="9" t="str">
        <f>Data!A37</f>
        <v>Betsi Cadwaladr UHB</v>
      </c>
      <c r="D168" s="9" t="str">
        <f>Data!B37</f>
        <v>South Wrexham</v>
      </c>
      <c r="E168" s="8">
        <f>Data!C37</f>
        <v>53098</v>
      </c>
      <c r="F168" s="8">
        <f>Data!Z37</f>
        <v>448</v>
      </c>
      <c r="G168" s="8">
        <f>Data!AA37</f>
        <v>121</v>
      </c>
      <c r="H168" s="10">
        <f t="shared" si="22"/>
        <v>78.734622144112478</v>
      </c>
      <c r="I168" s="8">
        <f>Data!AC37</f>
        <v>52</v>
      </c>
      <c r="J168" s="10">
        <f t="shared" si="20"/>
        <v>8.3735909822866343</v>
      </c>
      <c r="K168" s="8">
        <f>Data!AD37</f>
        <v>459</v>
      </c>
      <c r="L168" s="10">
        <f t="shared" si="21"/>
        <v>42.5</v>
      </c>
      <c r="M168" s="10">
        <f t="shared" si="15"/>
        <v>78.734622144112478</v>
      </c>
      <c r="N168" s="10">
        <f t="shared" si="18"/>
        <v>21.265377855887522</v>
      </c>
      <c r="O168" s="10">
        <f t="shared" si="19"/>
        <v>8.3735909822866343</v>
      </c>
    </row>
    <row r="169" spans="1:15">
      <c r="A169" s="8" t="str">
        <f t="shared" si="14"/>
        <v>AF07_West &amp; North Wrexham</v>
      </c>
      <c r="B169" s="8" t="s">
        <v>86</v>
      </c>
      <c r="C169" s="9" t="str">
        <f>Data!A38</f>
        <v>Betsi Cadwaladr UHB</v>
      </c>
      <c r="D169" s="9" t="str">
        <f>Data!B38</f>
        <v>West &amp; North Wrexham</v>
      </c>
      <c r="E169" s="8">
        <f>Data!C38</f>
        <v>40327</v>
      </c>
      <c r="F169" s="8">
        <f>Data!Z38</f>
        <v>267</v>
      </c>
      <c r="G169" s="8">
        <f>Data!AA38</f>
        <v>36</v>
      </c>
      <c r="H169" s="10">
        <f t="shared" si="22"/>
        <v>88.118811881188122</v>
      </c>
      <c r="I169" s="8">
        <f>Data!AC38</f>
        <v>84</v>
      </c>
      <c r="J169" s="10">
        <f t="shared" si="20"/>
        <v>21.705426356589147</v>
      </c>
      <c r="K169" s="8">
        <f>Data!AD38</f>
        <v>391</v>
      </c>
      <c r="L169" s="10">
        <f t="shared" si="21"/>
        <v>50.257069408740364</v>
      </c>
      <c r="M169" s="10">
        <f t="shared" si="15"/>
        <v>88.118811881188122</v>
      </c>
      <c r="N169" s="10">
        <f t="shared" si="18"/>
        <v>11.881188118811881</v>
      </c>
      <c r="O169" s="10">
        <f t="shared" si="19"/>
        <v>21.705426356589147</v>
      </c>
    </row>
    <row r="170" spans="1:15">
      <c r="A170" s="8" t="str">
        <f t="shared" si="14"/>
        <v>AF07_Wrexham Town</v>
      </c>
      <c r="B170" s="8" t="s">
        <v>86</v>
      </c>
      <c r="C170" s="9" t="str">
        <f>Data!A39</f>
        <v>Betsi Cadwaladr UHB</v>
      </c>
      <c r="D170" s="9" t="str">
        <f>Data!B39</f>
        <v>Wrexham Town</v>
      </c>
      <c r="E170" s="8">
        <f>Data!C39</f>
        <v>52229</v>
      </c>
      <c r="F170" s="8">
        <f>Data!Z39</f>
        <v>325</v>
      </c>
      <c r="G170" s="8">
        <f>Data!AA39</f>
        <v>94</v>
      </c>
      <c r="H170" s="10">
        <f t="shared" si="22"/>
        <v>77.565632458233893</v>
      </c>
      <c r="I170" s="8">
        <f>Data!AC39</f>
        <v>102</v>
      </c>
      <c r="J170" s="10">
        <f t="shared" si="20"/>
        <v>19.577735124760075</v>
      </c>
      <c r="K170" s="8">
        <f>Data!AD39</f>
        <v>430</v>
      </c>
      <c r="L170" s="10">
        <f t="shared" si="21"/>
        <v>45.215562565720298</v>
      </c>
      <c r="M170" s="10">
        <f t="shared" si="15"/>
        <v>77.565632458233893</v>
      </c>
      <c r="N170" s="10">
        <f t="shared" si="18"/>
        <v>22.434367541766107</v>
      </c>
      <c r="O170" s="10">
        <f t="shared" si="19"/>
        <v>19.577735124760075</v>
      </c>
    </row>
    <row r="171" spans="1:15">
      <c r="A171" s="8" t="str">
        <f t="shared" si="14"/>
        <v>AF07_Cardiff East</v>
      </c>
      <c r="B171" s="8" t="s">
        <v>86</v>
      </c>
      <c r="C171" s="9" t="str">
        <f>Data!A40</f>
        <v>Cardiff &amp; Vale UHB</v>
      </c>
      <c r="D171" s="9" t="str">
        <f>Data!B40</f>
        <v>Cardiff East</v>
      </c>
      <c r="E171" s="8">
        <f>Data!C40</f>
        <v>57354</v>
      </c>
      <c r="F171" s="8">
        <f>Data!Z40</f>
        <v>289</v>
      </c>
      <c r="G171" s="8">
        <f>Data!AA40</f>
        <v>53</v>
      </c>
      <c r="H171" s="10">
        <f t="shared" si="22"/>
        <v>84.502923976608187</v>
      </c>
      <c r="I171" s="8">
        <f>Data!AC40</f>
        <v>90</v>
      </c>
      <c r="J171" s="10">
        <f t="shared" si="20"/>
        <v>20.833333333333336</v>
      </c>
      <c r="K171" s="8">
        <f>Data!AD40</f>
        <v>260</v>
      </c>
      <c r="L171" s="10">
        <f t="shared" si="21"/>
        <v>37.572254335260112</v>
      </c>
      <c r="M171" s="10">
        <f t="shared" si="15"/>
        <v>84.502923976608187</v>
      </c>
      <c r="N171" s="10">
        <f t="shared" si="18"/>
        <v>15.497076023391813</v>
      </c>
      <c r="O171" s="10">
        <f t="shared" si="19"/>
        <v>20.833333333333336</v>
      </c>
    </row>
    <row r="172" spans="1:15">
      <c r="A172" s="8" t="str">
        <f t="shared" si="14"/>
        <v>AF07_Cardiff North</v>
      </c>
      <c r="B172" s="8" t="s">
        <v>86</v>
      </c>
      <c r="C172" s="9" t="str">
        <f>Data!A41</f>
        <v>Cardiff &amp; Vale UHB</v>
      </c>
      <c r="D172" s="9" t="str">
        <f>Data!B41</f>
        <v>Cardiff North</v>
      </c>
      <c r="E172" s="8">
        <f>Data!C41</f>
        <v>104483</v>
      </c>
      <c r="F172" s="8">
        <f>Data!Z41</f>
        <v>667</v>
      </c>
      <c r="G172" s="8">
        <f>Data!AA41</f>
        <v>150</v>
      </c>
      <c r="H172" s="10">
        <f t="shared" si="22"/>
        <v>81.640146878824964</v>
      </c>
      <c r="I172" s="8">
        <f>Data!AC41</f>
        <v>229</v>
      </c>
      <c r="J172" s="10">
        <f t="shared" si="20"/>
        <v>21.892925430210326</v>
      </c>
      <c r="K172" s="8">
        <f>Data!AD41</f>
        <v>598</v>
      </c>
      <c r="L172" s="10">
        <f t="shared" si="21"/>
        <v>36.374695863746958</v>
      </c>
      <c r="M172" s="10">
        <f t="shared" si="15"/>
        <v>81.640146878824964</v>
      </c>
      <c r="N172" s="10">
        <f t="shared" si="18"/>
        <v>18.359853121175028</v>
      </c>
      <c r="O172" s="10">
        <f t="shared" si="19"/>
        <v>21.892925430210326</v>
      </c>
    </row>
    <row r="173" spans="1:15">
      <c r="A173" s="8" t="str">
        <f t="shared" si="14"/>
        <v>AF07_Cardiff South East</v>
      </c>
      <c r="B173" s="8" t="s">
        <v>86</v>
      </c>
      <c r="C173" s="9" t="str">
        <f>Data!A42</f>
        <v>Cardiff &amp; Vale UHB</v>
      </c>
      <c r="D173" s="9" t="str">
        <f>Data!B42</f>
        <v>Cardiff South East</v>
      </c>
      <c r="E173" s="8">
        <f>Data!C42</f>
        <v>62294</v>
      </c>
      <c r="F173" s="8">
        <f>Data!Z42</f>
        <v>192</v>
      </c>
      <c r="G173" s="8">
        <f>Data!AA42</f>
        <v>35</v>
      </c>
      <c r="H173" s="10">
        <f t="shared" si="22"/>
        <v>84.581497797356832</v>
      </c>
      <c r="I173" s="8">
        <f>Data!AC42</f>
        <v>85</v>
      </c>
      <c r="J173" s="10">
        <f t="shared" si="20"/>
        <v>27.243589743589741</v>
      </c>
      <c r="K173" s="8">
        <f>Data!AD42</f>
        <v>252</v>
      </c>
      <c r="L173" s="10">
        <f t="shared" si="21"/>
        <v>44.680851063829785</v>
      </c>
      <c r="M173" s="10">
        <f t="shared" si="15"/>
        <v>84.581497797356832</v>
      </c>
      <c r="N173" s="10">
        <f t="shared" si="18"/>
        <v>15.418502202643172</v>
      </c>
      <c r="O173" s="10">
        <f t="shared" si="19"/>
        <v>27.243589743589741</v>
      </c>
    </row>
    <row r="174" spans="1:15">
      <c r="A174" s="8" t="str">
        <f t="shared" si="14"/>
        <v>AF07_Cardiff South West</v>
      </c>
      <c r="B174" s="8" t="s">
        <v>86</v>
      </c>
      <c r="C174" s="9" t="str">
        <f>Data!A43</f>
        <v>Cardiff &amp; Vale UHB</v>
      </c>
      <c r="D174" s="9" t="str">
        <f>Data!B43</f>
        <v>Cardiff South West</v>
      </c>
      <c r="E174" s="8">
        <f>Data!C43</f>
        <v>66258</v>
      </c>
      <c r="F174" s="8">
        <f>Data!Z43</f>
        <v>302</v>
      </c>
      <c r="G174" s="8">
        <f>Data!AA43</f>
        <v>71</v>
      </c>
      <c r="H174" s="10">
        <f t="shared" si="22"/>
        <v>80.965147453083105</v>
      </c>
      <c r="I174" s="8">
        <f>Data!AC43</f>
        <v>127</v>
      </c>
      <c r="J174" s="10">
        <f t="shared" si="20"/>
        <v>25.4</v>
      </c>
      <c r="K174" s="8">
        <f>Data!AD43</f>
        <v>334</v>
      </c>
      <c r="L174" s="10">
        <f t="shared" si="21"/>
        <v>40.047961630695447</v>
      </c>
      <c r="M174" s="10">
        <f t="shared" si="15"/>
        <v>80.965147453083105</v>
      </c>
      <c r="N174" s="10">
        <f t="shared" si="18"/>
        <v>19.034852546916888</v>
      </c>
      <c r="O174" s="10">
        <f t="shared" si="19"/>
        <v>25.4</v>
      </c>
    </row>
    <row r="175" spans="1:15">
      <c r="A175" s="8" t="str">
        <f t="shared" si="14"/>
        <v>AF07_Cardiff West</v>
      </c>
      <c r="B175" s="8" t="s">
        <v>86</v>
      </c>
      <c r="C175" s="9" t="str">
        <f>Data!A44</f>
        <v>Cardiff &amp; Vale UHB</v>
      </c>
      <c r="D175" s="9" t="str">
        <f>Data!B44</f>
        <v>Cardiff West</v>
      </c>
      <c r="E175" s="8">
        <f>Data!C44</f>
        <v>52396</v>
      </c>
      <c r="F175" s="8">
        <f>Data!Z44</f>
        <v>290</v>
      </c>
      <c r="G175" s="8">
        <f>Data!AA44</f>
        <v>60</v>
      </c>
      <c r="H175" s="10">
        <f t="shared" si="22"/>
        <v>82.857142857142861</v>
      </c>
      <c r="I175" s="8">
        <f>Data!AC44</f>
        <v>94</v>
      </c>
      <c r="J175" s="10">
        <f t="shared" si="20"/>
        <v>21.171171171171171</v>
      </c>
      <c r="K175" s="8">
        <f>Data!AD44</f>
        <v>372</v>
      </c>
      <c r="L175" s="10">
        <f t="shared" si="21"/>
        <v>45.588235294117645</v>
      </c>
      <c r="M175" s="10">
        <f t="shared" si="15"/>
        <v>82.857142857142861</v>
      </c>
      <c r="N175" s="10">
        <f t="shared" si="18"/>
        <v>17.142857142857142</v>
      </c>
      <c r="O175" s="10">
        <f t="shared" si="19"/>
        <v>21.171171171171171</v>
      </c>
    </row>
    <row r="176" spans="1:15">
      <c r="A176" s="8" t="str">
        <f t="shared" si="14"/>
        <v>AF07_Central Vale</v>
      </c>
      <c r="B176" s="8" t="s">
        <v>86</v>
      </c>
      <c r="C176" s="9" t="str">
        <f>Data!A45</f>
        <v>Cardiff &amp; Vale UHB</v>
      </c>
      <c r="D176" s="9" t="str">
        <f>Data!B45</f>
        <v>Central Vale</v>
      </c>
      <c r="E176" s="8">
        <f>Data!C45</f>
        <v>61690</v>
      </c>
      <c r="F176" s="8">
        <f>Data!Z45</f>
        <v>422</v>
      </c>
      <c r="G176" s="8">
        <f>Data!AA45</f>
        <v>121</v>
      </c>
      <c r="H176" s="10">
        <f t="shared" si="22"/>
        <v>77.716390423572747</v>
      </c>
      <c r="I176" s="8">
        <f>Data!AC45</f>
        <v>131</v>
      </c>
      <c r="J176" s="10">
        <f t="shared" si="20"/>
        <v>19.436201780415431</v>
      </c>
      <c r="K176" s="8">
        <f>Data!AD45</f>
        <v>408</v>
      </c>
      <c r="L176" s="10">
        <f t="shared" si="21"/>
        <v>37.707948243992604</v>
      </c>
      <c r="M176" s="10">
        <f t="shared" si="15"/>
        <v>77.716390423572747</v>
      </c>
      <c r="N176" s="10">
        <f t="shared" si="18"/>
        <v>22.283609576427256</v>
      </c>
      <c r="O176" s="10">
        <f t="shared" si="19"/>
        <v>19.436201780415431</v>
      </c>
    </row>
    <row r="177" spans="1:15">
      <c r="A177" s="8" t="str">
        <f t="shared" si="14"/>
        <v>AF07_City &amp; Cardiff South</v>
      </c>
      <c r="B177" s="8" t="s">
        <v>86</v>
      </c>
      <c r="C177" s="9" t="str">
        <f>Data!A46</f>
        <v>Cardiff &amp; Vale UHB</v>
      </c>
      <c r="D177" s="9" t="str">
        <f>Data!B46</f>
        <v>City &amp; Cardiff South</v>
      </c>
      <c r="E177" s="8">
        <f>Data!C46</f>
        <v>35145</v>
      </c>
      <c r="F177" s="8">
        <f>Data!Z46</f>
        <v>110</v>
      </c>
      <c r="G177" s="8">
        <f>Data!AA46</f>
        <v>30</v>
      </c>
      <c r="H177" s="10">
        <f t="shared" si="22"/>
        <v>78.571428571428569</v>
      </c>
      <c r="I177" s="8">
        <f>Data!AC46</f>
        <v>53</v>
      </c>
      <c r="J177" s="10">
        <f t="shared" si="20"/>
        <v>27.461139896373055</v>
      </c>
      <c r="K177" s="8">
        <f>Data!AD46</f>
        <v>87</v>
      </c>
      <c r="L177" s="10">
        <f t="shared" si="21"/>
        <v>31.071428571428573</v>
      </c>
      <c r="M177" s="10">
        <f t="shared" si="15"/>
        <v>78.571428571428569</v>
      </c>
      <c r="N177" s="10">
        <f t="shared" si="18"/>
        <v>21.428571428571427</v>
      </c>
      <c r="O177" s="10">
        <f t="shared" si="19"/>
        <v>27.461139896373055</v>
      </c>
    </row>
    <row r="178" spans="1:15">
      <c r="A178" s="8" t="str">
        <f t="shared" si="14"/>
        <v>AF07_Eastern Vale</v>
      </c>
      <c r="B178" s="8" t="s">
        <v>86</v>
      </c>
      <c r="C178" s="9" t="str">
        <f>Data!A47</f>
        <v>Cardiff &amp; Vale UHB</v>
      </c>
      <c r="D178" s="9" t="str">
        <f>Data!B47</f>
        <v>Eastern Vale</v>
      </c>
      <c r="E178" s="8">
        <f>Data!C47</f>
        <v>36564</v>
      </c>
      <c r="F178" s="8">
        <f>Data!Z47</f>
        <v>265</v>
      </c>
      <c r="G178" s="8">
        <f>Data!AA47</f>
        <v>71</v>
      </c>
      <c r="H178" s="10">
        <f t="shared" si="22"/>
        <v>78.86904761904762</v>
      </c>
      <c r="I178" s="8">
        <f>Data!AC47</f>
        <v>75</v>
      </c>
      <c r="J178" s="10">
        <f t="shared" si="20"/>
        <v>18.248175182481752</v>
      </c>
      <c r="K178" s="8">
        <f>Data!AD47</f>
        <v>318</v>
      </c>
      <c r="L178" s="10">
        <f t="shared" si="21"/>
        <v>43.621399176954732</v>
      </c>
      <c r="M178" s="10">
        <f t="shared" si="15"/>
        <v>78.86904761904762</v>
      </c>
      <c r="N178" s="10">
        <f t="shared" si="18"/>
        <v>21.13095238095238</v>
      </c>
      <c r="O178" s="10">
        <f t="shared" si="19"/>
        <v>18.248175182481752</v>
      </c>
    </row>
    <row r="179" spans="1:15">
      <c r="A179" s="8" t="str">
        <f t="shared" si="14"/>
        <v>AF07_Western Vale</v>
      </c>
      <c r="B179" s="8" t="s">
        <v>86</v>
      </c>
      <c r="C179" s="9" t="str">
        <f>Data!A48</f>
        <v>Cardiff &amp; Vale UHB</v>
      </c>
      <c r="D179" s="9" t="str">
        <f>Data!B48</f>
        <v>Western Vale</v>
      </c>
      <c r="E179" s="8">
        <f>Data!C48</f>
        <v>27006</v>
      </c>
      <c r="F179" s="8">
        <f>Data!Z48</f>
        <v>263</v>
      </c>
      <c r="G179" s="8">
        <f>Data!AA48</f>
        <v>75</v>
      </c>
      <c r="H179" s="10">
        <f t="shared" si="22"/>
        <v>77.810650887573956</v>
      </c>
      <c r="I179" s="8">
        <f>Data!AC48</f>
        <v>18</v>
      </c>
      <c r="J179" s="10">
        <f t="shared" si="20"/>
        <v>5.0561797752808983</v>
      </c>
      <c r="K179" s="8">
        <f>Data!AD48</f>
        <v>239</v>
      </c>
      <c r="L179" s="10">
        <f t="shared" si="21"/>
        <v>40.168067226890756</v>
      </c>
      <c r="M179" s="10">
        <f t="shared" si="15"/>
        <v>77.810650887573956</v>
      </c>
      <c r="N179" s="10">
        <f t="shared" si="18"/>
        <v>22.189349112426036</v>
      </c>
      <c r="O179" s="10">
        <f t="shared" si="19"/>
        <v>5.0561797752808983</v>
      </c>
    </row>
    <row r="180" spans="1:15">
      <c r="A180" s="8" t="str">
        <f t="shared" si="14"/>
        <v>AF07_North Cynon</v>
      </c>
      <c r="B180" s="8" t="s">
        <v>86</v>
      </c>
      <c r="C180" s="9" t="str">
        <f>Data!A49</f>
        <v>Cwm Taf UHB</v>
      </c>
      <c r="D180" s="9" t="str">
        <f>Data!B49</f>
        <v>North Cynon</v>
      </c>
      <c r="E180" s="8">
        <f>Data!C49</f>
        <v>39819</v>
      </c>
      <c r="F180" s="8">
        <f>Data!Z49</f>
        <v>335</v>
      </c>
      <c r="G180" s="8">
        <f>Data!AA49</f>
        <v>58</v>
      </c>
      <c r="H180" s="10">
        <f t="shared" si="22"/>
        <v>85.241730279898221</v>
      </c>
      <c r="I180" s="8">
        <f>Data!AC49</f>
        <v>40</v>
      </c>
      <c r="J180" s="10">
        <f t="shared" si="20"/>
        <v>9.2378752886836022</v>
      </c>
      <c r="K180" s="8">
        <f>Data!AD49</f>
        <v>316</v>
      </c>
      <c r="L180" s="10">
        <f t="shared" si="21"/>
        <v>42.189586114819761</v>
      </c>
      <c r="M180" s="10">
        <f t="shared" si="15"/>
        <v>85.241730279898221</v>
      </c>
      <c r="N180" s="10">
        <f t="shared" si="18"/>
        <v>14.758269720101779</v>
      </c>
      <c r="O180" s="10">
        <f t="shared" si="19"/>
        <v>9.2378752886836022</v>
      </c>
    </row>
    <row r="181" spans="1:15">
      <c r="A181" s="8" t="str">
        <f t="shared" si="14"/>
        <v>AF07_North Merthyr Tydfil</v>
      </c>
      <c r="B181" s="8" t="s">
        <v>86</v>
      </c>
      <c r="C181" s="9" t="str">
        <f>Data!A50</f>
        <v>Cwm Taf UHB</v>
      </c>
      <c r="D181" s="9" t="str">
        <f>Data!B50</f>
        <v>North Merthyr Tydfil</v>
      </c>
      <c r="E181" s="8">
        <f>Data!C50</f>
        <v>31875</v>
      </c>
      <c r="F181" s="8">
        <f>Data!Z50</f>
        <v>251</v>
      </c>
      <c r="G181" s="8">
        <f>Data!AA50</f>
        <v>79</v>
      </c>
      <c r="H181" s="10">
        <f t="shared" si="22"/>
        <v>76.060606060606062</v>
      </c>
      <c r="I181" s="8">
        <f>Data!AC50</f>
        <v>27</v>
      </c>
      <c r="J181" s="10">
        <f t="shared" si="20"/>
        <v>7.5630252100840334</v>
      </c>
      <c r="K181" s="8">
        <f>Data!AD50</f>
        <v>221</v>
      </c>
      <c r="L181" s="10">
        <f t="shared" si="21"/>
        <v>38.235294117647058</v>
      </c>
      <c r="M181" s="10">
        <f t="shared" si="15"/>
        <v>76.060606060606062</v>
      </c>
      <c r="N181" s="10">
        <f t="shared" si="18"/>
        <v>23.939393939393938</v>
      </c>
      <c r="O181" s="10">
        <f t="shared" si="19"/>
        <v>7.5630252100840334</v>
      </c>
    </row>
    <row r="182" spans="1:15">
      <c r="A182" s="8" t="str">
        <f t="shared" si="14"/>
        <v>AF07_North Rhondda</v>
      </c>
      <c r="B182" s="8" t="s">
        <v>86</v>
      </c>
      <c r="C182" s="9" t="str">
        <f>Data!A51</f>
        <v>Cwm Taf UHB</v>
      </c>
      <c r="D182" s="9" t="str">
        <f>Data!B51</f>
        <v>North Rhondda</v>
      </c>
      <c r="E182" s="8">
        <f>Data!C51</f>
        <v>36378</v>
      </c>
      <c r="F182" s="8">
        <f>Data!Z51</f>
        <v>243</v>
      </c>
      <c r="G182" s="8">
        <f>Data!AA51</f>
        <v>90</v>
      </c>
      <c r="H182" s="10">
        <f t="shared" si="22"/>
        <v>72.972972972972968</v>
      </c>
      <c r="I182" s="8">
        <f>Data!AC51</f>
        <v>39</v>
      </c>
      <c r="J182" s="10">
        <f t="shared" si="20"/>
        <v>10.483870967741936</v>
      </c>
      <c r="K182" s="8">
        <f>Data!AD51</f>
        <v>219</v>
      </c>
      <c r="L182" s="10">
        <f t="shared" si="21"/>
        <v>37.055837563451774</v>
      </c>
      <c r="M182" s="10">
        <f t="shared" si="15"/>
        <v>72.972972972972968</v>
      </c>
      <c r="N182" s="10">
        <f t="shared" si="18"/>
        <v>27.027027027027028</v>
      </c>
      <c r="O182" s="10">
        <f t="shared" si="19"/>
        <v>10.483870967741936</v>
      </c>
    </row>
    <row r="183" spans="1:15">
      <c r="A183" s="8" t="str">
        <f t="shared" si="14"/>
        <v>AF07_North Taf Ely</v>
      </c>
      <c r="B183" s="8" t="s">
        <v>86</v>
      </c>
      <c r="C183" s="9" t="str">
        <f>Data!A52</f>
        <v>Cwm Taf UHB</v>
      </c>
      <c r="D183" s="9" t="str">
        <f>Data!B52</f>
        <v>North Taf Ely</v>
      </c>
      <c r="E183" s="8">
        <f>Data!C52</f>
        <v>47274</v>
      </c>
      <c r="F183" s="8">
        <f>Data!Z52</f>
        <v>296</v>
      </c>
      <c r="G183" s="8">
        <f>Data!AA52</f>
        <v>78</v>
      </c>
      <c r="H183" s="10">
        <f t="shared" si="22"/>
        <v>79.144385026737979</v>
      </c>
      <c r="I183" s="8">
        <f>Data!AC52</f>
        <v>86</v>
      </c>
      <c r="J183" s="10">
        <f t="shared" si="20"/>
        <v>18.695652173913043</v>
      </c>
      <c r="K183" s="8">
        <f>Data!AD52</f>
        <v>279</v>
      </c>
      <c r="L183" s="10">
        <f t="shared" si="21"/>
        <v>37.753721244925572</v>
      </c>
      <c r="M183" s="10">
        <f t="shared" si="15"/>
        <v>79.144385026737979</v>
      </c>
      <c r="N183" s="10">
        <f t="shared" si="18"/>
        <v>20.855614973262032</v>
      </c>
      <c r="O183" s="10">
        <f t="shared" si="19"/>
        <v>18.695652173913043</v>
      </c>
    </row>
    <row r="184" spans="1:15">
      <c r="A184" s="8" t="str">
        <f t="shared" si="14"/>
        <v>AF07_South Cynon</v>
      </c>
      <c r="B184" s="8" t="s">
        <v>86</v>
      </c>
      <c r="C184" s="9" t="str">
        <f>Data!A53</f>
        <v>Cwm Taf UHB</v>
      </c>
      <c r="D184" s="9" t="str">
        <f>Data!B53</f>
        <v>South Cynon</v>
      </c>
      <c r="E184" s="8">
        <f>Data!C53</f>
        <v>20931</v>
      </c>
      <c r="F184" s="8">
        <f>Data!Z53</f>
        <v>170</v>
      </c>
      <c r="G184" s="8">
        <f>Data!AA53</f>
        <v>33</v>
      </c>
      <c r="H184" s="10">
        <f t="shared" si="22"/>
        <v>83.743842364532014</v>
      </c>
      <c r="I184" s="8">
        <f>Data!AC53</f>
        <v>25</v>
      </c>
      <c r="J184" s="10">
        <f t="shared" si="20"/>
        <v>10.964912280701753</v>
      </c>
      <c r="K184" s="8">
        <f>Data!AD53</f>
        <v>98</v>
      </c>
      <c r="L184" s="10">
        <f t="shared" si="21"/>
        <v>30.061349693251532</v>
      </c>
      <c r="M184" s="10">
        <f t="shared" si="15"/>
        <v>83.743842364532014</v>
      </c>
      <c r="N184" s="10">
        <f t="shared" si="18"/>
        <v>16.256157635467979</v>
      </c>
      <c r="O184" s="10">
        <f t="shared" si="19"/>
        <v>10.964912280701753</v>
      </c>
    </row>
    <row r="185" spans="1:15">
      <c r="A185" s="8" t="str">
        <f t="shared" si="14"/>
        <v>AF07_South Merthyr Tydfil</v>
      </c>
      <c r="B185" s="8" t="s">
        <v>86</v>
      </c>
      <c r="C185" s="9" t="str">
        <f>Data!A54</f>
        <v>Cwm Taf UHB</v>
      </c>
      <c r="D185" s="9" t="str">
        <f>Data!B54</f>
        <v>South Merthyr Tydfil</v>
      </c>
      <c r="E185" s="8">
        <f>Data!C54</f>
        <v>27509</v>
      </c>
      <c r="F185" s="8">
        <f>Data!Z54</f>
        <v>158</v>
      </c>
      <c r="G185" s="8">
        <f>Data!AA54</f>
        <v>35</v>
      </c>
      <c r="H185" s="10">
        <f t="shared" si="22"/>
        <v>81.865284974093271</v>
      </c>
      <c r="I185" s="8">
        <f>Data!AC54</f>
        <v>7</v>
      </c>
      <c r="J185" s="10">
        <f t="shared" si="20"/>
        <v>3.5000000000000004</v>
      </c>
      <c r="K185" s="8">
        <f>Data!AD54</f>
        <v>132</v>
      </c>
      <c r="L185" s="10">
        <f t="shared" si="21"/>
        <v>39.75903614457831</v>
      </c>
      <c r="M185" s="10">
        <f t="shared" si="15"/>
        <v>81.865284974093271</v>
      </c>
      <c r="N185" s="10">
        <f t="shared" si="18"/>
        <v>18.134715025906736</v>
      </c>
      <c r="O185" s="10">
        <f t="shared" si="19"/>
        <v>3.5000000000000004</v>
      </c>
    </row>
    <row r="186" spans="1:15">
      <c r="A186" s="8" t="str">
        <f t="shared" si="14"/>
        <v>AF07_South Rhondda</v>
      </c>
      <c r="B186" s="8" t="s">
        <v>86</v>
      </c>
      <c r="C186" s="9" t="str">
        <f>Data!A55</f>
        <v>Cwm Taf UHB</v>
      </c>
      <c r="D186" s="9" t="str">
        <f>Data!B55</f>
        <v>South Rhondda</v>
      </c>
      <c r="E186" s="8">
        <f>Data!C55</f>
        <v>44169</v>
      </c>
      <c r="F186" s="8">
        <f>Data!Z55</f>
        <v>272</v>
      </c>
      <c r="G186" s="8">
        <f>Data!AA55</f>
        <v>55</v>
      </c>
      <c r="H186" s="10">
        <f t="shared" si="22"/>
        <v>83.180428134556578</v>
      </c>
      <c r="I186" s="8">
        <f>Data!AC55</f>
        <v>113</v>
      </c>
      <c r="J186" s="10">
        <f t="shared" si="20"/>
        <v>25.681818181818183</v>
      </c>
      <c r="K186" s="8">
        <f>Data!AD55</f>
        <v>271</v>
      </c>
      <c r="L186" s="10">
        <f t="shared" si="21"/>
        <v>38.115330520393812</v>
      </c>
      <c r="M186" s="10">
        <f t="shared" si="15"/>
        <v>83.180428134556578</v>
      </c>
      <c r="N186" s="10">
        <f t="shared" si="18"/>
        <v>16.819571865443425</v>
      </c>
      <c r="O186" s="10">
        <f t="shared" si="19"/>
        <v>25.681818181818183</v>
      </c>
    </row>
    <row r="187" spans="1:15">
      <c r="A187" s="8" t="str">
        <f t="shared" si="14"/>
        <v>AF07_South Taf Ely</v>
      </c>
      <c r="B187" s="8" t="s">
        <v>86</v>
      </c>
      <c r="C187" s="9" t="str">
        <f>Data!A56</f>
        <v>Cwm Taf UHB</v>
      </c>
      <c r="D187" s="9" t="str">
        <f>Data!B56</f>
        <v>South Taf Ely</v>
      </c>
      <c r="E187" s="8">
        <f>Data!C56</f>
        <v>56631</v>
      </c>
      <c r="F187" s="8">
        <f>Data!Z56</f>
        <v>315</v>
      </c>
      <c r="G187" s="8">
        <f>Data!AA56</f>
        <v>104</v>
      </c>
      <c r="H187" s="10">
        <f t="shared" si="22"/>
        <v>75.178997613365155</v>
      </c>
      <c r="I187" s="8">
        <f>Data!AC56</f>
        <v>59</v>
      </c>
      <c r="J187" s="10">
        <f t="shared" si="20"/>
        <v>12.343096234309623</v>
      </c>
      <c r="K187" s="8">
        <f>Data!AD56</f>
        <v>394</v>
      </c>
      <c r="L187" s="10">
        <f t="shared" si="21"/>
        <v>45.183486238532112</v>
      </c>
      <c r="M187" s="10">
        <f t="shared" si="15"/>
        <v>75.178997613365155</v>
      </c>
      <c r="N187" s="10">
        <f t="shared" si="18"/>
        <v>24.821002386634845</v>
      </c>
      <c r="O187" s="10">
        <f t="shared" si="19"/>
        <v>12.343096234309623</v>
      </c>
    </row>
    <row r="188" spans="1:15">
      <c r="A188" s="8" t="str">
        <f t="shared" si="14"/>
        <v>AF07_Amman/Gwendraeth</v>
      </c>
      <c r="B188" s="8" t="s">
        <v>86</v>
      </c>
      <c r="C188" s="9" t="str">
        <f>Data!A57</f>
        <v>Hywel Dda UHB</v>
      </c>
      <c r="D188" s="9" t="str">
        <f>Data!B57</f>
        <v>Amman/Gwendraeth</v>
      </c>
      <c r="E188" s="8">
        <f>Data!C57</f>
        <v>57801</v>
      </c>
      <c r="F188" s="8">
        <f>Data!Z57</f>
        <v>493</v>
      </c>
      <c r="G188" s="8">
        <f>Data!AA57</f>
        <v>132</v>
      </c>
      <c r="H188" s="10">
        <f t="shared" si="22"/>
        <v>78.88</v>
      </c>
      <c r="I188" s="8">
        <f>Data!AC57</f>
        <v>76</v>
      </c>
      <c r="J188" s="10">
        <f t="shared" si="20"/>
        <v>10.841654778887303</v>
      </c>
      <c r="K188" s="8">
        <f>Data!AD57</f>
        <v>512</v>
      </c>
      <c r="L188" s="10">
        <f t="shared" si="21"/>
        <v>42.209398186314921</v>
      </c>
      <c r="M188" s="10">
        <f t="shared" si="15"/>
        <v>78.88</v>
      </c>
      <c r="N188" s="10">
        <f t="shared" si="18"/>
        <v>21.12</v>
      </c>
      <c r="O188" s="10">
        <f t="shared" si="19"/>
        <v>10.841654778887303</v>
      </c>
    </row>
    <row r="189" spans="1:15">
      <c r="A189" s="8" t="str">
        <f t="shared" si="14"/>
        <v>AF07_Llanelli</v>
      </c>
      <c r="B189" s="8" t="s">
        <v>86</v>
      </c>
      <c r="C189" s="9" t="str">
        <f>Data!A58</f>
        <v>Hywel Dda UHB</v>
      </c>
      <c r="D189" s="9" t="str">
        <f>Data!B58</f>
        <v>Llanelli</v>
      </c>
      <c r="E189" s="8">
        <f>Data!C58</f>
        <v>60958</v>
      </c>
      <c r="F189" s="8">
        <f>Data!Z58</f>
        <v>536</v>
      </c>
      <c r="G189" s="8">
        <f>Data!AA58</f>
        <v>145</v>
      </c>
      <c r="H189" s="10">
        <f t="shared" si="22"/>
        <v>78.70778267254039</v>
      </c>
      <c r="I189" s="8">
        <f>Data!AC58</f>
        <v>59</v>
      </c>
      <c r="J189" s="10">
        <f t="shared" si="20"/>
        <v>7.9729729729729737</v>
      </c>
      <c r="K189" s="8">
        <f>Data!AD58</f>
        <v>454</v>
      </c>
      <c r="L189" s="10">
        <f t="shared" si="21"/>
        <v>38.023450586264659</v>
      </c>
      <c r="M189" s="10">
        <f t="shared" si="15"/>
        <v>78.70778267254039</v>
      </c>
      <c r="N189" s="10">
        <f t="shared" si="18"/>
        <v>21.292217327459618</v>
      </c>
      <c r="O189" s="10">
        <f t="shared" si="19"/>
        <v>7.9729729729729737</v>
      </c>
    </row>
    <row r="190" spans="1:15">
      <c r="A190" s="8" t="str">
        <f t="shared" si="14"/>
        <v>AF07_North Ceredigion</v>
      </c>
      <c r="B190" s="8" t="s">
        <v>86</v>
      </c>
      <c r="C190" s="9" t="str">
        <f>Data!A59</f>
        <v>Hywel Dda UHB</v>
      </c>
      <c r="D190" s="9" t="str">
        <f>Data!B59</f>
        <v>North Ceredigion</v>
      </c>
      <c r="E190" s="8">
        <f>Data!C59</f>
        <v>48681</v>
      </c>
      <c r="F190" s="8">
        <f>Data!Z59</f>
        <v>335</v>
      </c>
      <c r="G190" s="8">
        <f>Data!AA59</f>
        <v>73</v>
      </c>
      <c r="H190" s="10">
        <f t="shared" si="22"/>
        <v>82.107843137254903</v>
      </c>
      <c r="I190" s="8">
        <f>Data!AC59</f>
        <v>144</v>
      </c>
      <c r="J190" s="10">
        <f t="shared" si="20"/>
        <v>26.086956521739129</v>
      </c>
      <c r="K190" s="8">
        <f>Data!AD59</f>
        <v>291</v>
      </c>
      <c r="L190" s="10">
        <f t="shared" si="21"/>
        <v>34.519572953736656</v>
      </c>
      <c r="M190" s="10">
        <f t="shared" si="15"/>
        <v>82.107843137254903</v>
      </c>
      <c r="N190" s="10">
        <f t="shared" si="18"/>
        <v>17.892156862745097</v>
      </c>
      <c r="O190" s="10">
        <f t="shared" si="19"/>
        <v>26.086956521739129</v>
      </c>
    </row>
    <row r="191" spans="1:15">
      <c r="A191" s="8" t="str">
        <f t="shared" si="14"/>
        <v>AF07_North Pembrokeshire</v>
      </c>
      <c r="B191" s="8" t="s">
        <v>86</v>
      </c>
      <c r="C191" s="9" t="str">
        <f>Data!A60</f>
        <v>Hywel Dda UHB</v>
      </c>
      <c r="D191" s="9" t="str">
        <f>Data!B60</f>
        <v>North Pembrokeshire</v>
      </c>
      <c r="E191" s="8">
        <f>Data!C60</f>
        <v>63696</v>
      </c>
      <c r="F191" s="8">
        <f>Data!Z60</f>
        <v>618</v>
      </c>
      <c r="G191" s="8">
        <f>Data!AA60</f>
        <v>145</v>
      </c>
      <c r="H191" s="10">
        <f t="shared" si="22"/>
        <v>80.996068152031455</v>
      </c>
      <c r="I191" s="8">
        <f>Data!AC60</f>
        <v>160</v>
      </c>
      <c r="J191" s="10">
        <f t="shared" si="20"/>
        <v>17.33477789815818</v>
      </c>
      <c r="K191" s="8">
        <f>Data!AD60</f>
        <v>587</v>
      </c>
      <c r="L191" s="10">
        <f t="shared" si="21"/>
        <v>38.87417218543046</v>
      </c>
      <c r="M191" s="10">
        <f t="shared" si="15"/>
        <v>80.996068152031455</v>
      </c>
      <c r="N191" s="10">
        <f t="shared" si="18"/>
        <v>19.003931847968545</v>
      </c>
      <c r="O191" s="10">
        <f t="shared" si="19"/>
        <v>17.33477789815818</v>
      </c>
    </row>
    <row r="192" spans="1:15">
      <c r="A192" s="8" t="str">
        <f t="shared" si="14"/>
        <v>AF07_South Ceredigion</v>
      </c>
      <c r="B192" s="8" t="s">
        <v>86</v>
      </c>
      <c r="C192" s="9" t="str">
        <f>Data!A61</f>
        <v>Hywel Dda UHB</v>
      </c>
      <c r="D192" s="9" t="str">
        <f>Data!B61</f>
        <v>South Ceredigion</v>
      </c>
      <c r="E192" s="8">
        <f>Data!C61</f>
        <v>48066</v>
      </c>
      <c r="F192" s="8">
        <f>Data!Z61</f>
        <v>407</v>
      </c>
      <c r="G192" s="8">
        <f>Data!AA61</f>
        <v>121</v>
      </c>
      <c r="H192" s="10">
        <f t="shared" si="22"/>
        <v>77.083333333333343</v>
      </c>
      <c r="I192" s="8">
        <f>Data!AC61</f>
        <v>80</v>
      </c>
      <c r="J192" s="10">
        <f t="shared" si="20"/>
        <v>13.157894736842104</v>
      </c>
      <c r="K192" s="8">
        <f>Data!AD61</f>
        <v>502</v>
      </c>
      <c r="L192" s="10">
        <f t="shared" si="21"/>
        <v>45.225225225225223</v>
      </c>
      <c r="M192" s="10">
        <f t="shared" si="15"/>
        <v>77.083333333333343</v>
      </c>
      <c r="N192" s="10">
        <f t="shared" si="18"/>
        <v>22.916666666666664</v>
      </c>
      <c r="O192" s="10">
        <f t="shared" si="19"/>
        <v>13.157894736842104</v>
      </c>
    </row>
    <row r="193" spans="1:15">
      <c r="A193" s="8" t="str">
        <f t="shared" si="14"/>
        <v>AF07_South Pembrokeshire</v>
      </c>
      <c r="B193" s="8" t="s">
        <v>86</v>
      </c>
      <c r="C193" s="9" t="str">
        <f>Data!A62</f>
        <v>Hywel Dda UHB</v>
      </c>
      <c r="D193" s="9" t="str">
        <f>Data!B62</f>
        <v>South Pembrokeshire</v>
      </c>
      <c r="E193" s="8">
        <f>Data!C62</f>
        <v>55041</v>
      </c>
      <c r="F193" s="8">
        <f>Data!Z62</f>
        <v>553</v>
      </c>
      <c r="G193" s="8">
        <f>Data!AA62</f>
        <v>162</v>
      </c>
      <c r="H193" s="10">
        <f t="shared" si="22"/>
        <v>77.342657342657333</v>
      </c>
      <c r="I193" s="8">
        <f>Data!AC62</f>
        <v>111</v>
      </c>
      <c r="J193" s="10">
        <f t="shared" si="20"/>
        <v>13.438256658595641</v>
      </c>
      <c r="K193" s="8">
        <f>Data!AD62</f>
        <v>668</v>
      </c>
      <c r="L193" s="10">
        <f t="shared" si="21"/>
        <v>44.712182061579654</v>
      </c>
      <c r="M193" s="10">
        <f t="shared" si="15"/>
        <v>77.342657342657333</v>
      </c>
      <c r="N193" s="10">
        <f t="shared" si="18"/>
        <v>22.657342657342657</v>
      </c>
      <c r="O193" s="10">
        <f t="shared" si="19"/>
        <v>13.438256658595641</v>
      </c>
    </row>
    <row r="194" spans="1:15">
      <c r="A194" s="8" t="str">
        <f t="shared" si="14"/>
        <v>AF07_Taf / Teifi / Tywi</v>
      </c>
      <c r="B194" s="8" t="s">
        <v>86</v>
      </c>
      <c r="C194" s="9" t="str">
        <f>Data!A63</f>
        <v>Hywel Dda UHB</v>
      </c>
      <c r="D194" s="9" t="str">
        <f>Data!B63</f>
        <v>Taf / Teifi / Tywi</v>
      </c>
      <c r="E194" s="8">
        <f>Data!C63</f>
        <v>57334</v>
      </c>
      <c r="F194" s="8">
        <f>Data!Z63</f>
        <v>546</v>
      </c>
      <c r="G194" s="8">
        <f>Data!AA63</f>
        <v>97</v>
      </c>
      <c r="H194" s="10">
        <f t="shared" si="22"/>
        <v>84.914463452566096</v>
      </c>
      <c r="I194" s="8">
        <f>Data!AC63</f>
        <v>145</v>
      </c>
      <c r="J194" s="10">
        <f t="shared" si="20"/>
        <v>18.401015228426395</v>
      </c>
      <c r="K194" s="8">
        <f>Data!AD63</f>
        <v>548</v>
      </c>
      <c r="L194" s="10">
        <f t="shared" si="21"/>
        <v>41.017964071856291</v>
      </c>
      <c r="M194" s="10">
        <f t="shared" si="15"/>
        <v>84.914463452566096</v>
      </c>
      <c r="N194" s="10">
        <f t="shared" si="18"/>
        <v>15.085536547433904</v>
      </c>
      <c r="O194" s="10">
        <f t="shared" si="19"/>
        <v>18.401015228426395</v>
      </c>
    </row>
    <row r="195" spans="1:15">
      <c r="A195" s="8" t="str">
        <f t="shared" si="14"/>
        <v>AF07_Mid Powys</v>
      </c>
      <c r="B195" s="8" t="s">
        <v>86</v>
      </c>
      <c r="C195" s="9" t="str">
        <f>Data!A64</f>
        <v>Powys tHB</v>
      </c>
      <c r="D195" s="9" t="str">
        <f>Data!B64</f>
        <v>Mid Powys</v>
      </c>
      <c r="E195" s="8">
        <f>Data!C64</f>
        <v>28676</v>
      </c>
      <c r="F195" s="8">
        <f>Data!Z64</f>
        <v>253</v>
      </c>
      <c r="G195" s="8">
        <f>Data!AA64</f>
        <v>76</v>
      </c>
      <c r="H195" s="10">
        <f t="shared" si="22"/>
        <v>76.899696048632222</v>
      </c>
      <c r="I195" s="8">
        <f>Data!AC64</f>
        <v>48</v>
      </c>
      <c r="J195" s="10">
        <f t="shared" si="20"/>
        <v>12.73209549071618</v>
      </c>
      <c r="K195" s="8">
        <f>Data!AD64</f>
        <v>235</v>
      </c>
      <c r="L195" s="10">
        <f t="shared" si="21"/>
        <v>38.398692810457518</v>
      </c>
      <c r="M195" s="10">
        <f t="shared" si="15"/>
        <v>76.899696048632222</v>
      </c>
      <c r="N195" s="10">
        <f t="shared" si="18"/>
        <v>23.100303951367781</v>
      </c>
      <c r="O195" s="10">
        <f t="shared" si="19"/>
        <v>12.73209549071618</v>
      </c>
    </row>
    <row r="196" spans="1:15">
      <c r="A196" s="8" t="str">
        <f t="shared" ref="A196:A259" si="23">B196&amp;"_"&amp;D196</f>
        <v>AF07_North Powys</v>
      </c>
      <c r="B196" s="8" t="s">
        <v>86</v>
      </c>
      <c r="C196" s="9" t="str">
        <f>Data!A65</f>
        <v>Powys tHB</v>
      </c>
      <c r="D196" s="9" t="str">
        <f>Data!B65</f>
        <v>North Powys</v>
      </c>
      <c r="E196" s="8">
        <f>Data!C65</f>
        <v>64552</v>
      </c>
      <c r="F196" s="8">
        <f>Data!Z65</f>
        <v>411</v>
      </c>
      <c r="G196" s="8">
        <f>Data!AA65</f>
        <v>127</v>
      </c>
      <c r="H196" s="10">
        <f t="shared" si="22"/>
        <v>76.394052044609666</v>
      </c>
      <c r="I196" s="8">
        <f>Data!AC65</f>
        <v>139</v>
      </c>
      <c r="J196" s="10">
        <f t="shared" si="20"/>
        <v>20.531757754800591</v>
      </c>
      <c r="K196" s="8">
        <f>Data!AD65</f>
        <v>480</v>
      </c>
      <c r="L196" s="10">
        <f t="shared" si="21"/>
        <v>41.486603284356093</v>
      </c>
      <c r="M196" s="10">
        <f t="shared" si="15"/>
        <v>76.394052044609666</v>
      </c>
      <c r="N196" s="10">
        <f t="shared" si="18"/>
        <v>23.605947955390334</v>
      </c>
      <c r="O196" s="10">
        <f t="shared" si="19"/>
        <v>20.531757754800591</v>
      </c>
    </row>
    <row r="197" spans="1:15">
      <c r="A197" s="8" t="str">
        <f t="shared" si="23"/>
        <v>AF07_South Powys</v>
      </c>
      <c r="B197" s="8" t="s">
        <v>86</v>
      </c>
      <c r="C197" s="9" t="str">
        <f>Data!A66</f>
        <v>Powys tHB</v>
      </c>
      <c r="D197" s="9" t="str">
        <f>Data!B66</f>
        <v>South Powys</v>
      </c>
      <c r="E197" s="8">
        <f>Data!C66</f>
        <v>45271</v>
      </c>
      <c r="F197" s="8">
        <f>Data!Z66</f>
        <v>438</v>
      </c>
      <c r="G197" s="8">
        <f>Data!AA66</f>
        <v>105</v>
      </c>
      <c r="H197" s="10">
        <f t="shared" si="22"/>
        <v>80.662983425414367</v>
      </c>
      <c r="I197" s="8">
        <f>Data!AC66</f>
        <v>102</v>
      </c>
      <c r="J197" s="10">
        <f t="shared" si="20"/>
        <v>15.813953488372093</v>
      </c>
      <c r="K197" s="8">
        <f>Data!AD66</f>
        <v>416</v>
      </c>
      <c r="L197" s="10">
        <f t="shared" si="21"/>
        <v>39.208294062205468</v>
      </c>
      <c r="M197" s="10">
        <f t="shared" ref="M197:M198" si="24">F197/SUM(F197:G197)*100</f>
        <v>80.662983425414367</v>
      </c>
      <c r="N197" s="10">
        <f t="shared" si="18"/>
        <v>19.337016574585636</v>
      </c>
      <c r="O197" s="10">
        <f t="shared" si="19"/>
        <v>15.813953488372093</v>
      </c>
    </row>
    <row r="198" spans="1:15">
      <c r="A198" s="8" t="str">
        <f t="shared" si="23"/>
        <v>AF07_Wales</v>
      </c>
      <c r="B198" s="8" t="s">
        <v>86</v>
      </c>
      <c r="C198" s="9" t="str">
        <f>Data!A67</f>
        <v>Wales</v>
      </c>
      <c r="D198" s="9" t="str">
        <f>Data!B67</f>
        <v>Wales</v>
      </c>
      <c r="E198" s="8">
        <f>Data!C67</f>
        <v>3184260</v>
      </c>
      <c r="F198" s="8">
        <f>Data!Z67</f>
        <v>23540</v>
      </c>
      <c r="G198" s="8">
        <f>Data!AA67</f>
        <v>6080</v>
      </c>
      <c r="H198" s="10">
        <f t="shared" si="22"/>
        <v>79.473328831870361</v>
      </c>
      <c r="I198" s="8">
        <f>Data!AC67</f>
        <v>5300</v>
      </c>
      <c r="J198" s="10">
        <f t="shared" si="20"/>
        <v>15.177548682703321</v>
      </c>
      <c r="K198" s="8">
        <f>Data!AD67</f>
        <v>23867</v>
      </c>
      <c r="L198" s="10">
        <f t="shared" si="21"/>
        <v>40.599112048582171</v>
      </c>
      <c r="M198" s="10">
        <f t="shared" si="24"/>
        <v>79.473328831870361</v>
      </c>
      <c r="N198" s="10">
        <f t="shared" ref="N198" si="25">G198/SUM(F198:G198)*100</f>
        <v>20.526671168129642</v>
      </c>
      <c r="O198" s="10">
        <f t="shared" ref="O198" si="26">I198/(I198+SUM(F198:G198))*100</f>
        <v>15.177548682703321</v>
      </c>
    </row>
    <row r="199" spans="1:15">
      <c r="A199" s="11" t="str">
        <f t="shared" si="23"/>
        <v>BP04_Afan</v>
      </c>
      <c r="B199" s="11" t="s">
        <v>75</v>
      </c>
      <c r="C199" s="12" t="str">
        <f>Data!A3</f>
        <v>ABM UHB</v>
      </c>
      <c r="D199" s="12" t="str">
        <f>Data!B3</f>
        <v>Afan</v>
      </c>
      <c r="E199" s="11">
        <f>Data!C3</f>
        <v>50762</v>
      </c>
      <c r="F199" s="11">
        <f>Data!F3</f>
        <v>7711</v>
      </c>
      <c r="G199" s="11">
        <f>Data!G3</f>
        <v>535</v>
      </c>
      <c r="H199" s="13">
        <f t="shared" si="22"/>
        <v>93.512005821004124</v>
      </c>
      <c r="I199" s="11">
        <f>Data!I3</f>
        <v>474</v>
      </c>
      <c r="J199" s="13">
        <f t="shared" si="20"/>
        <v>5.4357798165137616</v>
      </c>
      <c r="K199" s="11">
        <f>Data!J3</f>
        <v>0</v>
      </c>
      <c r="L199" s="13">
        <f t="shared" si="21"/>
        <v>0</v>
      </c>
      <c r="M199" s="13">
        <f t="shared" ref="M199:M262" si="27">F199/SUM(F199:G199)*100</f>
        <v>93.512005821004124</v>
      </c>
      <c r="N199" s="13">
        <f t="shared" ref="N199:N262" si="28">G199/SUM(F199:G199)*100</f>
        <v>6.4879941789958764</v>
      </c>
      <c r="O199" s="13">
        <f t="shared" ref="O199:O262" si="29">I199/(I199+SUM(F199:G199))*100</f>
        <v>5.4357798165137616</v>
      </c>
    </row>
    <row r="200" spans="1:15">
      <c r="A200" s="11" t="str">
        <f t="shared" si="23"/>
        <v>BP04_BayHealth</v>
      </c>
      <c r="B200" s="11" t="s">
        <v>75</v>
      </c>
      <c r="C200" s="12" t="str">
        <f>Data!A4</f>
        <v>ABM UHB</v>
      </c>
      <c r="D200" s="12" t="str">
        <f>Data!B4</f>
        <v>BayHealth</v>
      </c>
      <c r="E200" s="11">
        <f>Data!C4</f>
        <v>74009</v>
      </c>
      <c r="F200" s="11">
        <f>Data!F4</f>
        <v>8012</v>
      </c>
      <c r="G200" s="11">
        <f>Data!G4</f>
        <v>804</v>
      </c>
      <c r="H200" s="13">
        <f t="shared" ref="H200:H264" si="30">F200/SUM(F200:G200)*100</f>
        <v>90.880217785843925</v>
      </c>
      <c r="I200" s="11">
        <f>Data!I4</f>
        <v>366</v>
      </c>
      <c r="J200" s="13">
        <f t="shared" ref="J200:J264" si="31">I200/(I200+SUM(F200:G200))*100</f>
        <v>3.9860596819864953</v>
      </c>
      <c r="K200" s="11">
        <f>Data!J4</f>
        <v>0</v>
      </c>
      <c r="L200" s="13">
        <f t="shared" ref="L200:L264" si="32">K200/(K200+I200+SUM(F200:G200))*100</f>
        <v>0</v>
      </c>
      <c r="M200" s="13">
        <f t="shared" si="27"/>
        <v>90.880217785843925</v>
      </c>
      <c r="N200" s="13">
        <f t="shared" si="28"/>
        <v>9.1197822141560803</v>
      </c>
      <c r="O200" s="13">
        <f t="shared" si="29"/>
        <v>3.9860596819864953</v>
      </c>
    </row>
    <row r="201" spans="1:15">
      <c r="A201" s="11" t="str">
        <f t="shared" si="23"/>
        <v>BP04_Bridgend East Network</v>
      </c>
      <c r="B201" s="11" t="s">
        <v>75</v>
      </c>
      <c r="C201" s="12" t="str">
        <f>Data!A5</f>
        <v>ABM UHB</v>
      </c>
      <c r="D201" s="12" t="str">
        <f>Data!B5</f>
        <v>Bridgend East Network</v>
      </c>
      <c r="E201" s="11">
        <f>Data!C5</f>
        <v>68378</v>
      </c>
      <c r="F201" s="11">
        <f>Data!F5</f>
        <v>9324</v>
      </c>
      <c r="G201" s="11">
        <f>Data!G5</f>
        <v>594</v>
      </c>
      <c r="H201" s="13">
        <f t="shared" si="30"/>
        <v>94.010889292196012</v>
      </c>
      <c r="I201" s="11">
        <f>Data!I5</f>
        <v>91</v>
      </c>
      <c r="J201" s="13">
        <f t="shared" si="31"/>
        <v>0.90918173643720657</v>
      </c>
      <c r="K201" s="11">
        <f>Data!J5</f>
        <v>0</v>
      </c>
      <c r="L201" s="13">
        <f t="shared" si="32"/>
        <v>0</v>
      </c>
      <c r="M201" s="13">
        <f t="shared" si="27"/>
        <v>94.010889292196012</v>
      </c>
      <c r="N201" s="13">
        <f t="shared" si="28"/>
        <v>5.9891107078039925</v>
      </c>
      <c r="O201" s="13">
        <f t="shared" si="29"/>
        <v>0.90918173643720657</v>
      </c>
    </row>
    <row r="202" spans="1:15">
      <c r="A202" s="11" t="str">
        <f t="shared" si="23"/>
        <v>BP04_Bridgend North Network</v>
      </c>
      <c r="B202" s="11" t="s">
        <v>75</v>
      </c>
      <c r="C202" s="12" t="str">
        <f>Data!A6</f>
        <v>ABM UHB</v>
      </c>
      <c r="D202" s="12" t="str">
        <f>Data!B6</f>
        <v>Bridgend North Network</v>
      </c>
      <c r="E202" s="11">
        <f>Data!C6</f>
        <v>51281</v>
      </c>
      <c r="F202" s="11">
        <f>Data!F6</f>
        <v>8284</v>
      </c>
      <c r="G202" s="11">
        <f>Data!G6</f>
        <v>532</v>
      </c>
      <c r="H202" s="13">
        <f t="shared" si="30"/>
        <v>93.965517241379317</v>
      </c>
      <c r="I202" s="11">
        <f>Data!I6</f>
        <v>282</v>
      </c>
      <c r="J202" s="13">
        <f t="shared" si="31"/>
        <v>3.099582325785887</v>
      </c>
      <c r="K202" s="11">
        <f>Data!J6</f>
        <v>0</v>
      </c>
      <c r="L202" s="13">
        <f t="shared" si="32"/>
        <v>0</v>
      </c>
      <c r="M202" s="13">
        <f t="shared" si="27"/>
        <v>93.965517241379317</v>
      </c>
      <c r="N202" s="13">
        <f t="shared" si="28"/>
        <v>6.0344827586206895</v>
      </c>
      <c r="O202" s="13">
        <f t="shared" si="29"/>
        <v>3.099582325785887</v>
      </c>
    </row>
    <row r="203" spans="1:15">
      <c r="A203" s="11" t="str">
        <f t="shared" si="23"/>
        <v>BP04_Bridgend West Network</v>
      </c>
      <c r="B203" s="11" t="s">
        <v>75</v>
      </c>
      <c r="C203" s="12" t="str">
        <f>Data!A7</f>
        <v>ABM UHB</v>
      </c>
      <c r="D203" s="12" t="str">
        <f>Data!B7</f>
        <v>Bridgend West Network</v>
      </c>
      <c r="E203" s="11">
        <f>Data!C7</f>
        <v>34127</v>
      </c>
      <c r="F203" s="11">
        <f>Data!F7</f>
        <v>5158</v>
      </c>
      <c r="G203" s="11">
        <f>Data!G7</f>
        <v>667</v>
      </c>
      <c r="H203" s="13">
        <f t="shared" si="30"/>
        <v>88.549356223175963</v>
      </c>
      <c r="I203" s="11">
        <f>Data!I7</f>
        <v>65</v>
      </c>
      <c r="J203" s="13">
        <f t="shared" si="31"/>
        <v>1.1035653650254669</v>
      </c>
      <c r="K203" s="11">
        <f>Data!J7</f>
        <v>0</v>
      </c>
      <c r="L203" s="13">
        <f t="shared" si="32"/>
        <v>0</v>
      </c>
      <c r="M203" s="13">
        <f t="shared" si="27"/>
        <v>88.549356223175963</v>
      </c>
      <c r="N203" s="13">
        <f t="shared" si="28"/>
        <v>11.450643776824036</v>
      </c>
      <c r="O203" s="13">
        <f t="shared" si="29"/>
        <v>1.1035653650254669</v>
      </c>
    </row>
    <row r="204" spans="1:15">
      <c r="A204" s="11" t="str">
        <f t="shared" si="23"/>
        <v>BP04_CityHealth</v>
      </c>
      <c r="B204" s="11" t="s">
        <v>75</v>
      </c>
      <c r="C204" s="12" t="str">
        <f>Data!A8</f>
        <v>ABM UHB</v>
      </c>
      <c r="D204" s="12" t="str">
        <f>Data!B8</f>
        <v>CityHealth</v>
      </c>
      <c r="E204" s="11">
        <f>Data!C8</f>
        <v>50708</v>
      </c>
      <c r="F204" s="11">
        <f>Data!F8</f>
        <v>5920</v>
      </c>
      <c r="G204" s="11">
        <f>Data!G8</f>
        <v>517</v>
      </c>
      <c r="H204" s="13">
        <f t="shared" si="30"/>
        <v>91.968308218114032</v>
      </c>
      <c r="I204" s="11">
        <f>Data!I8</f>
        <v>158</v>
      </c>
      <c r="J204" s="13">
        <f t="shared" si="31"/>
        <v>2.3957543593631536</v>
      </c>
      <c r="K204" s="11">
        <f>Data!J8</f>
        <v>0</v>
      </c>
      <c r="L204" s="13">
        <f t="shared" si="32"/>
        <v>0</v>
      </c>
      <c r="M204" s="13">
        <f t="shared" si="27"/>
        <v>91.968308218114032</v>
      </c>
      <c r="N204" s="13">
        <f t="shared" si="28"/>
        <v>8.0316917818859714</v>
      </c>
      <c r="O204" s="13">
        <f t="shared" si="29"/>
        <v>2.3957543593631536</v>
      </c>
    </row>
    <row r="205" spans="1:15">
      <c r="A205" s="11" t="str">
        <f t="shared" si="23"/>
        <v>BP04_Cwmtawe</v>
      </c>
      <c r="B205" s="11" t="s">
        <v>75</v>
      </c>
      <c r="C205" s="12" t="str">
        <f>Data!A9</f>
        <v>ABM UHB</v>
      </c>
      <c r="D205" s="12" t="str">
        <f>Data!B9</f>
        <v>Cwmtawe</v>
      </c>
      <c r="E205" s="11">
        <f>Data!C9</f>
        <v>42989</v>
      </c>
      <c r="F205" s="11">
        <f>Data!F9</f>
        <v>5404</v>
      </c>
      <c r="G205" s="11">
        <f>Data!G9</f>
        <v>611</v>
      </c>
      <c r="H205" s="13">
        <f t="shared" si="30"/>
        <v>89.842061512884456</v>
      </c>
      <c r="I205" s="11">
        <f>Data!I9</f>
        <v>47</v>
      </c>
      <c r="J205" s="13">
        <f t="shared" si="31"/>
        <v>0.77532167601451663</v>
      </c>
      <c r="K205" s="11">
        <f>Data!J9</f>
        <v>0</v>
      </c>
      <c r="L205" s="13">
        <f t="shared" si="32"/>
        <v>0</v>
      </c>
      <c r="M205" s="13">
        <f t="shared" si="27"/>
        <v>89.842061512884456</v>
      </c>
      <c r="N205" s="13">
        <f t="shared" si="28"/>
        <v>10.157938487115544</v>
      </c>
      <c r="O205" s="13">
        <f t="shared" si="29"/>
        <v>0.77532167601451663</v>
      </c>
    </row>
    <row r="206" spans="1:15">
      <c r="A206" s="11" t="str">
        <f t="shared" si="23"/>
        <v>BP04_Llwchwr</v>
      </c>
      <c r="B206" s="11" t="s">
        <v>75</v>
      </c>
      <c r="C206" s="12" t="str">
        <f>Data!A10</f>
        <v>ABM UHB</v>
      </c>
      <c r="D206" s="12" t="str">
        <f>Data!B10</f>
        <v>Llwchwr</v>
      </c>
      <c r="E206" s="11">
        <f>Data!C10</f>
        <v>46532</v>
      </c>
      <c r="F206" s="11">
        <f>Data!F10</f>
        <v>6230</v>
      </c>
      <c r="G206" s="11">
        <f>Data!G10</f>
        <v>723</v>
      </c>
      <c r="H206" s="13">
        <f t="shared" si="30"/>
        <v>89.601610815475325</v>
      </c>
      <c r="I206" s="11">
        <f>Data!I10</f>
        <v>61</v>
      </c>
      <c r="J206" s="13">
        <f t="shared" si="31"/>
        <v>0.86968919304248637</v>
      </c>
      <c r="K206" s="11">
        <f>Data!J10</f>
        <v>0</v>
      </c>
      <c r="L206" s="13">
        <f t="shared" si="32"/>
        <v>0</v>
      </c>
      <c r="M206" s="13">
        <f t="shared" si="27"/>
        <v>89.601610815475325</v>
      </c>
      <c r="N206" s="13">
        <f t="shared" si="28"/>
        <v>10.398389184524666</v>
      </c>
      <c r="O206" s="13">
        <f t="shared" si="29"/>
        <v>0.86968919304248637</v>
      </c>
    </row>
    <row r="207" spans="1:15">
      <c r="A207" s="11" t="str">
        <f t="shared" si="23"/>
        <v>BP04_Neath</v>
      </c>
      <c r="B207" s="11" t="s">
        <v>75</v>
      </c>
      <c r="C207" s="12" t="str">
        <f>Data!A11</f>
        <v>ABM UHB</v>
      </c>
      <c r="D207" s="12" t="str">
        <f>Data!B11</f>
        <v>Neath</v>
      </c>
      <c r="E207" s="11">
        <f>Data!C11</f>
        <v>56422</v>
      </c>
      <c r="F207" s="11">
        <f>Data!F11</f>
        <v>8284</v>
      </c>
      <c r="G207" s="11">
        <f>Data!G11</f>
        <v>617</v>
      </c>
      <c r="H207" s="13">
        <f t="shared" si="30"/>
        <v>93.0681945848781</v>
      </c>
      <c r="I207" s="11">
        <f>Data!I11</f>
        <v>161</v>
      </c>
      <c r="J207" s="13">
        <f t="shared" si="31"/>
        <v>1.7766497461928936</v>
      </c>
      <c r="K207" s="11">
        <f>Data!J11</f>
        <v>0</v>
      </c>
      <c r="L207" s="13">
        <f t="shared" si="32"/>
        <v>0</v>
      </c>
      <c r="M207" s="13">
        <f t="shared" si="27"/>
        <v>93.0681945848781</v>
      </c>
      <c r="N207" s="13">
        <f t="shared" si="28"/>
        <v>6.9318054151218957</v>
      </c>
      <c r="O207" s="13">
        <f t="shared" si="29"/>
        <v>1.7766497461928936</v>
      </c>
    </row>
    <row r="208" spans="1:15">
      <c r="A208" s="11" t="str">
        <f t="shared" si="23"/>
        <v>BP04_Penderi</v>
      </c>
      <c r="B208" s="11" t="s">
        <v>75</v>
      </c>
      <c r="C208" s="12" t="str">
        <f>Data!A12</f>
        <v>ABM UHB</v>
      </c>
      <c r="D208" s="12" t="str">
        <f>Data!B12</f>
        <v>Penderi</v>
      </c>
      <c r="E208" s="11">
        <f>Data!C12</f>
        <v>37026</v>
      </c>
      <c r="F208" s="11">
        <f>Data!F12</f>
        <v>4737</v>
      </c>
      <c r="G208" s="11">
        <f>Data!G12</f>
        <v>461</v>
      </c>
      <c r="H208" s="13">
        <f t="shared" si="30"/>
        <v>91.131204309349741</v>
      </c>
      <c r="I208" s="11">
        <f>Data!I12</f>
        <v>151</v>
      </c>
      <c r="J208" s="13">
        <f t="shared" si="31"/>
        <v>2.8229575621611516</v>
      </c>
      <c r="K208" s="11">
        <f>Data!J12</f>
        <v>0</v>
      </c>
      <c r="L208" s="13">
        <f t="shared" si="32"/>
        <v>0</v>
      </c>
      <c r="M208" s="13">
        <f t="shared" si="27"/>
        <v>91.131204309349741</v>
      </c>
      <c r="N208" s="13">
        <f t="shared" si="28"/>
        <v>8.8687956906502503</v>
      </c>
      <c r="O208" s="13">
        <f t="shared" si="29"/>
        <v>2.8229575621611516</v>
      </c>
    </row>
    <row r="209" spans="1:15">
      <c r="A209" s="11" t="str">
        <f t="shared" si="23"/>
        <v>BP04_Upper Valleys</v>
      </c>
      <c r="B209" s="11" t="s">
        <v>75</v>
      </c>
      <c r="C209" s="12" t="str">
        <f>Data!A13</f>
        <v>ABM UHB</v>
      </c>
      <c r="D209" s="12" t="str">
        <f>Data!B13</f>
        <v>Upper Valleys</v>
      </c>
      <c r="E209" s="11">
        <f>Data!C13</f>
        <v>30624</v>
      </c>
      <c r="F209" s="11">
        <f>Data!F13</f>
        <v>5014</v>
      </c>
      <c r="G209" s="11">
        <f>Data!G13</f>
        <v>342</v>
      </c>
      <c r="H209" s="13">
        <f t="shared" si="30"/>
        <v>93.614637789395076</v>
      </c>
      <c r="I209" s="11">
        <f>Data!I13</f>
        <v>106</v>
      </c>
      <c r="J209" s="13">
        <f t="shared" si="31"/>
        <v>1.9406810692054193</v>
      </c>
      <c r="K209" s="11">
        <f>Data!J13</f>
        <v>0</v>
      </c>
      <c r="L209" s="13">
        <f t="shared" si="32"/>
        <v>0</v>
      </c>
      <c r="M209" s="13">
        <f t="shared" si="27"/>
        <v>93.614637789395076</v>
      </c>
      <c r="N209" s="13">
        <f t="shared" si="28"/>
        <v>6.3853622106049297</v>
      </c>
      <c r="O209" s="13">
        <f t="shared" si="29"/>
        <v>1.9406810692054193</v>
      </c>
    </row>
    <row r="210" spans="1:15">
      <c r="A210" s="11" t="str">
        <f t="shared" si="23"/>
        <v>BP04_Blaenau Gwent East</v>
      </c>
      <c r="B210" s="11" t="s">
        <v>75</v>
      </c>
      <c r="C210" s="12" t="str">
        <f>Data!A14</f>
        <v>Aneurin Bevan UHB</v>
      </c>
      <c r="D210" s="12" t="str">
        <f>Data!B14</f>
        <v>Blaenau Gwent East</v>
      </c>
      <c r="E210" s="11">
        <f>Data!C14</f>
        <v>38233</v>
      </c>
      <c r="F210" s="11">
        <f>Data!F14</f>
        <v>6734</v>
      </c>
      <c r="G210" s="11">
        <f>Data!G14</f>
        <v>458</v>
      </c>
      <c r="H210" s="13">
        <f t="shared" si="30"/>
        <v>93.631813125695217</v>
      </c>
      <c r="I210" s="11">
        <f>Data!I14</f>
        <v>224</v>
      </c>
      <c r="J210" s="13">
        <f t="shared" si="31"/>
        <v>3.0204962243797198</v>
      </c>
      <c r="K210" s="11">
        <f>Data!J14</f>
        <v>0</v>
      </c>
      <c r="L210" s="13">
        <f t="shared" si="32"/>
        <v>0</v>
      </c>
      <c r="M210" s="13">
        <f t="shared" si="27"/>
        <v>93.631813125695217</v>
      </c>
      <c r="N210" s="13">
        <f t="shared" si="28"/>
        <v>6.3681868743047838</v>
      </c>
      <c r="O210" s="13">
        <f t="shared" si="29"/>
        <v>3.0204962243797198</v>
      </c>
    </row>
    <row r="211" spans="1:15">
      <c r="A211" s="11" t="str">
        <f t="shared" si="23"/>
        <v>BP04_Blaenau Gwent West</v>
      </c>
      <c r="B211" s="11" t="s">
        <v>75</v>
      </c>
      <c r="C211" s="12" t="str">
        <f>Data!A15</f>
        <v>Aneurin Bevan UHB</v>
      </c>
      <c r="D211" s="12" t="str">
        <f>Data!B15</f>
        <v>Blaenau Gwent West</v>
      </c>
      <c r="E211" s="11">
        <f>Data!C15</f>
        <v>35017</v>
      </c>
      <c r="F211" s="11">
        <f>Data!F15</f>
        <v>5215</v>
      </c>
      <c r="G211" s="11">
        <f>Data!G15</f>
        <v>369</v>
      </c>
      <c r="H211" s="13">
        <f t="shared" si="30"/>
        <v>93.391833810888244</v>
      </c>
      <c r="I211" s="11">
        <f>Data!I15</f>
        <v>61</v>
      </c>
      <c r="J211" s="13">
        <f t="shared" si="31"/>
        <v>1.0806023029229406</v>
      </c>
      <c r="K211" s="11">
        <f>Data!J15</f>
        <v>0</v>
      </c>
      <c r="L211" s="13">
        <f t="shared" si="32"/>
        <v>0</v>
      </c>
      <c r="M211" s="13">
        <f t="shared" si="27"/>
        <v>93.391833810888244</v>
      </c>
      <c r="N211" s="13">
        <f t="shared" si="28"/>
        <v>6.6081661891117482</v>
      </c>
      <c r="O211" s="13">
        <f t="shared" si="29"/>
        <v>1.0806023029229406</v>
      </c>
    </row>
    <row r="212" spans="1:15">
      <c r="A212" s="11" t="str">
        <f t="shared" si="23"/>
        <v>BP04_Caerphilly East</v>
      </c>
      <c r="B212" s="11" t="s">
        <v>75</v>
      </c>
      <c r="C212" s="12" t="str">
        <f>Data!A16</f>
        <v>Aneurin Bevan UHB</v>
      </c>
      <c r="D212" s="12" t="str">
        <f>Data!B16</f>
        <v>Caerphilly East</v>
      </c>
      <c r="E212" s="11">
        <f>Data!C16</f>
        <v>59971</v>
      </c>
      <c r="F212" s="11">
        <f>Data!F16</f>
        <v>9002</v>
      </c>
      <c r="G212" s="11">
        <f>Data!G16</f>
        <v>872</v>
      </c>
      <c r="H212" s="13">
        <f t="shared" si="30"/>
        <v>91.168725946931346</v>
      </c>
      <c r="I212" s="11">
        <f>Data!I16</f>
        <v>124</v>
      </c>
      <c r="J212" s="13">
        <f t="shared" si="31"/>
        <v>1.240248049609922</v>
      </c>
      <c r="K212" s="11">
        <f>Data!J16</f>
        <v>0</v>
      </c>
      <c r="L212" s="13">
        <f t="shared" si="32"/>
        <v>0</v>
      </c>
      <c r="M212" s="13">
        <f t="shared" si="27"/>
        <v>91.168725946931346</v>
      </c>
      <c r="N212" s="13">
        <f t="shared" si="28"/>
        <v>8.8312740530686646</v>
      </c>
      <c r="O212" s="13">
        <f t="shared" si="29"/>
        <v>1.240248049609922</v>
      </c>
    </row>
    <row r="213" spans="1:15">
      <c r="A213" s="11" t="str">
        <f t="shared" si="23"/>
        <v>BP04_Caerphilly North</v>
      </c>
      <c r="B213" s="11" t="s">
        <v>75</v>
      </c>
      <c r="C213" s="12" t="str">
        <f>Data!A17</f>
        <v>Aneurin Bevan UHB</v>
      </c>
      <c r="D213" s="12" t="str">
        <f>Data!B17</f>
        <v>Caerphilly North</v>
      </c>
      <c r="E213" s="11">
        <f>Data!C17</f>
        <v>68779</v>
      </c>
      <c r="F213" s="11">
        <f>Data!F17</f>
        <v>10836</v>
      </c>
      <c r="G213" s="11">
        <f>Data!G17</f>
        <v>1025</v>
      </c>
      <c r="H213" s="13">
        <f t="shared" si="30"/>
        <v>91.358232864008087</v>
      </c>
      <c r="I213" s="11">
        <f>Data!I17</f>
        <v>150</v>
      </c>
      <c r="J213" s="13">
        <f t="shared" si="31"/>
        <v>1.2488552160519524</v>
      </c>
      <c r="K213" s="11">
        <f>Data!J17</f>
        <v>0</v>
      </c>
      <c r="L213" s="13">
        <f t="shared" si="32"/>
        <v>0</v>
      </c>
      <c r="M213" s="13">
        <f t="shared" si="27"/>
        <v>91.358232864008087</v>
      </c>
      <c r="N213" s="13">
        <f t="shared" si="28"/>
        <v>8.6417671359919073</v>
      </c>
      <c r="O213" s="13">
        <f t="shared" si="29"/>
        <v>1.2488552160519524</v>
      </c>
    </row>
    <row r="214" spans="1:15">
      <c r="A214" s="11" t="str">
        <f t="shared" si="23"/>
        <v>BP04_Caerphilly South</v>
      </c>
      <c r="B214" s="11" t="s">
        <v>75</v>
      </c>
      <c r="C214" s="12" t="str">
        <f>Data!A18</f>
        <v>Aneurin Bevan UHB</v>
      </c>
      <c r="D214" s="12" t="str">
        <f>Data!B18</f>
        <v>Caerphilly South</v>
      </c>
      <c r="E214" s="11">
        <f>Data!C18</f>
        <v>55566</v>
      </c>
      <c r="F214" s="11">
        <f>Data!F18</f>
        <v>7697</v>
      </c>
      <c r="G214" s="11">
        <f>Data!G18</f>
        <v>652</v>
      </c>
      <c r="H214" s="13">
        <f t="shared" si="30"/>
        <v>92.190681518744753</v>
      </c>
      <c r="I214" s="11">
        <f>Data!I18</f>
        <v>180</v>
      </c>
      <c r="J214" s="13">
        <f t="shared" si="31"/>
        <v>2.1104467112205416</v>
      </c>
      <c r="K214" s="11">
        <f>Data!J18</f>
        <v>0</v>
      </c>
      <c r="L214" s="13">
        <f t="shared" si="32"/>
        <v>0</v>
      </c>
      <c r="M214" s="13">
        <f t="shared" si="27"/>
        <v>92.190681518744753</v>
      </c>
      <c r="N214" s="13">
        <f t="shared" si="28"/>
        <v>7.8093184812552394</v>
      </c>
      <c r="O214" s="13">
        <f t="shared" si="29"/>
        <v>2.1104467112205416</v>
      </c>
    </row>
    <row r="215" spans="1:15">
      <c r="A215" s="11" t="str">
        <f t="shared" si="23"/>
        <v>BP04_Monmouthshire North</v>
      </c>
      <c r="B215" s="11" t="s">
        <v>75</v>
      </c>
      <c r="C215" s="12" t="str">
        <f>Data!A19</f>
        <v>Aneurin Bevan UHB</v>
      </c>
      <c r="D215" s="12" t="str">
        <f>Data!B19</f>
        <v>Monmouthshire North</v>
      </c>
      <c r="E215" s="11">
        <f>Data!C19</f>
        <v>51137</v>
      </c>
      <c r="F215" s="11">
        <f>Data!F19</f>
        <v>7774</v>
      </c>
      <c r="G215" s="11">
        <f>Data!G19</f>
        <v>510</v>
      </c>
      <c r="H215" s="13">
        <f t="shared" si="30"/>
        <v>93.843553838725256</v>
      </c>
      <c r="I215" s="11">
        <f>Data!I19</f>
        <v>129</v>
      </c>
      <c r="J215" s="13">
        <f t="shared" si="31"/>
        <v>1.5333412575775585</v>
      </c>
      <c r="K215" s="11">
        <f>Data!J19</f>
        <v>0</v>
      </c>
      <c r="L215" s="13">
        <f t="shared" si="32"/>
        <v>0</v>
      </c>
      <c r="M215" s="13">
        <f t="shared" si="27"/>
        <v>93.843553838725256</v>
      </c>
      <c r="N215" s="13">
        <f t="shared" si="28"/>
        <v>6.1564461612747463</v>
      </c>
      <c r="O215" s="13">
        <f t="shared" si="29"/>
        <v>1.5333412575775585</v>
      </c>
    </row>
    <row r="216" spans="1:15">
      <c r="A216" s="11" t="str">
        <f t="shared" si="23"/>
        <v>BP04_Monmouthshire South</v>
      </c>
      <c r="B216" s="11" t="s">
        <v>75</v>
      </c>
      <c r="C216" s="12" t="str">
        <f>Data!A20</f>
        <v>Aneurin Bevan UHB</v>
      </c>
      <c r="D216" s="12" t="str">
        <f>Data!B20</f>
        <v>Monmouthshire South</v>
      </c>
      <c r="E216" s="11">
        <f>Data!C20</f>
        <v>46793</v>
      </c>
      <c r="F216" s="11">
        <f>Data!F20</f>
        <v>6358</v>
      </c>
      <c r="G216" s="11">
        <f>Data!G20</f>
        <v>432</v>
      </c>
      <c r="H216" s="13">
        <f t="shared" si="30"/>
        <v>93.637702503681879</v>
      </c>
      <c r="I216" s="11">
        <f>Data!I20</f>
        <v>25</v>
      </c>
      <c r="J216" s="13">
        <f t="shared" si="31"/>
        <v>0.36683785766691124</v>
      </c>
      <c r="K216" s="11">
        <f>Data!J20</f>
        <v>0</v>
      </c>
      <c r="L216" s="13">
        <f t="shared" si="32"/>
        <v>0</v>
      </c>
      <c r="M216" s="13">
        <f t="shared" si="27"/>
        <v>93.637702503681879</v>
      </c>
      <c r="N216" s="13">
        <f t="shared" si="28"/>
        <v>6.3622974963181145</v>
      </c>
      <c r="O216" s="13">
        <f t="shared" si="29"/>
        <v>0.36683785766691124</v>
      </c>
    </row>
    <row r="217" spans="1:15">
      <c r="A217" s="11" t="str">
        <f t="shared" si="23"/>
        <v>BP04_Newport Central</v>
      </c>
      <c r="B217" s="11" t="s">
        <v>75</v>
      </c>
      <c r="C217" s="12" t="str">
        <f>Data!A21</f>
        <v>Aneurin Bevan UHB</v>
      </c>
      <c r="D217" s="12" t="str">
        <f>Data!B21</f>
        <v>Newport Central</v>
      </c>
      <c r="E217" s="11">
        <f>Data!C21</f>
        <v>48307</v>
      </c>
      <c r="F217" s="11">
        <f>Data!F21</f>
        <v>6448</v>
      </c>
      <c r="G217" s="11">
        <f>Data!G21</f>
        <v>624</v>
      </c>
      <c r="H217" s="13">
        <f t="shared" si="30"/>
        <v>91.17647058823529</v>
      </c>
      <c r="I217" s="11">
        <f>Data!I21</f>
        <v>122</v>
      </c>
      <c r="J217" s="13">
        <f t="shared" si="31"/>
        <v>1.6958576591604115</v>
      </c>
      <c r="K217" s="11">
        <f>Data!J21</f>
        <v>0</v>
      </c>
      <c r="L217" s="13">
        <f t="shared" si="32"/>
        <v>0</v>
      </c>
      <c r="M217" s="13">
        <f t="shared" si="27"/>
        <v>91.17647058823529</v>
      </c>
      <c r="N217" s="13">
        <f t="shared" si="28"/>
        <v>8.8235294117647065</v>
      </c>
      <c r="O217" s="13">
        <f t="shared" si="29"/>
        <v>1.6958576591604115</v>
      </c>
    </row>
    <row r="218" spans="1:15">
      <c r="A218" s="11" t="str">
        <f t="shared" si="23"/>
        <v>BP04_Newport East</v>
      </c>
      <c r="B218" s="11" t="s">
        <v>75</v>
      </c>
      <c r="C218" s="12" t="str">
        <f>Data!A22</f>
        <v>Aneurin Bevan UHB</v>
      </c>
      <c r="D218" s="12" t="str">
        <f>Data!B22</f>
        <v>Newport East</v>
      </c>
      <c r="E218" s="11">
        <f>Data!C22</f>
        <v>47854</v>
      </c>
      <c r="F218" s="11">
        <f>Data!F22</f>
        <v>6202</v>
      </c>
      <c r="G218" s="11">
        <f>Data!G22</f>
        <v>482</v>
      </c>
      <c r="H218" s="13">
        <f t="shared" si="30"/>
        <v>92.788749251944949</v>
      </c>
      <c r="I218" s="11">
        <f>Data!I22</f>
        <v>108</v>
      </c>
      <c r="J218" s="13">
        <f t="shared" si="31"/>
        <v>1.5901060070671376</v>
      </c>
      <c r="K218" s="11">
        <f>Data!J22</f>
        <v>0</v>
      </c>
      <c r="L218" s="13">
        <f t="shared" si="32"/>
        <v>0</v>
      </c>
      <c r="M218" s="13">
        <f t="shared" si="27"/>
        <v>92.788749251944949</v>
      </c>
      <c r="N218" s="13">
        <f t="shared" si="28"/>
        <v>7.2112507480550567</v>
      </c>
      <c r="O218" s="13">
        <f t="shared" si="29"/>
        <v>1.5901060070671376</v>
      </c>
    </row>
    <row r="219" spans="1:15">
      <c r="A219" s="11" t="str">
        <f t="shared" si="23"/>
        <v>BP04_Newport West</v>
      </c>
      <c r="B219" s="11" t="s">
        <v>75</v>
      </c>
      <c r="C219" s="12" t="str">
        <f>Data!A23</f>
        <v>Aneurin Bevan UHB</v>
      </c>
      <c r="D219" s="12" t="str">
        <f>Data!B23</f>
        <v>Newport West</v>
      </c>
      <c r="E219" s="11">
        <f>Data!C23</f>
        <v>52175</v>
      </c>
      <c r="F219" s="11">
        <f>Data!F23</f>
        <v>7290</v>
      </c>
      <c r="G219" s="11">
        <f>Data!G23</f>
        <v>506</v>
      </c>
      <c r="H219" s="13">
        <f t="shared" si="30"/>
        <v>93.509492047203693</v>
      </c>
      <c r="I219" s="11">
        <f>Data!I23</f>
        <v>65</v>
      </c>
      <c r="J219" s="13">
        <f t="shared" si="31"/>
        <v>0.82686681083831581</v>
      </c>
      <c r="K219" s="11">
        <f>Data!J23</f>
        <v>0</v>
      </c>
      <c r="L219" s="13">
        <f t="shared" si="32"/>
        <v>0</v>
      </c>
      <c r="M219" s="13">
        <f t="shared" si="27"/>
        <v>93.509492047203693</v>
      </c>
      <c r="N219" s="13">
        <f t="shared" si="28"/>
        <v>6.490507952796305</v>
      </c>
      <c r="O219" s="13">
        <f t="shared" si="29"/>
        <v>0.82686681083831581</v>
      </c>
    </row>
    <row r="220" spans="1:15">
      <c r="A220" s="11" t="str">
        <f t="shared" si="23"/>
        <v>BP04_Torfaen North</v>
      </c>
      <c r="B220" s="11" t="s">
        <v>75</v>
      </c>
      <c r="C220" s="12" t="str">
        <f>Data!A24</f>
        <v>Aneurin Bevan UHB</v>
      </c>
      <c r="D220" s="12" t="str">
        <f>Data!B24</f>
        <v>Torfaen North</v>
      </c>
      <c r="E220" s="11">
        <f>Data!C24</f>
        <v>48650</v>
      </c>
      <c r="F220" s="11">
        <f>Data!F24</f>
        <v>7573</v>
      </c>
      <c r="G220" s="11">
        <f>Data!G24</f>
        <v>464</v>
      </c>
      <c r="H220" s="13">
        <f t="shared" si="30"/>
        <v>94.226701505536894</v>
      </c>
      <c r="I220" s="11">
        <f>Data!I24</f>
        <v>153</v>
      </c>
      <c r="J220" s="13">
        <f t="shared" si="31"/>
        <v>1.8681318681318682</v>
      </c>
      <c r="K220" s="11">
        <f>Data!J24</f>
        <v>0</v>
      </c>
      <c r="L220" s="13">
        <f t="shared" si="32"/>
        <v>0</v>
      </c>
      <c r="M220" s="13">
        <f t="shared" si="27"/>
        <v>94.226701505536894</v>
      </c>
      <c r="N220" s="13">
        <f t="shared" si="28"/>
        <v>5.7732984944631083</v>
      </c>
      <c r="O220" s="13">
        <f t="shared" si="29"/>
        <v>1.8681318681318682</v>
      </c>
    </row>
    <row r="221" spans="1:15">
      <c r="A221" s="11" t="str">
        <f t="shared" si="23"/>
        <v>BP04_Torfaen South</v>
      </c>
      <c r="B221" s="11" t="s">
        <v>75</v>
      </c>
      <c r="C221" s="12" t="str">
        <f>Data!A25</f>
        <v>Aneurin Bevan UHB</v>
      </c>
      <c r="D221" s="12" t="str">
        <f>Data!B25</f>
        <v>Torfaen South</v>
      </c>
      <c r="E221" s="11">
        <f>Data!C25</f>
        <v>45537</v>
      </c>
      <c r="F221" s="11">
        <f>Data!F25</f>
        <v>6697</v>
      </c>
      <c r="G221" s="11">
        <f>Data!G25</f>
        <v>438</v>
      </c>
      <c r="H221" s="13">
        <f t="shared" si="30"/>
        <v>93.861247372109318</v>
      </c>
      <c r="I221" s="11">
        <f>Data!I25</f>
        <v>123</v>
      </c>
      <c r="J221" s="13">
        <f t="shared" si="31"/>
        <v>1.6946817305042712</v>
      </c>
      <c r="K221" s="11">
        <f>Data!J25</f>
        <v>0</v>
      </c>
      <c r="L221" s="13">
        <f t="shared" si="32"/>
        <v>0</v>
      </c>
      <c r="M221" s="13">
        <f t="shared" si="27"/>
        <v>93.861247372109318</v>
      </c>
      <c r="N221" s="13">
        <f t="shared" si="28"/>
        <v>6.1387526278906801</v>
      </c>
      <c r="O221" s="13">
        <f t="shared" si="29"/>
        <v>1.6946817305042712</v>
      </c>
    </row>
    <row r="222" spans="1:15">
      <c r="A222" s="11" t="str">
        <f t="shared" si="23"/>
        <v>BP04_Anglesey</v>
      </c>
      <c r="B222" s="11" t="s">
        <v>75</v>
      </c>
      <c r="C222" s="12" t="str">
        <f>Data!A26</f>
        <v>Betsi Cadwaladr UHB</v>
      </c>
      <c r="D222" s="12" t="str">
        <f>Data!B26</f>
        <v>Anglesey</v>
      </c>
      <c r="E222" s="11">
        <f>Data!C26</f>
        <v>66040</v>
      </c>
      <c r="F222" s="11">
        <f>Data!F26</f>
        <v>10077</v>
      </c>
      <c r="G222" s="11">
        <f>Data!G26</f>
        <v>838</v>
      </c>
      <c r="H222" s="13">
        <f t="shared" si="30"/>
        <v>92.322491983508939</v>
      </c>
      <c r="I222" s="11">
        <f>Data!I26</f>
        <v>128</v>
      </c>
      <c r="J222" s="13">
        <f t="shared" si="31"/>
        <v>1.1591053155845332</v>
      </c>
      <c r="K222" s="11">
        <f>Data!J26</f>
        <v>0</v>
      </c>
      <c r="L222" s="13">
        <f t="shared" si="32"/>
        <v>0</v>
      </c>
      <c r="M222" s="13">
        <f t="shared" si="27"/>
        <v>92.322491983508939</v>
      </c>
      <c r="N222" s="13">
        <f t="shared" si="28"/>
        <v>7.6775080164910676</v>
      </c>
      <c r="O222" s="13">
        <f t="shared" si="29"/>
        <v>1.1591053155845332</v>
      </c>
    </row>
    <row r="223" spans="1:15">
      <c r="A223" s="11" t="str">
        <f t="shared" si="23"/>
        <v>BP04_Arfon</v>
      </c>
      <c r="B223" s="11" t="s">
        <v>75</v>
      </c>
      <c r="C223" s="12" t="str">
        <f>Data!A27</f>
        <v>Betsi Cadwaladr UHB</v>
      </c>
      <c r="D223" s="12" t="str">
        <f>Data!B27</f>
        <v>Arfon</v>
      </c>
      <c r="E223" s="11">
        <f>Data!C27</f>
        <v>69173</v>
      </c>
      <c r="F223" s="11">
        <f>Data!F27</f>
        <v>7707</v>
      </c>
      <c r="G223" s="11">
        <f>Data!G27</f>
        <v>662</v>
      </c>
      <c r="H223" s="13">
        <f t="shared" si="30"/>
        <v>92.089855418807502</v>
      </c>
      <c r="I223" s="11">
        <f>Data!I27</f>
        <v>182</v>
      </c>
      <c r="J223" s="13">
        <f t="shared" si="31"/>
        <v>2.1284060343819435</v>
      </c>
      <c r="K223" s="11">
        <f>Data!J27</f>
        <v>0</v>
      </c>
      <c r="L223" s="13">
        <f t="shared" si="32"/>
        <v>0</v>
      </c>
      <c r="M223" s="13">
        <f t="shared" si="27"/>
        <v>92.089855418807502</v>
      </c>
      <c r="N223" s="13">
        <f t="shared" si="28"/>
        <v>7.9101445811924966</v>
      </c>
      <c r="O223" s="13">
        <f t="shared" si="29"/>
        <v>2.1284060343819435</v>
      </c>
    </row>
    <row r="224" spans="1:15">
      <c r="A224" s="11" t="str">
        <f t="shared" si="23"/>
        <v>BP04_Central &amp; South Denbighshire</v>
      </c>
      <c r="B224" s="11" t="s">
        <v>75</v>
      </c>
      <c r="C224" s="12" t="str">
        <f>Data!A28</f>
        <v>Betsi Cadwaladr UHB</v>
      </c>
      <c r="D224" s="12" t="str">
        <f>Data!B28</f>
        <v>Central &amp; South Denbighshire</v>
      </c>
      <c r="E224" s="11">
        <f>Data!C28</f>
        <v>42179</v>
      </c>
      <c r="F224" s="11">
        <f>Data!F28</f>
        <v>6330</v>
      </c>
      <c r="G224" s="11">
        <f>Data!G28</f>
        <v>489</v>
      </c>
      <c r="H224" s="13">
        <f t="shared" si="30"/>
        <v>92.82886053673559</v>
      </c>
      <c r="I224" s="11">
        <f>Data!I28</f>
        <v>202</v>
      </c>
      <c r="J224" s="13">
        <f t="shared" si="31"/>
        <v>2.8770830366044722</v>
      </c>
      <c r="K224" s="11">
        <f>Data!J28</f>
        <v>0</v>
      </c>
      <c r="L224" s="13">
        <f t="shared" si="32"/>
        <v>0</v>
      </c>
      <c r="M224" s="13">
        <f t="shared" si="27"/>
        <v>92.82886053673559</v>
      </c>
      <c r="N224" s="13">
        <f t="shared" si="28"/>
        <v>7.1711394632644083</v>
      </c>
      <c r="O224" s="13">
        <f t="shared" si="29"/>
        <v>2.8770830366044722</v>
      </c>
    </row>
    <row r="225" spans="1:15">
      <c r="A225" s="11" t="str">
        <f t="shared" si="23"/>
        <v>BP04_Conwy East</v>
      </c>
      <c r="B225" s="11" t="s">
        <v>75</v>
      </c>
      <c r="C225" s="12" t="str">
        <f>Data!A29</f>
        <v>Betsi Cadwaladr UHB</v>
      </c>
      <c r="D225" s="12" t="str">
        <f>Data!B29</f>
        <v>Conwy East</v>
      </c>
      <c r="E225" s="11">
        <f>Data!C29</f>
        <v>54001</v>
      </c>
      <c r="F225" s="11">
        <f>Data!F29</f>
        <v>8384</v>
      </c>
      <c r="G225" s="11">
        <f>Data!G29</f>
        <v>911</v>
      </c>
      <c r="H225" s="13">
        <f t="shared" si="30"/>
        <v>90.199031737493272</v>
      </c>
      <c r="I225" s="11">
        <f>Data!I29</f>
        <v>207</v>
      </c>
      <c r="J225" s="13">
        <f t="shared" si="31"/>
        <v>2.1784887392127974</v>
      </c>
      <c r="K225" s="11">
        <f>Data!J29</f>
        <v>0</v>
      </c>
      <c r="L225" s="13">
        <f t="shared" si="32"/>
        <v>0</v>
      </c>
      <c r="M225" s="13">
        <f t="shared" si="27"/>
        <v>90.199031737493272</v>
      </c>
      <c r="N225" s="13">
        <f t="shared" si="28"/>
        <v>9.8009682625067231</v>
      </c>
      <c r="O225" s="13">
        <f t="shared" si="29"/>
        <v>2.1784887392127974</v>
      </c>
    </row>
    <row r="226" spans="1:15">
      <c r="A226" s="11" t="str">
        <f t="shared" si="23"/>
        <v>BP04_Conwy West</v>
      </c>
      <c r="B226" s="11" t="s">
        <v>75</v>
      </c>
      <c r="C226" s="12" t="str">
        <f>Data!A30</f>
        <v>Betsi Cadwaladr UHB</v>
      </c>
      <c r="D226" s="12" t="str">
        <f>Data!B30</f>
        <v>Conwy West</v>
      </c>
      <c r="E226" s="11">
        <f>Data!C30</f>
        <v>62883</v>
      </c>
      <c r="F226" s="11">
        <f>Data!F30</f>
        <v>9794</v>
      </c>
      <c r="G226" s="11">
        <f>Data!G30</f>
        <v>781</v>
      </c>
      <c r="H226" s="13">
        <f t="shared" si="30"/>
        <v>92.614657210401901</v>
      </c>
      <c r="I226" s="11">
        <f>Data!I30</f>
        <v>168</v>
      </c>
      <c r="J226" s="13">
        <f t="shared" si="31"/>
        <v>1.5638089919017033</v>
      </c>
      <c r="K226" s="11">
        <f>Data!J30</f>
        <v>0</v>
      </c>
      <c r="L226" s="13">
        <f t="shared" si="32"/>
        <v>0</v>
      </c>
      <c r="M226" s="13">
        <f t="shared" si="27"/>
        <v>92.614657210401901</v>
      </c>
      <c r="N226" s="13">
        <f t="shared" si="28"/>
        <v>7.3853427895981092</v>
      </c>
      <c r="O226" s="13">
        <f t="shared" si="29"/>
        <v>1.5638089919017033</v>
      </c>
    </row>
    <row r="227" spans="1:15">
      <c r="A227" s="11" t="str">
        <f t="shared" si="23"/>
        <v>BP04_Deeside, Hawarden &amp; Saltney</v>
      </c>
      <c r="B227" s="11" t="s">
        <v>75</v>
      </c>
      <c r="C227" s="12" t="str">
        <f>Data!A31</f>
        <v>Betsi Cadwaladr UHB</v>
      </c>
      <c r="D227" s="12" t="str">
        <f>Data!B31</f>
        <v>Deeside, Hawarden &amp; Saltney</v>
      </c>
      <c r="E227" s="11">
        <f>Data!C31</f>
        <v>61291</v>
      </c>
      <c r="F227" s="11">
        <f>Data!F31</f>
        <v>8173</v>
      </c>
      <c r="G227" s="11">
        <f>Data!G31</f>
        <v>902</v>
      </c>
      <c r="H227" s="13">
        <f t="shared" si="30"/>
        <v>90.060606060606062</v>
      </c>
      <c r="I227" s="11">
        <f>Data!I31</f>
        <v>57</v>
      </c>
      <c r="J227" s="13">
        <f t="shared" si="31"/>
        <v>0.62417871222076216</v>
      </c>
      <c r="K227" s="11">
        <f>Data!J31</f>
        <v>0</v>
      </c>
      <c r="L227" s="13">
        <f t="shared" si="32"/>
        <v>0</v>
      </c>
      <c r="M227" s="13">
        <f t="shared" si="27"/>
        <v>90.060606060606062</v>
      </c>
      <c r="N227" s="13">
        <f t="shared" si="28"/>
        <v>9.9393939393939394</v>
      </c>
      <c r="O227" s="13">
        <f t="shared" si="29"/>
        <v>0.62417871222076216</v>
      </c>
    </row>
    <row r="228" spans="1:15">
      <c r="A228" s="11" t="str">
        <f t="shared" si="23"/>
        <v>BP04_Dwyfor</v>
      </c>
      <c r="B228" s="11" t="s">
        <v>75</v>
      </c>
      <c r="C228" s="12" t="str">
        <f>Data!A32</f>
        <v>Betsi Cadwaladr UHB</v>
      </c>
      <c r="D228" s="12" t="str">
        <f>Data!B32</f>
        <v>Dwyfor</v>
      </c>
      <c r="E228" s="11">
        <f>Data!C32</f>
        <v>25162</v>
      </c>
      <c r="F228" s="11">
        <f>Data!F32</f>
        <v>4316</v>
      </c>
      <c r="G228" s="11">
        <f>Data!G32</f>
        <v>311</v>
      </c>
      <c r="H228" s="13">
        <f t="shared" si="30"/>
        <v>93.278582234709319</v>
      </c>
      <c r="I228" s="11">
        <f>Data!I32</f>
        <v>177</v>
      </c>
      <c r="J228" s="13">
        <f t="shared" si="31"/>
        <v>3.6844296419650293</v>
      </c>
      <c r="K228" s="11">
        <f>Data!J32</f>
        <v>0</v>
      </c>
      <c r="L228" s="13">
        <f t="shared" si="32"/>
        <v>0</v>
      </c>
      <c r="M228" s="13">
        <f t="shared" si="27"/>
        <v>93.278582234709319</v>
      </c>
      <c r="N228" s="13">
        <f t="shared" si="28"/>
        <v>6.7214177652906857</v>
      </c>
      <c r="O228" s="13">
        <f t="shared" si="29"/>
        <v>3.6844296419650293</v>
      </c>
    </row>
    <row r="229" spans="1:15">
      <c r="A229" s="11" t="str">
        <f t="shared" si="23"/>
        <v>BP04_Holywell &amp; Flint</v>
      </c>
      <c r="B229" s="11" t="s">
        <v>75</v>
      </c>
      <c r="C229" s="12" t="str">
        <f>Data!A33</f>
        <v>Betsi Cadwaladr UHB</v>
      </c>
      <c r="D229" s="12" t="str">
        <f>Data!B33</f>
        <v>Holywell &amp; Flint</v>
      </c>
      <c r="E229" s="11">
        <f>Data!C33</f>
        <v>39096</v>
      </c>
      <c r="F229" s="11">
        <f>Data!F33</f>
        <v>5809</v>
      </c>
      <c r="G229" s="11">
        <f>Data!G33</f>
        <v>550</v>
      </c>
      <c r="H229" s="13">
        <f t="shared" si="30"/>
        <v>91.350841327252709</v>
      </c>
      <c r="I229" s="11">
        <f>Data!I33</f>
        <v>28</v>
      </c>
      <c r="J229" s="13">
        <f t="shared" si="31"/>
        <v>0.43839048066384845</v>
      </c>
      <c r="K229" s="11">
        <f>Data!J33</f>
        <v>0</v>
      </c>
      <c r="L229" s="13">
        <f t="shared" si="32"/>
        <v>0</v>
      </c>
      <c r="M229" s="13">
        <f t="shared" si="27"/>
        <v>91.350841327252709</v>
      </c>
      <c r="N229" s="13">
        <f t="shared" si="28"/>
        <v>8.6491586727472871</v>
      </c>
      <c r="O229" s="13">
        <f t="shared" si="29"/>
        <v>0.43839048066384845</v>
      </c>
    </row>
    <row r="230" spans="1:15">
      <c r="A230" s="11" t="str">
        <f t="shared" si="23"/>
        <v>BP04_Meirionnydd</v>
      </c>
      <c r="B230" s="11" t="s">
        <v>75</v>
      </c>
      <c r="C230" s="12" t="str">
        <f>Data!A34</f>
        <v>Betsi Cadwaladr UHB</v>
      </c>
      <c r="D230" s="12" t="str">
        <f>Data!B34</f>
        <v>Meirionnydd</v>
      </c>
      <c r="E230" s="11">
        <f>Data!C34</f>
        <v>31969</v>
      </c>
      <c r="F230" s="11">
        <f>Data!F34</f>
        <v>5435</v>
      </c>
      <c r="G230" s="11">
        <f>Data!G34</f>
        <v>443</v>
      </c>
      <c r="H230" s="13">
        <f t="shared" si="30"/>
        <v>92.463422932970403</v>
      </c>
      <c r="I230" s="11">
        <f>Data!I34</f>
        <v>46</v>
      </c>
      <c r="J230" s="13">
        <f t="shared" si="31"/>
        <v>0.7765023632680621</v>
      </c>
      <c r="K230" s="11">
        <f>Data!J34</f>
        <v>0</v>
      </c>
      <c r="L230" s="13">
        <f t="shared" si="32"/>
        <v>0</v>
      </c>
      <c r="M230" s="13">
        <f t="shared" si="27"/>
        <v>92.463422932970403</v>
      </c>
      <c r="N230" s="13">
        <f t="shared" si="28"/>
        <v>7.5365770670296026</v>
      </c>
      <c r="O230" s="13">
        <f t="shared" si="29"/>
        <v>0.7765023632680621</v>
      </c>
    </row>
    <row r="231" spans="1:15">
      <c r="A231" s="11" t="str">
        <f t="shared" si="23"/>
        <v>BP04_Mold, Buckley &amp; Caergwle</v>
      </c>
      <c r="B231" s="11" t="s">
        <v>75</v>
      </c>
      <c r="C231" s="12" t="str">
        <f>Data!A35</f>
        <v>Betsi Cadwaladr UHB</v>
      </c>
      <c r="D231" s="12" t="str">
        <f>Data!B35</f>
        <v>Mold, Buckley &amp; Caergwle</v>
      </c>
      <c r="E231" s="11">
        <f>Data!C35</f>
        <v>48696</v>
      </c>
      <c r="F231" s="11">
        <f>Data!F35</f>
        <v>7053</v>
      </c>
      <c r="G231" s="11">
        <f>Data!G35</f>
        <v>605</v>
      </c>
      <c r="H231" s="13">
        <f t="shared" si="30"/>
        <v>92.09976495168452</v>
      </c>
      <c r="I231" s="11">
        <f>Data!I35</f>
        <v>69</v>
      </c>
      <c r="J231" s="13">
        <f t="shared" si="31"/>
        <v>0.89297269315387595</v>
      </c>
      <c r="K231" s="11">
        <f>Data!J35</f>
        <v>0</v>
      </c>
      <c r="L231" s="13">
        <f t="shared" si="32"/>
        <v>0</v>
      </c>
      <c r="M231" s="13">
        <f t="shared" si="27"/>
        <v>92.09976495168452</v>
      </c>
      <c r="N231" s="13">
        <f t="shared" si="28"/>
        <v>7.900235048315488</v>
      </c>
      <c r="O231" s="13">
        <f t="shared" si="29"/>
        <v>0.89297269315387595</v>
      </c>
    </row>
    <row r="232" spans="1:15">
      <c r="A232" s="11" t="str">
        <f t="shared" si="23"/>
        <v>BP04_North Denbighshire</v>
      </c>
      <c r="B232" s="11" t="s">
        <v>75</v>
      </c>
      <c r="C232" s="12" t="str">
        <f>Data!A36</f>
        <v>Betsi Cadwaladr UHB</v>
      </c>
      <c r="D232" s="12" t="str">
        <f>Data!B36</f>
        <v>North Denbighshire</v>
      </c>
      <c r="E232" s="11">
        <f>Data!C36</f>
        <v>59387</v>
      </c>
      <c r="F232" s="11">
        <f>Data!F36</f>
        <v>8898</v>
      </c>
      <c r="G232" s="11">
        <f>Data!G36</f>
        <v>837</v>
      </c>
      <c r="H232" s="13">
        <f t="shared" si="30"/>
        <v>91.402157164869024</v>
      </c>
      <c r="I232" s="11">
        <f>Data!I36</f>
        <v>360</v>
      </c>
      <c r="J232" s="13">
        <f t="shared" si="31"/>
        <v>3.5661218424962851</v>
      </c>
      <c r="K232" s="11">
        <f>Data!J36</f>
        <v>0</v>
      </c>
      <c r="L232" s="13">
        <f t="shared" si="32"/>
        <v>0</v>
      </c>
      <c r="M232" s="13">
        <f t="shared" si="27"/>
        <v>91.402157164869024</v>
      </c>
      <c r="N232" s="13">
        <f t="shared" si="28"/>
        <v>8.5978428351309706</v>
      </c>
      <c r="O232" s="13">
        <f t="shared" si="29"/>
        <v>3.5661218424962851</v>
      </c>
    </row>
    <row r="233" spans="1:15">
      <c r="A233" s="11" t="str">
        <f t="shared" si="23"/>
        <v>BP04_South Wrexham</v>
      </c>
      <c r="B233" s="11" t="s">
        <v>75</v>
      </c>
      <c r="C233" s="12" t="str">
        <f>Data!A37</f>
        <v>Betsi Cadwaladr UHB</v>
      </c>
      <c r="D233" s="12" t="str">
        <f>Data!B37</f>
        <v>South Wrexham</v>
      </c>
      <c r="E233" s="11">
        <f>Data!C37</f>
        <v>53098</v>
      </c>
      <c r="F233" s="11">
        <f>Data!F37</f>
        <v>7733</v>
      </c>
      <c r="G233" s="11">
        <f>Data!G37</f>
        <v>678</v>
      </c>
      <c r="H233" s="13">
        <f t="shared" si="30"/>
        <v>91.939127333254064</v>
      </c>
      <c r="I233" s="11">
        <f>Data!I37</f>
        <v>132</v>
      </c>
      <c r="J233" s="13">
        <f t="shared" si="31"/>
        <v>1.545124663467166</v>
      </c>
      <c r="K233" s="11">
        <f>Data!J37</f>
        <v>0</v>
      </c>
      <c r="L233" s="13">
        <f t="shared" si="32"/>
        <v>0</v>
      </c>
      <c r="M233" s="13">
        <f t="shared" si="27"/>
        <v>91.939127333254064</v>
      </c>
      <c r="N233" s="13">
        <f t="shared" si="28"/>
        <v>8.0608726667459276</v>
      </c>
      <c r="O233" s="13">
        <f t="shared" si="29"/>
        <v>1.545124663467166</v>
      </c>
    </row>
    <row r="234" spans="1:15">
      <c r="A234" s="11" t="str">
        <f t="shared" si="23"/>
        <v>BP04_West &amp; North Wrexham</v>
      </c>
      <c r="B234" s="11" t="s">
        <v>75</v>
      </c>
      <c r="C234" s="12" t="str">
        <f>Data!A38</f>
        <v>Betsi Cadwaladr UHB</v>
      </c>
      <c r="D234" s="12" t="str">
        <f>Data!B38</f>
        <v>West &amp; North Wrexham</v>
      </c>
      <c r="E234" s="11">
        <f>Data!C38</f>
        <v>40327</v>
      </c>
      <c r="F234" s="11">
        <f>Data!F38</f>
        <v>5798</v>
      </c>
      <c r="G234" s="11">
        <f>Data!G38</f>
        <v>478</v>
      </c>
      <c r="H234" s="13">
        <f t="shared" si="30"/>
        <v>92.383683875079669</v>
      </c>
      <c r="I234" s="11">
        <f>Data!I38</f>
        <v>80</v>
      </c>
      <c r="J234" s="13">
        <f t="shared" si="31"/>
        <v>1.2586532410320956</v>
      </c>
      <c r="K234" s="11">
        <f>Data!J38</f>
        <v>0</v>
      </c>
      <c r="L234" s="13">
        <f t="shared" si="32"/>
        <v>0</v>
      </c>
      <c r="M234" s="13">
        <f t="shared" si="27"/>
        <v>92.383683875079669</v>
      </c>
      <c r="N234" s="13">
        <f t="shared" si="28"/>
        <v>7.6163161249203322</v>
      </c>
      <c r="O234" s="13">
        <f t="shared" si="29"/>
        <v>1.2586532410320956</v>
      </c>
    </row>
    <row r="235" spans="1:15">
      <c r="A235" s="11" t="str">
        <f t="shared" si="23"/>
        <v>BP04_Wrexham Town</v>
      </c>
      <c r="B235" s="11" t="s">
        <v>75</v>
      </c>
      <c r="C235" s="12" t="str">
        <f>Data!A39</f>
        <v>Betsi Cadwaladr UHB</v>
      </c>
      <c r="D235" s="12" t="str">
        <f>Data!B39</f>
        <v>Wrexham Town</v>
      </c>
      <c r="E235" s="11">
        <f>Data!C39</f>
        <v>52229</v>
      </c>
      <c r="F235" s="11">
        <f>Data!F39</f>
        <v>7404</v>
      </c>
      <c r="G235" s="11">
        <f>Data!G39</f>
        <v>826</v>
      </c>
      <c r="H235" s="13">
        <f t="shared" si="30"/>
        <v>89.963547995139734</v>
      </c>
      <c r="I235" s="11">
        <f>Data!I39</f>
        <v>134</v>
      </c>
      <c r="J235" s="13">
        <f t="shared" si="31"/>
        <v>1.602104256336681</v>
      </c>
      <c r="K235" s="11">
        <f>Data!J39</f>
        <v>0</v>
      </c>
      <c r="L235" s="13">
        <f t="shared" si="32"/>
        <v>0</v>
      </c>
      <c r="M235" s="13">
        <f t="shared" si="27"/>
        <v>89.963547995139734</v>
      </c>
      <c r="N235" s="13">
        <f t="shared" si="28"/>
        <v>10.036452004860267</v>
      </c>
      <c r="O235" s="13">
        <f t="shared" si="29"/>
        <v>1.602104256336681</v>
      </c>
    </row>
    <row r="236" spans="1:15">
      <c r="A236" s="11" t="str">
        <f t="shared" si="23"/>
        <v>BP04_Cardiff East</v>
      </c>
      <c r="B236" s="11" t="s">
        <v>75</v>
      </c>
      <c r="C236" s="12" t="str">
        <f>Data!A40</f>
        <v>Cardiff &amp; Vale UHB</v>
      </c>
      <c r="D236" s="12" t="str">
        <f>Data!B40</f>
        <v>Cardiff East</v>
      </c>
      <c r="E236" s="11">
        <f>Data!C40</f>
        <v>57354</v>
      </c>
      <c r="F236" s="11">
        <f>Data!F40</f>
        <v>6824</v>
      </c>
      <c r="G236" s="11">
        <f>Data!G40</f>
        <v>543</v>
      </c>
      <c r="H236" s="13">
        <f t="shared" si="30"/>
        <v>92.629292792181346</v>
      </c>
      <c r="I236" s="11">
        <f>Data!I40</f>
        <v>53</v>
      </c>
      <c r="J236" s="13">
        <f t="shared" si="31"/>
        <v>0.7142857142857143</v>
      </c>
      <c r="K236" s="11">
        <f>Data!J40</f>
        <v>0</v>
      </c>
      <c r="L236" s="13">
        <f t="shared" si="32"/>
        <v>0</v>
      </c>
      <c r="M236" s="13">
        <f t="shared" si="27"/>
        <v>92.629292792181346</v>
      </c>
      <c r="N236" s="13">
        <f t="shared" si="28"/>
        <v>7.3707072078186515</v>
      </c>
      <c r="O236" s="13">
        <f t="shared" si="29"/>
        <v>0.7142857142857143</v>
      </c>
    </row>
    <row r="237" spans="1:15">
      <c r="A237" s="11" t="str">
        <f t="shared" si="23"/>
        <v>BP04_Cardiff North</v>
      </c>
      <c r="B237" s="11" t="s">
        <v>75</v>
      </c>
      <c r="C237" s="12" t="str">
        <f>Data!A41</f>
        <v>Cardiff &amp; Vale UHB</v>
      </c>
      <c r="D237" s="12" t="str">
        <f>Data!B41</f>
        <v>Cardiff North</v>
      </c>
      <c r="E237" s="11">
        <f>Data!C41</f>
        <v>104483</v>
      </c>
      <c r="F237" s="11">
        <f>Data!F41</f>
        <v>11809</v>
      </c>
      <c r="G237" s="11">
        <f>Data!G41</f>
        <v>966</v>
      </c>
      <c r="H237" s="13">
        <f t="shared" si="30"/>
        <v>92.438356164383563</v>
      </c>
      <c r="I237" s="11">
        <f>Data!I41</f>
        <v>116</v>
      </c>
      <c r="J237" s="13">
        <f t="shared" si="31"/>
        <v>0.89985261034830499</v>
      </c>
      <c r="K237" s="11">
        <f>Data!J41</f>
        <v>0</v>
      </c>
      <c r="L237" s="13">
        <f t="shared" si="32"/>
        <v>0</v>
      </c>
      <c r="M237" s="13">
        <f t="shared" si="27"/>
        <v>92.438356164383563</v>
      </c>
      <c r="N237" s="13">
        <f t="shared" si="28"/>
        <v>7.5616438356164384</v>
      </c>
      <c r="O237" s="13">
        <f t="shared" si="29"/>
        <v>0.89985261034830499</v>
      </c>
    </row>
    <row r="238" spans="1:15">
      <c r="A238" s="11" t="str">
        <f t="shared" si="23"/>
        <v>BP04_Cardiff South East</v>
      </c>
      <c r="B238" s="11" t="s">
        <v>75</v>
      </c>
      <c r="C238" s="12" t="str">
        <f>Data!A42</f>
        <v>Cardiff &amp; Vale UHB</v>
      </c>
      <c r="D238" s="12" t="str">
        <f>Data!B42</f>
        <v>Cardiff South East</v>
      </c>
      <c r="E238" s="11">
        <f>Data!C42</f>
        <v>62294</v>
      </c>
      <c r="F238" s="11">
        <f>Data!F42</f>
        <v>5184</v>
      </c>
      <c r="G238" s="11">
        <f>Data!G42</f>
        <v>310</v>
      </c>
      <c r="H238" s="13">
        <f t="shared" si="30"/>
        <v>94.357480888241724</v>
      </c>
      <c r="I238" s="11">
        <f>Data!I42</f>
        <v>98</v>
      </c>
      <c r="J238" s="13">
        <f t="shared" si="31"/>
        <v>1.7525035765379111</v>
      </c>
      <c r="K238" s="11">
        <f>Data!J42</f>
        <v>0</v>
      </c>
      <c r="L238" s="13">
        <f t="shared" si="32"/>
        <v>0</v>
      </c>
      <c r="M238" s="13">
        <f t="shared" si="27"/>
        <v>94.357480888241724</v>
      </c>
      <c r="N238" s="13">
        <f t="shared" si="28"/>
        <v>5.6425191117582818</v>
      </c>
      <c r="O238" s="13">
        <f t="shared" si="29"/>
        <v>1.7525035765379111</v>
      </c>
    </row>
    <row r="239" spans="1:15">
      <c r="A239" s="11" t="str">
        <f t="shared" si="23"/>
        <v>BP04_Cardiff South West</v>
      </c>
      <c r="B239" s="11" t="s">
        <v>75</v>
      </c>
      <c r="C239" s="12" t="str">
        <f>Data!A43</f>
        <v>Cardiff &amp; Vale UHB</v>
      </c>
      <c r="D239" s="12" t="str">
        <f>Data!B43</f>
        <v>Cardiff South West</v>
      </c>
      <c r="E239" s="11">
        <f>Data!C43</f>
        <v>66258</v>
      </c>
      <c r="F239" s="11">
        <f>Data!F43</f>
        <v>7365</v>
      </c>
      <c r="G239" s="11">
        <f>Data!G43</f>
        <v>610</v>
      </c>
      <c r="H239" s="13">
        <f t="shared" si="30"/>
        <v>92.351097178683389</v>
      </c>
      <c r="I239" s="11">
        <f>Data!I43</f>
        <v>48</v>
      </c>
      <c r="J239" s="13">
        <f t="shared" si="31"/>
        <v>0.59827994515767169</v>
      </c>
      <c r="K239" s="11">
        <f>Data!J43</f>
        <v>0</v>
      </c>
      <c r="L239" s="13">
        <f t="shared" si="32"/>
        <v>0</v>
      </c>
      <c r="M239" s="13">
        <f t="shared" si="27"/>
        <v>92.351097178683389</v>
      </c>
      <c r="N239" s="13">
        <f t="shared" si="28"/>
        <v>7.6489028213166135</v>
      </c>
      <c r="O239" s="13">
        <f t="shared" si="29"/>
        <v>0.59827994515767169</v>
      </c>
    </row>
    <row r="240" spans="1:15">
      <c r="A240" s="11" t="str">
        <f t="shared" si="23"/>
        <v>BP04_Cardiff West</v>
      </c>
      <c r="B240" s="11" t="s">
        <v>75</v>
      </c>
      <c r="C240" s="12" t="str">
        <f>Data!A44</f>
        <v>Cardiff &amp; Vale UHB</v>
      </c>
      <c r="D240" s="12" t="str">
        <f>Data!B44</f>
        <v>Cardiff West</v>
      </c>
      <c r="E240" s="11">
        <f>Data!C44</f>
        <v>52396</v>
      </c>
      <c r="F240" s="11">
        <f>Data!F44</f>
        <v>5721</v>
      </c>
      <c r="G240" s="11">
        <f>Data!G44</f>
        <v>482</v>
      </c>
      <c r="H240" s="13">
        <f t="shared" si="30"/>
        <v>92.229566338868281</v>
      </c>
      <c r="I240" s="11">
        <f>Data!I44</f>
        <v>176</v>
      </c>
      <c r="J240" s="13">
        <f t="shared" si="31"/>
        <v>2.759053143125882</v>
      </c>
      <c r="K240" s="11">
        <f>Data!J44</f>
        <v>0</v>
      </c>
      <c r="L240" s="13">
        <f t="shared" si="32"/>
        <v>0</v>
      </c>
      <c r="M240" s="13">
        <f t="shared" si="27"/>
        <v>92.229566338868281</v>
      </c>
      <c r="N240" s="13">
        <f t="shared" si="28"/>
        <v>7.7704336611317109</v>
      </c>
      <c r="O240" s="13">
        <f t="shared" si="29"/>
        <v>2.759053143125882</v>
      </c>
    </row>
    <row r="241" spans="1:15">
      <c r="A241" s="11" t="str">
        <f t="shared" si="23"/>
        <v>BP04_Central Vale</v>
      </c>
      <c r="B241" s="11" t="s">
        <v>75</v>
      </c>
      <c r="C241" s="12" t="str">
        <f>Data!A45</f>
        <v>Cardiff &amp; Vale UHB</v>
      </c>
      <c r="D241" s="12" t="str">
        <f>Data!B45</f>
        <v>Central Vale</v>
      </c>
      <c r="E241" s="11">
        <f>Data!C45</f>
        <v>61690</v>
      </c>
      <c r="F241" s="11">
        <f>Data!F45</f>
        <v>8797</v>
      </c>
      <c r="G241" s="11">
        <f>Data!G45</f>
        <v>742</v>
      </c>
      <c r="H241" s="13">
        <f t="shared" si="30"/>
        <v>92.221406856064576</v>
      </c>
      <c r="I241" s="11">
        <f>Data!I45</f>
        <v>60</v>
      </c>
      <c r="J241" s="13">
        <f t="shared" si="31"/>
        <v>0.62506511094905726</v>
      </c>
      <c r="K241" s="11">
        <f>Data!J45</f>
        <v>0</v>
      </c>
      <c r="L241" s="13">
        <f t="shared" si="32"/>
        <v>0</v>
      </c>
      <c r="M241" s="13">
        <f t="shared" si="27"/>
        <v>92.221406856064576</v>
      </c>
      <c r="N241" s="13">
        <f t="shared" si="28"/>
        <v>7.7785931439354234</v>
      </c>
      <c r="O241" s="13">
        <f t="shared" si="29"/>
        <v>0.62506511094905726</v>
      </c>
    </row>
    <row r="242" spans="1:15">
      <c r="A242" s="11" t="str">
        <f t="shared" si="23"/>
        <v>BP04_City &amp; Cardiff South</v>
      </c>
      <c r="B242" s="11" t="s">
        <v>75</v>
      </c>
      <c r="C242" s="12" t="str">
        <f>Data!A46</f>
        <v>Cardiff &amp; Vale UHB</v>
      </c>
      <c r="D242" s="12" t="str">
        <f>Data!B46</f>
        <v>City &amp; Cardiff South</v>
      </c>
      <c r="E242" s="11">
        <f>Data!C46</f>
        <v>35145</v>
      </c>
      <c r="F242" s="11">
        <f>Data!F46</f>
        <v>3098</v>
      </c>
      <c r="G242" s="11">
        <f>Data!G46</f>
        <v>314</v>
      </c>
      <c r="H242" s="13">
        <f t="shared" si="30"/>
        <v>90.797186400937875</v>
      </c>
      <c r="I242" s="11">
        <f>Data!I46</f>
        <v>121</v>
      </c>
      <c r="J242" s="13">
        <f t="shared" si="31"/>
        <v>3.4248514010755731</v>
      </c>
      <c r="K242" s="11">
        <f>Data!J46</f>
        <v>0</v>
      </c>
      <c r="L242" s="13">
        <f t="shared" si="32"/>
        <v>0</v>
      </c>
      <c r="M242" s="13">
        <f t="shared" si="27"/>
        <v>90.797186400937875</v>
      </c>
      <c r="N242" s="13">
        <f t="shared" si="28"/>
        <v>9.202813599062134</v>
      </c>
      <c r="O242" s="13">
        <f t="shared" si="29"/>
        <v>3.4248514010755731</v>
      </c>
    </row>
    <row r="243" spans="1:15">
      <c r="A243" s="11" t="str">
        <f t="shared" si="23"/>
        <v>BP04_Eastern Vale</v>
      </c>
      <c r="B243" s="11" t="s">
        <v>75</v>
      </c>
      <c r="C243" s="12" t="str">
        <f>Data!A47</f>
        <v>Cardiff &amp; Vale UHB</v>
      </c>
      <c r="D243" s="12" t="str">
        <f>Data!B47</f>
        <v>Eastern Vale</v>
      </c>
      <c r="E243" s="11">
        <f>Data!C47</f>
        <v>36564</v>
      </c>
      <c r="F243" s="11">
        <f>Data!F47</f>
        <v>4789</v>
      </c>
      <c r="G243" s="11">
        <f>Data!G47</f>
        <v>563</v>
      </c>
      <c r="H243" s="13">
        <f t="shared" si="30"/>
        <v>89.480568011958155</v>
      </c>
      <c r="I243" s="11">
        <f>Data!I47</f>
        <v>86</v>
      </c>
      <c r="J243" s="13">
        <f t="shared" si="31"/>
        <v>1.5814637734461199</v>
      </c>
      <c r="K243" s="11">
        <f>Data!J47</f>
        <v>0</v>
      </c>
      <c r="L243" s="13">
        <f t="shared" si="32"/>
        <v>0</v>
      </c>
      <c r="M243" s="13">
        <f t="shared" si="27"/>
        <v>89.480568011958155</v>
      </c>
      <c r="N243" s="13">
        <f t="shared" si="28"/>
        <v>10.519431988041854</v>
      </c>
      <c r="O243" s="13">
        <f t="shared" si="29"/>
        <v>1.5814637734461199</v>
      </c>
    </row>
    <row r="244" spans="1:15">
      <c r="A244" s="11" t="str">
        <f t="shared" si="23"/>
        <v>BP04_Western Vale</v>
      </c>
      <c r="B244" s="11" t="s">
        <v>75</v>
      </c>
      <c r="C244" s="12" t="str">
        <f>Data!A48</f>
        <v>Cardiff &amp; Vale UHB</v>
      </c>
      <c r="D244" s="12" t="str">
        <f>Data!B48</f>
        <v>Western Vale</v>
      </c>
      <c r="E244" s="11">
        <f>Data!C48</f>
        <v>27006</v>
      </c>
      <c r="F244" s="11">
        <f>Data!F48</f>
        <v>3650</v>
      </c>
      <c r="G244" s="11">
        <f>Data!G48</f>
        <v>346</v>
      </c>
      <c r="H244" s="13">
        <f t="shared" si="30"/>
        <v>91.341341341341348</v>
      </c>
      <c r="I244" s="11">
        <f>Data!I48</f>
        <v>21</v>
      </c>
      <c r="J244" s="13">
        <f t="shared" si="31"/>
        <v>0.52277819268110537</v>
      </c>
      <c r="K244" s="11">
        <f>Data!J48</f>
        <v>0</v>
      </c>
      <c r="L244" s="13">
        <f t="shared" si="32"/>
        <v>0</v>
      </c>
      <c r="M244" s="13">
        <f t="shared" si="27"/>
        <v>91.341341341341348</v>
      </c>
      <c r="N244" s="13">
        <f t="shared" si="28"/>
        <v>8.6586586586586591</v>
      </c>
      <c r="O244" s="13">
        <f t="shared" si="29"/>
        <v>0.52277819268110537</v>
      </c>
    </row>
    <row r="245" spans="1:15">
      <c r="A245" s="11" t="str">
        <f t="shared" si="23"/>
        <v>BP04_North Cynon</v>
      </c>
      <c r="B245" s="11" t="s">
        <v>75</v>
      </c>
      <c r="C245" s="12" t="str">
        <f>Data!A49</f>
        <v>Cwm Taf UHB</v>
      </c>
      <c r="D245" s="12" t="str">
        <f>Data!B49</f>
        <v>North Cynon</v>
      </c>
      <c r="E245" s="11">
        <f>Data!C49</f>
        <v>39819</v>
      </c>
      <c r="F245" s="11">
        <f>Data!F49</f>
        <v>6535</v>
      </c>
      <c r="G245" s="11">
        <f>Data!G49</f>
        <v>496</v>
      </c>
      <c r="H245" s="13">
        <f t="shared" si="30"/>
        <v>92.9455269520694</v>
      </c>
      <c r="I245" s="11">
        <f>Data!I49</f>
        <v>117</v>
      </c>
      <c r="J245" s="13">
        <f t="shared" si="31"/>
        <v>1.6368214885282597</v>
      </c>
      <c r="K245" s="11">
        <f>Data!J49</f>
        <v>0</v>
      </c>
      <c r="L245" s="13">
        <f t="shared" si="32"/>
        <v>0</v>
      </c>
      <c r="M245" s="13">
        <f t="shared" si="27"/>
        <v>92.9455269520694</v>
      </c>
      <c r="N245" s="13">
        <f t="shared" si="28"/>
        <v>7.0544730479305926</v>
      </c>
      <c r="O245" s="13">
        <f t="shared" si="29"/>
        <v>1.6368214885282597</v>
      </c>
    </row>
    <row r="246" spans="1:15">
      <c r="A246" s="11" t="str">
        <f t="shared" si="23"/>
        <v>BP04_North Merthyr Tydfil</v>
      </c>
      <c r="B246" s="11" t="s">
        <v>75</v>
      </c>
      <c r="C246" s="12" t="str">
        <f>Data!A50</f>
        <v>Cwm Taf UHB</v>
      </c>
      <c r="D246" s="12" t="str">
        <f>Data!B50</f>
        <v>North Merthyr Tydfil</v>
      </c>
      <c r="E246" s="11">
        <f>Data!C50</f>
        <v>31875</v>
      </c>
      <c r="F246" s="11">
        <f>Data!F50</f>
        <v>4717</v>
      </c>
      <c r="G246" s="11">
        <f>Data!G50</f>
        <v>549</v>
      </c>
      <c r="H246" s="13">
        <f t="shared" si="30"/>
        <v>89.574629699962017</v>
      </c>
      <c r="I246" s="11">
        <f>Data!I50</f>
        <v>226</v>
      </c>
      <c r="J246" s="13">
        <f t="shared" si="31"/>
        <v>4.1150764748725424</v>
      </c>
      <c r="K246" s="11">
        <f>Data!J50</f>
        <v>0</v>
      </c>
      <c r="L246" s="13">
        <f t="shared" si="32"/>
        <v>0</v>
      </c>
      <c r="M246" s="13">
        <f t="shared" si="27"/>
        <v>89.574629699962017</v>
      </c>
      <c r="N246" s="13">
        <f t="shared" si="28"/>
        <v>10.425370300037979</v>
      </c>
      <c r="O246" s="13">
        <f t="shared" si="29"/>
        <v>4.1150764748725424</v>
      </c>
    </row>
    <row r="247" spans="1:15">
      <c r="A247" s="11" t="str">
        <f t="shared" si="23"/>
        <v>BP04_North Rhondda</v>
      </c>
      <c r="B247" s="11" t="s">
        <v>75</v>
      </c>
      <c r="C247" s="12" t="str">
        <f>Data!A51</f>
        <v>Cwm Taf UHB</v>
      </c>
      <c r="D247" s="12" t="str">
        <f>Data!B51</f>
        <v>North Rhondda</v>
      </c>
      <c r="E247" s="11">
        <f>Data!C51</f>
        <v>36378</v>
      </c>
      <c r="F247" s="11">
        <f>Data!F51</f>
        <v>6293</v>
      </c>
      <c r="G247" s="11">
        <f>Data!G51</f>
        <v>396</v>
      </c>
      <c r="H247" s="13">
        <f t="shared" si="30"/>
        <v>94.07983256092092</v>
      </c>
      <c r="I247" s="11">
        <f>Data!I51</f>
        <v>158</v>
      </c>
      <c r="J247" s="13">
        <f t="shared" si="31"/>
        <v>2.3075799620271651</v>
      </c>
      <c r="K247" s="11">
        <f>Data!J51</f>
        <v>0</v>
      </c>
      <c r="L247" s="13">
        <f t="shared" si="32"/>
        <v>0</v>
      </c>
      <c r="M247" s="13">
        <f t="shared" si="27"/>
        <v>94.07983256092092</v>
      </c>
      <c r="N247" s="13">
        <f t="shared" si="28"/>
        <v>5.9201674390790853</v>
      </c>
      <c r="O247" s="13">
        <f t="shared" si="29"/>
        <v>2.3075799620271651</v>
      </c>
    </row>
    <row r="248" spans="1:15">
      <c r="A248" s="11" t="str">
        <f t="shared" si="23"/>
        <v>BP04_North Taf Ely</v>
      </c>
      <c r="B248" s="11" t="s">
        <v>75</v>
      </c>
      <c r="C248" s="12" t="str">
        <f>Data!A52</f>
        <v>Cwm Taf UHB</v>
      </c>
      <c r="D248" s="12" t="str">
        <f>Data!B52</f>
        <v>North Taf Ely</v>
      </c>
      <c r="E248" s="11">
        <f>Data!C52</f>
        <v>47274</v>
      </c>
      <c r="F248" s="11">
        <f>Data!F52</f>
        <v>6607</v>
      </c>
      <c r="G248" s="11">
        <f>Data!G52</f>
        <v>456</v>
      </c>
      <c r="H248" s="13">
        <f t="shared" si="30"/>
        <v>93.543819906555285</v>
      </c>
      <c r="I248" s="11">
        <f>Data!I52</f>
        <v>58</v>
      </c>
      <c r="J248" s="13">
        <f t="shared" si="31"/>
        <v>0.81449234658053649</v>
      </c>
      <c r="K248" s="11">
        <f>Data!J52</f>
        <v>0</v>
      </c>
      <c r="L248" s="13">
        <f t="shared" si="32"/>
        <v>0</v>
      </c>
      <c r="M248" s="13">
        <f t="shared" si="27"/>
        <v>93.543819906555285</v>
      </c>
      <c r="N248" s="13">
        <f t="shared" si="28"/>
        <v>6.4561800934447122</v>
      </c>
      <c r="O248" s="13">
        <f t="shared" si="29"/>
        <v>0.81449234658053649</v>
      </c>
    </row>
    <row r="249" spans="1:15">
      <c r="A249" s="11" t="str">
        <f t="shared" si="23"/>
        <v>BP04_South Cynon</v>
      </c>
      <c r="B249" s="11" t="s">
        <v>75</v>
      </c>
      <c r="C249" s="12" t="str">
        <f>Data!A53</f>
        <v>Cwm Taf UHB</v>
      </c>
      <c r="D249" s="12" t="str">
        <f>Data!B53</f>
        <v>South Cynon</v>
      </c>
      <c r="E249" s="11">
        <f>Data!C53</f>
        <v>20931</v>
      </c>
      <c r="F249" s="11">
        <f>Data!F53</f>
        <v>3657</v>
      </c>
      <c r="G249" s="11">
        <f>Data!G53</f>
        <v>173</v>
      </c>
      <c r="H249" s="13">
        <f t="shared" si="30"/>
        <v>95.483028720626635</v>
      </c>
      <c r="I249" s="11">
        <f>Data!I53</f>
        <v>75</v>
      </c>
      <c r="J249" s="13">
        <f t="shared" si="31"/>
        <v>1.9206145966709345</v>
      </c>
      <c r="K249" s="11">
        <f>Data!J53</f>
        <v>0</v>
      </c>
      <c r="L249" s="13">
        <f t="shared" si="32"/>
        <v>0</v>
      </c>
      <c r="M249" s="13">
        <f t="shared" si="27"/>
        <v>95.483028720626635</v>
      </c>
      <c r="N249" s="13">
        <f t="shared" si="28"/>
        <v>4.5169712793733687</v>
      </c>
      <c r="O249" s="13">
        <f t="shared" si="29"/>
        <v>1.9206145966709345</v>
      </c>
    </row>
    <row r="250" spans="1:15">
      <c r="A250" s="11" t="str">
        <f t="shared" si="23"/>
        <v>BP04_South Merthyr Tydfil</v>
      </c>
      <c r="B250" s="11" t="s">
        <v>75</v>
      </c>
      <c r="C250" s="12" t="str">
        <f>Data!A54</f>
        <v>Cwm Taf UHB</v>
      </c>
      <c r="D250" s="12" t="str">
        <f>Data!B54</f>
        <v>South Merthyr Tydfil</v>
      </c>
      <c r="E250" s="11">
        <f>Data!C54</f>
        <v>27509</v>
      </c>
      <c r="F250" s="11">
        <f>Data!F54</f>
        <v>4138</v>
      </c>
      <c r="G250" s="11">
        <f>Data!G54</f>
        <v>229</v>
      </c>
      <c r="H250" s="13">
        <f t="shared" si="30"/>
        <v>94.756125486604077</v>
      </c>
      <c r="I250" s="11">
        <f>Data!I54</f>
        <v>188</v>
      </c>
      <c r="J250" s="13">
        <f t="shared" si="31"/>
        <v>4.1273326015367724</v>
      </c>
      <c r="K250" s="11">
        <f>Data!J54</f>
        <v>0</v>
      </c>
      <c r="L250" s="13">
        <f t="shared" si="32"/>
        <v>0</v>
      </c>
      <c r="M250" s="13">
        <f t="shared" si="27"/>
        <v>94.756125486604077</v>
      </c>
      <c r="N250" s="13">
        <f t="shared" si="28"/>
        <v>5.2438745133959239</v>
      </c>
      <c r="O250" s="13">
        <f t="shared" si="29"/>
        <v>4.1273326015367724</v>
      </c>
    </row>
    <row r="251" spans="1:15">
      <c r="A251" s="11" t="str">
        <f t="shared" si="23"/>
        <v>BP04_South Rhondda</v>
      </c>
      <c r="B251" s="11" t="s">
        <v>75</v>
      </c>
      <c r="C251" s="12" t="str">
        <f>Data!A55</f>
        <v>Cwm Taf UHB</v>
      </c>
      <c r="D251" s="12" t="str">
        <f>Data!B55</f>
        <v>South Rhondda</v>
      </c>
      <c r="E251" s="11">
        <f>Data!C55</f>
        <v>44169</v>
      </c>
      <c r="F251" s="11">
        <f>Data!F55</f>
        <v>7772</v>
      </c>
      <c r="G251" s="11">
        <f>Data!G55</f>
        <v>473</v>
      </c>
      <c r="H251" s="13">
        <f t="shared" si="30"/>
        <v>94.263189812007269</v>
      </c>
      <c r="I251" s="11">
        <f>Data!I55</f>
        <v>140</v>
      </c>
      <c r="J251" s="13">
        <f t="shared" si="31"/>
        <v>1.6696481812760882</v>
      </c>
      <c r="K251" s="11">
        <f>Data!J55</f>
        <v>0</v>
      </c>
      <c r="L251" s="13">
        <f t="shared" si="32"/>
        <v>0</v>
      </c>
      <c r="M251" s="13">
        <f t="shared" si="27"/>
        <v>94.263189812007269</v>
      </c>
      <c r="N251" s="13">
        <f t="shared" si="28"/>
        <v>5.7368101879927229</v>
      </c>
      <c r="O251" s="13">
        <f t="shared" si="29"/>
        <v>1.6696481812760882</v>
      </c>
    </row>
    <row r="252" spans="1:15">
      <c r="A252" s="11" t="str">
        <f t="shared" si="23"/>
        <v>BP04_South Taf Ely</v>
      </c>
      <c r="B252" s="11" t="s">
        <v>75</v>
      </c>
      <c r="C252" s="12" t="str">
        <f>Data!A56</f>
        <v>Cwm Taf UHB</v>
      </c>
      <c r="D252" s="12" t="str">
        <f>Data!B56</f>
        <v>South Taf Ely</v>
      </c>
      <c r="E252" s="11">
        <f>Data!C56</f>
        <v>56631</v>
      </c>
      <c r="F252" s="11">
        <f>Data!F56</f>
        <v>6898</v>
      </c>
      <c r="G252" s="11">
        <f>Data!G56</f>
        <v>461</v>
      </c>
      <c r="H252" s="13">
        <f t="shared" si="30"/>
        <v>93.73556189699687</v>
      </c>
      <c r="I252" s="11">
        <f>Data!I56</f>
        <v>124</v>
      </c>
      <c r="J252" s="13">
        <f t="shared" si="31"/>
        <v>1.6570894026459975</v>
      </c>
      <c r="K252" s="11">
        <f>Data!J56</f>
        <v>0</v>
      </c>
      <c r="L252" s="13">
        <f t="shared" si="32"/>
        <v>0</v>
      </c>
      <c r="M252" s="13">
        <f t="shared" si="27"/>
        <v>93.73556189699687</v>
      </c>
      <c r="N252" s="13">
        <f t="shared" si="28"/>
        <v>6.2644381030031253</v>
      </c>
      <c r="O252" s="13">
        <f t="shared" si="29"/>
        <v>1.6570894026459975</v>
      </c>
    </row>
    <row r="253" spans="1:15">
      <c r="A253" s="11" t="str">
        <f t="shared" si="23"/>
        <v>BP04_Amman/Gwendraeth</v>
      </c>
      <c r="B253" s="11" t="s">
        <v>75</v>
      </c>
      <c r="C253" s="12" t="str">
        <f>Data!A57</f>
        <v>Hywel Dda UHB</v>
      </c>
      <c r="D253" s="12" t="str">
        <f>Data!B57</f>
        <v>Amman/Gwendraeth</v>
      </c>
      <c r="E253" s="11">
        <f>Data!C57</f>
        <v>57801</v>
      </c>
      <c r="F253" s="11">
        <f>Data!F57</f>
        <v>8509</v>
      </c>
      <c r="G253" s="11">
        <f>Data!G57</f>
        <v>822</v>
      </c>
      <c r="H253" s="13">
        <f t="shared" si="30"/>
        <v>91.190654806558783</v>
      </c>
      <c r="I253" s="11">
        <f>Data!I57</f>
        <v>111</v>
      </c>
      <c r="J253" s="13">
        <f t="shared" si="31"/>
        <v>1.1755983901715739</v>
      </c>
      <c r="K253" s="11">
        <f>Data!J57</f>
        <v>0</v>
      </c>
      <c r="L253" s="13">
        <f t="shared" si="32"/>
        <v>0</v>
      </c>
      <c r="M253" s="13">
        <f t="shared" si="27"/>
        <v>91.190654806558783</v>
      </c>
      <c r="N253" s="13">
        <f t="shared" si="28"/>
        <v>8.8093451934412172</v>
      </c>
      <c r="O253" s="13">
        <f t="shared" si="29"/>
        <v>1.1755983901715739</v>
      </c>
    </row>
    <row r="254" spans="1:15">
      <c r="A254" s="11" t="str">
        <f t="shared" si="23"/>
        <v>BP04_Llanelli</v>
      </c>
      <c r="B254" s="11" t="s">
        <v>75</v>
      </c>
      <c r="C254" s="12" t="str">
        <f>Data!A58</f>
        <v>Hywel Dda UHB</v>
      </c>
      <c r="D254" s="12" t="str">
        <f>Data!B58</f>
        <v>Llanelli</v>
      </c>
      <c r="E254" s="11">
        <f>Data!C58</f>
        <v>60958</v>
      </c>
      <c r="F254" s="11">
        <f>Data!F58</f>
        <v>8322</v>
      </c>
      <c r="G254" s="11">
        <f>Data!G58</f>
        <v>631</v>
      </c>
      <c r="H254" s="13">
        <f t="shared" si="30"/>
        <v>92.952083100636656</v>
      </c>
      <c r="I254" s="11">
        <f>Data!I58</f>
        <v>422</v>
      </c>
      <c r="J254" s="13">
        <f t="shared" si="31"/>
        <v>4.5013333333333332</v>
      </c>
      <c r="K254" s="11">
        <f>Data!J58</f>
        <v>0</v>
      </c>
      <c r="L254" s="13">
        <f t="shared" si="32"/>
        <v>0</v>
      </c>
      <c r="M254" s="13">
        <f t="shared" si="27"/>
        <v>92.952083100636656</v>
      </c>
      <c r="N254" s="13">
        <f t="shared" si="28"/>
        <v>7.0479168993633419</v>
      </c>
      <c r="O254" s="13">
        <f t="shared" si="29"/>
        <v>4.5013333333333332</v>
      </c>
    </row>
    <row r="255" spans="1:15">
      <c r="A255" s="11" t="str">
        <f t="shared" si="23"/>
        <v>BP04_North Ceredigion</v>
      </c>
      <c r="B255" s="11" t="s">
        <v>75</v>
      </c>
      <c r="C255" s="12" t="str">
        <f>Data!A59</f>
        <v>Hywel Dda UHB</v>
      </c>
      <c r="D255" s="12" t="str">
        <f>Data!B59</f>
        <v>North Ceredigion</v>
      </c>
      <c r="E255" s="11">
        <f>Data!C59</f>
        <v>48681</v>
      </c>
      <c r="F255" s="11">
        <f>Data!F59</f>
        <v>6076</v>
      </c>
      <c r="G255" s="11">
        <f>Data!G59</f>
        <v>808</v>
      </c>
      <c r="H255" s="13">
        <f t="shared" si="30"/>
        <v>88.262638001162117</v>
      </c>
      <c r="I255" s="11">
        <f>Data!I59</f>
        <v>68</v>
      </c>
      <c r="J255" s="13">
        <f t="shared" si="31"/>
        <v>0.97813578826237058</v>
      </c>
      <c r="K255" s="11">
        <f>Data!J59</f>
        <v>0</v>
      </c>
      <c r="L255" s="13">
        <f t="shared" si="32"/>
        <v>0</v>
      </c>
      <c r="M255" s="13">
        <f t="shared" si="27"/>
        <v>88.262638001162117</v>
      </c>
      <c r="N255" s="13">
        <f t="shared" si="28"/>
        <v>11.737361998837885</v>
      </c>
      <c r="O255" s="13">
        <f t="shared" si="29"/>
        <v>0.97813578826237058</v>
      </c>
    </row>
    <row r="256" spans="1:15">
      <c r="A256" s="11" t="str">
        <f t="shared" si="23"/>
        <v>BP04_North Pembrokeshire</v>
      </c>
      <c r="B256" s="11" t="s">
        <v>75</v>
      </c>
      <c r="C256" s="12" t="str">
        <f>Data!A60</f>
        <v>Hywel Dda UHB</v>
      </c>
      <c r="D256" s="12" t="str">
        <f>Data!B60</f>
        <v>North Pembrokeshire</v>
      </c>
      <c r="E256" s="11">
        <f>Data!C60</f>
        <v>63696</v>
      </c>
      <c r="F256" s="11">
        <f>Data!F60</f>
        <v>9296</v>
      </c>
      <c r="G256" s="11">
        <f>Data!G60</f>
        <v>1451</v>
      </c>
      <c r="H256" s="13">
        <f t="shared" si="30"/>
        <v>86.498557737042887</v>
      </c>
      <c r="I256" s="11">
        <f>Data!I60</f>
        <v>215</v>
      </c>
      <c r="J256" s="13">
        <f t="shared" si="31"/>
        <v>1.9613209268381682</v>
      </c>
      <c r="K256" s="11">
        <f>Data!J60</f>
        <v>0</v>
      </c>
      <c r="L256" s="13">
        <f t="shared" si="32"/>
        <v>0</v>
      </c>
      <c r="M256" s="13">
        <f t="shared" si="27"/>
        <v>86.498557737042887</v>
      </c>
      <c r="N256" s="13">
        <f t="shared" si="28"/>
        <v>13.501442262957102</v>
      </c>
      <c r="O256" s="13">
        <f t="shared" si="29"/>
        <v>1.9613209268381682</v>
      </c>
    </row>
    <row r="257" spans="1:15">
      <c r="A257" s="11" t="str">
        <f t="shared" si="23"/>
        <v>BP04_South Ceredigion</v>
      </c>
      <c r="B257" s="11" t="s">
        <v>75</v>
      </c>
      <c r="C257" s="12" t="str">
        <f>Data!A61</f>
        <v>Hywel Dda UHB</v>
      </c>
      <c r="D257" s="12" t="str">
        <f>Data!B61</f>
        <v>South Ceredigion</v>
      </c>
      <c r="E257" s="11">
        <f>Data!C61</f>
        <v>48066</v>
      </c>
      <c r="F257" s="11">
        <f>Data!F61</f>
        <v>7616</v>
      </c>
      <c r="G257" s="11">
        <f>Data!G61</f>
        <v>861</v>
      </c>
      <c r="H257" s="13">
        <f t="shared" si="30"/>
        <v>89.843104872006606</v>
      </c>
      <c r="I257" s="11">
        <f>Data!I61</f>
        <v>186</v>
      </c>
      <c r="J257" s="13">
        <f t="shared" si="31"/>
        <v>2.1470622186309591</v>
      </c>
      <c r="K257" s="11">
        <f>Data!J61</f>
        <v>0</v>
      </c>
      <c r="L257" s="13">
        <f t="shared" si="32"/>
        <v>0</v>
      </c>
      <c r="M257" s="13">
        <f t="shared" si="27"/>
        <v>89.843104872006606</v>
      </c>
      <c r="N257" s="13">
        <f t="shared" si="28"/>
        <v>10.156895127993394</v>
      </c>
      <c r="O257" s="13">
        <f t="shared" si="29"/>
        <v>2.1470622186309591</v>
      </c>
    </row>
    <row r="258" spans="1:15">
      <c r="A258" s="11" t="str">
        <f t="shared" si="23"/>
        <v>BP04_South Pembrokeshire</v>
      </c>
      <c r="B258" s="11" t="s">
        <v>75</v>
      </c>
      <c r="C258" s="12" t="str">
        <f>Data!A62</f>
        <v>Hywel Dda UHB</v>
      </c>
      <c r="D258" s="12" t="str">
        <f>Data!B62</f>
        <v>South Pembrokeshire</v>
      </c>
      <c r="E258" s="11">
        <f>Data!C62</f>
        <v>55041</v>
      </c>
      <c r="F258" s="11">
        <f>Data!F62</f>
        <v>7928</v>
      </c>
      <c r="G258" s="11">
        <f>Data!G62</f>
        <v>805</v>
      </c>
      <c r="H258" s="13">
        <f t="shared" si="30"/>
        <v>90.782090919500746</v>
      </c>
      <c r="I258" s="11">
        <f>Data!I62</f>
        <v>381</v>
      </c>
      <c r="J258" s="13">
        <f t="shared" si="31"/>
        <v>4.1803818301514157</v>
      </c>
      <c r="K258" s="11">
        <f>Data!J62</f>
        <v>0</v>
      </c>
      <c r="L258" s="13">
        <f t="shared" si="32"/>
        <v>0</v>
      </c>
      <c r="M258" s="13">
        <f t="shared" si="27"/>
        <v>90.782090919500746</v>
      </c>
      <c r="N258" s="13">
        <f t="shared" si="28"/>
        <v>9.2179090804992558</v>
      </c>
      <c r="O258" s="13">
        <f t="shared" si="29"/>
        <v>4.1803818301514157</v>
      </c>
    </row>
    <row r="259" spans="1:15">
      <c r="A259" s="11" t="str">
        <f t="shared" si="23"/>
        <v>BP04_Taf / Teifi / Tywi</v>
      </c>
      <c r="B259" s="11" t="s">
        <v>75</v>
      </c>
      <c r="C259" s="12" t="str">
        <f>Data!A63</f>
        <v>Hywel Dda UHB</v>
      </c>
      <c r="D259" s="12" t="str">
        <f>Data!B63</f>
        <v>Taf / Teifi / Tywi</v>
      </c>
      <c r="E259" s="11">
        <f>Data!C63</f>
        <v>57334</v>
      </c>
      <c r="F259" s="11">
        <f>Data!F63</f>
        <v>8208</v>
      </c>
      <c r="G259" s="11">
        <f>Data!G63</f>
        <v>822</v>
      </c>
      <c r="H259" s="13">
        <f t="shared" si="30"/>
        <v>90.897009966777404</v>
      </c>
      <c r="I259" s="11">
        <f>Data!I63</f>
        <v>192</v>
      </c>
      <c r="J259" s="13">
        <f t="shared" si="31"/>
        <v>2.0819778789850361</v>
      </c>
      <c r="K259" s="11">
        <f>Data!J63</f>
        <v>0</v>
      </c>
      <c r="L259" s="13">
        <f t="shared" si="32"/>
        <v>0</v>
      </c>
      <c r="M259" s="13">
        <f t="shared" si="27"/>
        <v>90.897009966777404</v>
      </c>
      <c r="N259" s="13">
        <f t="shared" si="28"/>
        <v>9.102990033222591</v>
      </c>
      <c r="O259" s="13">
        <f t="shared" si="29"/>
        <v>2.0819778789850361</v>
      </c>
    </row>
    <row r="260" spans="1:15">
      <c r="A260" s="11" t="str">
        <f t="shared" ref="A260:A297" si="33">B260&amp;"_"&amp;D260</f>
        <v>BP04_Mid Powys</v>
      </c>
      <c r="B260" s="11" t="s">
        <v>75</v>
      </c>
      <c r="C260" s="12" t="str">
        <f>Data!A64</f>
        <v>Powys tHB</v>
      </c>
      <c r="D260" s="12" t="str">
        <f>Data!B64</f>
        <v>Mid Powys</v>
      </c>
      <c r="E260" s="11">
        <f>Data!C64</f>
        <v>28676</v>
      </c>
      <c r="F260" s="11">
        <f>Data!F64</f>
        <v>4644</v>
      </c>
      <c r="G260" s="11">
        <f>Data!G64</f>
        <v>465</v>
      </c>
      <c r="H260" s="13">
        <f t="shared" si="30"/>
        <v>90.898414562536701</v>
      </c>
      <c r="I260" s="11">
        <f>Data!I64</f>
        <v>53</v>
      </c>
      <c r="J260" s="13">
        <f t="shared" si="31"/>
        <v>1.0267338240991863</v>
      </c>
      <c r="K260" s="11">
        <f>Data!J64</f>
        <v>0</v>
      </c>
      <c r="L260" s="13">
        <f t="shared" si="32"/>
        <v>0</v>
      </c>
      <c r="M260" s="13">
        <f t="shared" si="27"/>
        <v>90.898414562536701</v>
      </c>
      <c r="N260" s="13">
        <f t="shared" si="28"/>
        <v>9.1015854374632994</v>
      </c>
      <c r="O260" s="13">
        <f t="shared" si="29"/>
        <v>1.0267338240991863</v>
      </c>
    </row>
    <row r="261" spans="1:15">
      <c r="A261" s="11" t="str">
        <f t="shared" si="33"/>
        <v>BP04_North Powys</v>
      </c>
      <c r="B261" s="11" t="s">
        <v>75</v>
      </c>
      <c r="C261" s="12" t="str">
        <f>Data!A65</f>
        <v>Powys tHB</v>
      </c>
      <c r="D261" s="12" t="str">
        <f>Data!B65</f>
        <v>North Powys</v>
      </c>
      <c r="E261" s="11">
        <f>Data!C65</f>
        <v>64552</v>
      </c>
      <c r="F261" s="11">
        <f>Data!F65</f>
        <v>9340</v>
      </c>
      <c r="G261" s="11">
        <f>Data!G65</f>
        <v>604</v>
      </c>
      <c r="H261" s="13">
        <f t="shared" si="30"/>
        <v>93.925985518905875</v>
      </c>
      <c r="I261" s="11">
        <f>Data!I65</f>
        <v>236</v>
      </c>
      <c r="J261" s="13">
        <f t="shared" si="31"/>
        <v>2.3182711198428287</v>
      </c>
      <c r="K261" s="11">
        <f>Data!J65</f>
        <v>0</v>
      </c>
      <c r="L261" s="13">
        <f t="shared" si="32"/>
        <v>0</v>
      </c>
      <c r="M261" s="13">
        <f t="shared" si="27"/>
        <v>93.925985518905875</v>
      </c>
      <c r="N261" s="13">
        <f t="shared" si="28"/>
        <v>6.0740144810941272</v>
      </c>
      <c r="O261" s="13">
        <f t="shared" si="29"/>
        <v>2.3182711198428287</v>
      </c>
    </row>
    <row r="262" spans="1:15">
      <c r="A262" s="11" t="str">
        <f t="shared" si="33"/>
        <v>BP04_South Powys</v>
      </c>
      <c r="B262" s="11" t="s">
        <v>75</v>
      </c>
      <c r="C262" s="12" t="str">
        <f>Data!A66</f>
        <v>Powys tHB</v>
      </c>
      <c r="D262" s="12" t="str">
        <f>Data!B66</f>
        <v>South Powys</v>
      </c>
      <c r="E262" s="11">
        <f>Data!C66</f>
        <v>45271</v>
      </c>
      <c r="F262" s="11">
        <f>Data!F66</f>
        <v>7282</v>
      </c>
      <c r="G262" s="11">
        <f>Data!G66</f>
        <v>730</v>
      </c>
      <c r="H262" s="13">
        <f t="shared" si="30"/>
        <v>90.888666999500742</v>
      </c>
      <c r="I262" s="11">
        <f>Data!I66</f>
        <v>312</v>
      </c>
      <c r="J262" s="13">
        <f t="shared" si="31"/>
        <v>3.7481979817395485</v>
      </c>
      <c r="K262" s="11">
        <f>Data!J66</f>
        <v>0</v>
      </c>
      <c r="L262" s="13">
        <f t="shared" si="32"/>
        <v>0</v>
      </c>
      <c r="M262" s="13">
        <f t="shared" si="27"/>
        <v>90.888666999500742</v>
      </c>
      <c r="N262" s="13">
        <f t="shared" si="28"/>
        <v>9.1113330004992505</v>
      </c>
      <c r="O262" s="13">
        <f t="shared" si="29"/>
        <v>3.7481979817395485</v>
      </c>
    </row>
    <row r="263" spans="1:15">
      <c r="A263" s="11" t="str">
        <f t="shared" si="33"/>
        <v>BP04_Wales</v>
      </c>
      <c r="B263" s="11" t="s">
        <v>75</v>
      </c>
      <c r="C263" s="12" t="str">
        <f>Data!A67</f>
        <v>Wales</v>
      </c>
      <c r="D263" s="12" t="str">
        <f>Data!B67</f>
        <v>Wales</v>
      </c>
      <c r="E263" s="11">
        <f>Data!C67</f>
        <v>3184260</v>
      </c>
      <c r="F263" s="11">
        <f>Data!F67</f>
        <v>445890</v>
      </c>
      <c r="G263" s="11">
        <f>Data!G67</f>
        <v>38654</v>
      </c>
      <c r="H263" s="13">
        <f t="shared" si="30"/>
        <v>92.022602694492136</v>
      </c>
      <c r="I263" s="11">
        <f>Data!I67</f>
        <v>9437</v>
      </c>
      <c r="J263" s="13">
        <f t="shared" si="31"/>
        <v>1.9103973634613476</v>
      </c>
      <c r="K263" s="11">
        <f>Data!J67</f>
        <v>0</v>
      </c>
      <c r="L263" s="13">
        <f t="shared" si="32"/>
        <v>0</v>
      </c>
      <c r="M263" s="13">
        <f t="shared" ref="M263" si="34">F263/SUM(F263:G263)*100</f>
        <v>92.022602694492136</v>
      </c>
      <c r="N263" s="13">
        <f t="shared" ref="N263" si="35">G263/SUM(F263:G263)*100</f>
        <v>7.9773973055078589</v>
      </c>
      <c r="O263" s="13">
        <f t="shared" ref="O263" si="36">I263/(I263+SUM(F263:G263))*100</f>
        <v>1.9103973634613476</v>
      </c>
    </row>
    <row r="264" spans="1:15">
      <c r="A264" s="20" t="str">
        <f t="shared" si="33"/>
        <v>BP05_Afan</v>
      </c>
      <c r="B264" s="20" t="s">
        <v>81</v>
      </c>
      <c r="C264" s="21" t="str">
        <f>Data!A3</f>
        <v>ABM UHB</v>
      </c>
      <c r="D264" s="21" t="str">
        <f>Data!B3</f>
        <v>Afan</v>
      </c>
      <c r="E264" s="20">
        <f>Data!C3</f>
        <v>50762</v>
      </c>
      <c r="F264" s="20">
        <f>Data!K3</f>
        <v>6606</v>
      </c>
      <c r="G264" s="20">
        <f>Data!L3</f>
        <v>1440</v>
      </c>
      <c r="H264" s="22">
        <f t="shared" si="30"/>
        <v>82.102908277404921</v>
      </c>
      <c r="I264" s="20">
        <f>Data!N3</f>
        <v>674</v>
      </c>
      <c r="J264" s="22">
        <f t="shared" si="31"/>
        <v>7.7293577981651378</v>
      </c>
      <c r="K264" s="20">
        <f>Data!O3</f>
        <v>0</v>
      </c>
      <c r="L264" s="22">
        <f t="shared" si="32"/>
        <v>0</v>
      </c>
      <c r="M264" s="22">
        <f t="shared" ref="M264:M327" si="37">F264/SUM(F264:G264)*100</f>
        <v>82.102908277404921</v>
      </c>
      <c r="N264" s="22">
        <f t="shared" ref="N264:N327" si="38">G264/SUM(F264:G264)*100</f>
        <v>17.897091722595079</v>
      </c>
      <c r="O264" s="22">
        <f t="shared" ref="O264:O327" si="39">I264/(I264+SUM(F264:G264))*100</f>
        <v>7.7293577981651378</v>
      </c>
    </row>
    <row r="265" spans="1:15">
      <c r="A265" s="20" t="str">
        <f t="shared" si="33"/>
        <v>BP05_BayHealth</v>
      </c>
      <c r="B265" s="20" t="s">
        <v>81</v>
      </c>
      <c r="C265" s="21" t="str">
        <f>Data!A4</f>
        <v>ABM UHB</v>
      </c>
      <c r="D265" s="21" t="str">
        <f>Data!B4</f>
        <v>BayHealth</v>
      </c>
      <c r="E265" s="20">
        <f>Data!C4</f>
        <v>74009</v>
      </c>
      <c r="F265" s="20">
        <f>Data!K4</f>
        <v>6930</v>
      </c>
      <c r="G265" s="20">
        <f>Data!L4</f>
        <v>1591</v>
      </c>
      <c r="H265" s="22">
        <f t="shared" ref="H265:H328" si="40">F265/SUM(F265:G265)*100</f>
        <v>81.328482572468019</v>
      </c>
      <c r="I265" s="20">
        <f>Data!N4</f>
        <v>661</v>
      </c>
      <c r="J265" s="22">
        <f t="shared" ref="J265:J328" si="41">I265/(I265+SUM(F265:G265))*100</f>
        <v>7.1988673491614028</v>
      </c>
      <c r="K265" s="20">
        <f>Data!O4</f>
        <v>0</v>
      </c>
      <c r="L265" s="22">
        <f t="shared" ref="L265:L328" si="42">K265/(K265+I265+SUM(F265:G265))*100</f>
        <v>0</v>
      </c>
      <c r="M265" s="22">
        <f t="shared" si="37"/>
        <v>81.328482572468019</v>
      </c>
      <c r="N265" s="22">
        <f t="shared" si="38"/>
        <v>18.671517427531981</v>
      </c>
      <c r="O265" s="22">
        <f t="shared" si="39"/>
        <v>7.1988673491614028</v>
      </c>
    </row>
    <row r="266" spans="1:15">
      <c r="A266" s="20" t="str">
        <f t="shared" si="33"/>
        <v>BP05_Bridgend East Network</v>
      </c>
      <c r="B266" s="20" t="s">
        <v>81</v>
      </c>
      <c r="C266" s="21" t="str">
        <f>Data!A5</f>
        <v>ABM UHB</v>
      </c>
      <c r="D266" s="21" t="str">
        <f>Data!B5</f>
        <v>Bridgend East Network</v>
      </c>
      <c r="E266" s="20">
        <f>Data!C5</f>
        <v>68378</v>
      </c>
      <c r="F266" s="20">
        <f>Data!K5</f>
        <v>8126</v>
      </c>
      <c r="G266" s="20">
        <f>Data!L5</f>
        <v>1598</v>
      </c>
      <c r="H266" s="22">
        <f t="shared" si="40"/>
        <v>83.56643356643356</v>
      </c>
      <c r="I266" s="20">
        <f>Data!N5</f>
        <v>285</v>
      </c>
      <c r="J266" s="22">
        <f t="shared" si="41"/>
        <v>2.8474373064242182</v>
      </c>
      <c r="K266" s="20">
        <f>Data!O5</f>
        <v>0</v>
      </c>
      <c r="L266" s="22">
        <f t="shared" si="42"/>
        <v>0</v>
      </c>
      <c r="M266" s="22">
        <f t="shared" si="37"/>
        <v>83.56643356643356</v>
      </c>
      <c r="N266" s="22">
        <f t="shared" si="38"/>
        <v>16.433566433566433</v>
      </c>
      <c r="O266" s="22">
        <f t="shared" si="39"/>
        <v>2.8474373064242182</v>
      </c>
    </row>
    <row r="267" spans="1:15">
      <c r="A267" s="20" t="str">
        <f t="shared" si="33"/>
        <v>BP05_Bridgend North Network</v>
      </c>
      <c r="B267" s="20" t="s">
        <v>81</v>
      </c>
      <c r="C267" s="21" t="str">
        <f>Data!A6</f>
        <v>ABM UHB</v>
      </c>
      <c r="D267" s="21" t="str">
        <f>Data!B6</f>
        <v>Bridgend North Network</v>
      </c>
      <c r="E267" s="20">
        <f>Data!C6</f>
        <v>51281</v>
      </c>
      <c r="F267" s="20">
        <f>Data!K6</f>
        <v>7153</v>
      </c>
      <c r="G267" s="20">
        <f>Data!L6</f>
        <v>1402</v>
      </c>
      <c r="H267" s="22">
        <f t="shared" si="40"/>
        <v>83.611922852133262</v>
      </c>
      <c r="I267" s="20">
        <f>Data!N6</f>
        <v>543</v>
      </c>
      <c r="J267" s="22">
        <f t="shared" si="41"/>
        <v>5.9683446911409099</v>
      </c>
      <c r="K267" s="20">
        <f>Data!O6</f>
        <v>0</v>
      </c>
      <c r="L267" s="22">
        <f t="shared" si="42"/>
        <v>0</v>
      </c>
      <c r="M267" s="22">
        <f t="shared" si="37"/>
        <v>83.611922852133262</v>
      </c>
      <c r="N267" s="22">
        <f t="shared" si="38"/>
        <v>16.388077147866746</v>
      </c>
      <c r="O267" s="22">
        <f t="shared" si="39"/>
        <v>5.9683446911409099</v>
      </c>
    </row>
    <row r="268" spans="1:15">
      <c r="A268" s="20" t="str">
        <f t="shared" si="33"/>
        <v>BP05_Bridgend West Network</v>
      </c>
      <c r="B268" s="20" t="s">
        <v>81</v>
      </c>
      <c r="C268" s="21" t="str">
        <f>Data!A7</f>
        <v>ABM UHB</v>
      </c>
      <c r="D268" s="21" t="str">
        <f>Data!B7</f>
        <v>Bridgend West Network</v>
      </c>
      <c r="E268" s="20">
        <f>Data!C7</f>
        <v>34127</v>
      </c>
      <c r="F268" s="20">
        <f>Data!K7</f>
        <v>4297</v>
      </c>
      <c r="G268" s="20">
        <f>Data!L7</f>
        <v>1361</v>
      </c>
      <c r="H268" s="22">
        <f t="shared" si="40"/>
        <v>75.945563803464125</v>
      </c>
      <c r="I268" s="20">
        <f>Data!N7</f>
        <v>232</v>
      </c>
      <c r="J268" s="22">
        <f t="shared" si="41"/>
        <v>3.9388794567062817</v>
      </c>
      <c r="K268" s="20">
        <f>Data!O7</f>
        <v>0</v>
      </c>
      <c r="L268" s="22">
        <f t="shared" si="42"/>
        <v>0</v>
      </c>
      <c r="M268" s="22">
        <f t="shared" si="37"/>
        <v>75.945563803464125</v>
      </c>
      <c r="N268" s="22">
        <f t="shared" si="38"/>
        <v>24.054436196535878</v>
      </c>
      <c r="O268" s="22">
        <f t="shared" si="39"/>
        <v>3.9388794567062817</v>
      </c>
    </row>
    <row r="269" spans="1:15">
      <c r="A269" s="20" t="str">
        <f t="shared" si="33"/>
        <v>BP05_CityHealth</v>
      </c>
      <c r="B269" s="20" t="s">
        <v>81</v>
      </c>
      <c r="C269" s="21" t="str">
        <f>Data!A8</f>
        <v>ABM UHB</v>
      </c>
      <c r="D269" s="21" t="str">
        <f>Data!B8</f>
        <v>CityHealth</v>
      </c>
      <c r="E269" s="20">
        <f>Data!C8</f>
        <v>50708</v>
      </c>
      <c r="F269" s="20">
        <f>Data!K8</f>
        <v>5271</v>
      </c>
      <c r="G269" s="20">
        <f>Data!L8</f>
        <v>1068</v>
      </c>
      <c r="H269" s="22">
        <f t="shared" si="40"/>
        <v>83.151916706105069</v>
      </c>
      <c r="I269" s="20">
        <f>Data!N8</f>
        <v>256</v>
      </c>
      <c r="J269" s="22">
        <f t="shared" si="41"/>
        <v>3.8817285822592877</v>
      </c>
      <c r="K269" s="20">
        <f>Data!O8</f>
        <v>0</v>
      </c>
      <c r="L269" s="22">
        <f t="shared" si="42"/>
        <v>0</v>
      </c>
      <c r="M269" s="22">
        <f t="shared" si="37"/>
        <v>83.151916706105069</v>
      </c>
      <c r="N269" s="22">
        <f t="shared" si="38"/>
        <v>16.848083293894938</v>
      </c>
      <c r="O269" s="22">
        <f t="shared" si="39"/>
        <v>3.8817285822592877</v>
      </c>
    </row>
    <row r="270" spans="1:15">
      <c r="A270" s="20" t="str">
        <f t="shared" si="33"/>
        <v>BP05_Cwmtawe</v>
      </c>
      <c r="B270" s="20" t="s">
        <v>81</v>
      </c>
      <c r="C270" s="21" t="str">
        <f>Data!A9</f>
        <v>ABM UHB</v>
      </c>
      <c r="D270" s="21" t="str">
        <f>Data!B9</f>
        <v>Cwmtawe</v>
      </c>
      <c r="E270" s="20">
        <f>Data!C9</f>
        <v>42989</v>
      </c>
      <c r="F270" s="20">
        <f>Data!K9</f>
        <v>4845</v>
      </c>
      <c r="G270" s="20">
        <f>Data!L9</f>
        <v>1088</v>
      </c>
      <c r="H270" s="22">
        <f t="shared" si="40"/>
        <v>81.661891117478518</v>
      </c>
      <c r="I270" s="20">
        <f>Data!N9</f>
        <v>129</v>
      </c>
      <c r="J270" s="22">
        <f t="shared" si="41"/>
        <v>2.1280105575717587</v>
      </c>
      <c r="K270" s="20">
        <f>Data!O9</f>
        <v>0</v>
      </c>
      <c r="L270" s="22">
        <f t="shared" si="42"/>
        <v>0</v>
      </c>
      <c r="M270" s="22">
        <f t="shared" si="37"/>
        <v>81.661891117478518</v>
      </c>
      <c r="N270" s="22">
        <f t="shared" si="38"/>
        <v>18.338108882521489</v>
      </c>
      <c r="O270" s="22">
        <f t="shared" si="39"/>
        <v>2.1280105575717587</v>
      </c>
    </row>
    <row r="271" spans="1:15">
      <c r="A271" s="20" t="str">
        <f t="shared" si="33"/>
        <v>BP05_Llwchwr</v>
      </c>
      <c r="B271" s="20" t="s">
        <v>81</v>
      </c>
      <c r="C271" s="21" t="str">
        <f>Data!A10</f>
        <v>ABM UHB</v>
      </c>
      <c r="D271" s="21" t="str">
        <f>Data!B10</f>
        <v>Llwchwr</v>
      </c>
      <c r="E271" s="20">
        <f>Data!C10</f>
        <v>46532</v>
      </c>
      <c r="F271" s="20">
        <f>Data!K10</f>
        <v>5230</v>
      </c>
      <c r="G271" s="20">
        <f>Data!L10</f>
        <v>1553</v>
      </c>
      <c r="H271" s="22">
        <f t="shared" si="40"/>
        <v>77.104526020934699</v>
      </c>
      <c r="I271" s="20">
        <f>Data!N10</f>
        <v>231</v>
      </c>
      <c r="J271" s="22">
        <f t="shared" si="41"/>
        <v>3.293413173652695</v>
      </c>
      <c r="K271" s="20">
        <f>Data!O10</f>
        <v>0</v>
      </c>
      <c r="L271" s="22">
        <f t="shared" si="42"/>
        <v>0</v>
      </c>
      <c r="M271" s="22">
        <f t="shared" si="37"/>
        <v>77.104526020934699</v>
      </c>
      <c r="N271" s="22">
        <f t="shared" si="38"/>
        <v>22.895473979065311</v>
      </c>
      <c r="O271" s="22">
        <f t="shared" si="39"/>
        <v>3.293413173652695</v>
      </c>
    </row>
    <row r="272" spans="1:15">
      <c r="A272" s="20" t="str">
        <f t="shared" si="33"/>
        <v>BP05_Neath</v>
      </c>
      <c r="B272" s="20" t="s">
        <v>81</v>
      </c>
      <c r="C272" s="21" t="str">
        <f>Data!A11</f>
        <v>ABM UHB</v>
      </c>
      <c r="D272" s="21" t="str">
        <f>Data!B11</f>
        <v>Neath</v>
      </c>
      <c r="E272" s="20">
        <f>Data!C11</f>
        <v>56422</v>
      </c>
      <c r="F272" s="20">
        <f>Data!K11</f>
        <v>7284</v>
      </c>
      <c r="G272" s="20">
        <f>Data!L11</f>
        <v>1464</v>
      </c>
      <c r="H272" s="22">
        <f t="shared" si="40"/>
        <v>83.264746227709182</v>
      </c>
      <c r="I272" s="20">
        <f>Data!N11</f>
        <v>314</v>
      </c>
      <c r="J272" s="22">
        <f t="shared" si="41"/>
        <v>3.4650187596557052</v>
      </c>
      <c r="K272" s="20">
        <f>Data!O11</f>
        <v>0</v>
      </c>
      <c r="L272" s="22">
        <f t="shared" si="42"/>
        <v>0</v>
      </c>
      <c r="M272" s="22">
        <f t="shared" si="37"/>
        <v>83.264746227709182</v>
      </c>
      <c r="N272" s="22">
        <f t="shared" si="38"/>
        <v>16.735253772290807</v>
      </c>
      <c r="O272" s="22">
        <f t="shared" si="39"/>
        <v>3.4650187596557052</v>
      </c>
    </row>
    <row r="273" spans="1:15">
      <c r="A273" s="20" t="str">
        <f t="shared" si="33"/>
        <v>BP05_Penderi</v>
      </c>
      <c r="B273" s="20" t="s">
        <v>81</v>
      </c>
      <c r="C273" s="21" t="str">
        <f>Data!A12</f>
        <v>ABM UHB</v>
      </c>
      <c r="D273" s="21" t="str">
        <f>Data!B12</f>
        <v>Penderi</v>
      </c>
      <c r="E273" s="20">
        <f>Data!C12</f>
        <v>37026</v>
      </c>
      <c r="F273" s="20">
        <f>Data!K12</f>
        <v>4083</v>
      </c>
      <c r="G273" s="20">
        <f>Data!L12</f>
        <v>971</v>
      </c>
      <c r="H273" s="22">
        <f t="shared" si="40"/>
        <v>80.787495053423029</v>
      </c>
      <c r="I273" s="20">
        <f>Data!N12</f>
        <v>295</v>
      </c>
      <c r="J273" s="22">
        <f t="shared" si="41"/>
        <v>5.5150495419704617</v>
      </c>
      <c r="K273" s="20">
        <f>Data!O12</f>
        <v>0</v>
      </c>
      <c r="L273" s="22">
        <f t="shared" si="42"/>
        <v>0</v>
      </c>
      <c r="M273" s="22">
        <f t="shared" si="37"/>
        <v>80.787495053423029</v>
      </c>
      <c r="N273" s="22">
        <f t="shared" si="38"/>
        <v>19.212504946576971</v>
      </c>
      <c r="O273" s="22">
        <f t="shared" si="39"/>
        <v>5.5150495419704617</v>
      </c>
    </row>
    <row r="274" spans="1:15">
      <c r="A274" s="20" t="str">
        <f t="shared" si="33"/>
        <v>BP05_Upper Valleys</v>
      </c>
      <c r="B274" s="20" t="s">
        <v>81</v>
      </c>
      <c r="C274" s="21" t="str">
        <f>Data!A13</f>
        <v>ABM UHB</v>
      </c>
      <c r="D274" s="21" t="str">
        <f>Data!B13</f>
        <v>Upper Valleys</v>
      </c>
      <c r="E274" s="20">
        <f>Data!C13</f>
        <v>30624</v>
      </c>
      <c r="F274" s="20">
        <f>Data!K13</f>
        <v>4374</v>
      </c>
      <c r="G274" s="20">
        <f>Data!L13</f>
        <v>849</v>
      </c>
      <c r="H274" s="22">
        <f t="shared" si="40"/>
        <v>83.744974152785758</v>
      </c>
      <c r="I274" s="20">
        <f>Data!N13</f>
        <v>239</v>
      </c>
      <c r="J274" s="22">
        <f t="shared" si="41"/>
        <v>4.3756865616990108</v>
      </c>
      <c r="K274" s="20">
        <f>Data!O13</f>
        <v>0</v>
      </c>
      <c r="L274" s="22">
        <f t="shared" si="42"/>
        <v>0</v>
      </c>
      <c r="M274" s="22">
        <f t="shared" si="37"/>
        <v>83.744974152785758</v>
      </c>
      <c r="N274" s="22">
        <f t="shared" si="38"/>
        <v>16.255025847214245</v>
      </c>
      <c r="O274" s="22">
        <f t="shared" si="39"/>
        <v>4.3756865616990108</v>
      </c>
    </row>
    <row r="275" spans="1:15">
      <c r="A275" s="20" t="str">
        <f t="shared" si="33"/>
        <v>BP05_Blaenau Gwent East</v>
      </c>
      <c r="B275" s="20" t="s">
        <v>81</v>
      </c>
      <c r="C275" s="21" t="str">
        <f>Data!A14</f>
        <v>Aneurin Bevan UHB</v>
      </c>
      <c r="D275" s="21" t="str">
        <f>Data!B14</f>
        <v>Blaenau Gwent East</v>
      </c>
      <c r="E275" s="20">
        <f>Data!C14</f>
        <v>38233</v>
      </c>
      <c r="F275" s="20">
        <f>Data!K14</f>
        <v>5672</v>
      </c>
      <c r="G275" s="20">
        <f>Data!L14</f>
        <v>1131</v>
      </c>
      <c r="H275" s="22">
        <f t="shared" si="40"/>
        <v>83.374981625753335</v>
      </c>
      <c r="I275" s="20">
        <f>Data!N14</f>
        <v>613</v>
      </c>
      <c r="J275" s="22">
        <f t="shared" si="41"/>
        <v>8.2659115426105707</v>
      </c>
      <c r="K275" s="20">
        <f>Data!O14</f>
        <v>0</v>
      </c>
      <c r="L275" s="22">
        <f t="shared" si="42"/>
        <v>0</v>
      </c>
      <c r="M275" s="22">
        <f t="shared" si="37"/>
        <v>83.374981625753335</v>
      </c>
      <c r="N275" s="22">
        <f t="shared" si="38"/>
        <v>16.625018374246654</v>
      </c>
      <c r="O275" s="22">
        <f t="shared" si="39"/>
        <v>8.2659115426105707</v>
      </c>
    </row>
    <row r="276" spans="1:15">
      <c r="A276" s="20" t="str">
        <f t="shared" si="33"/>
        <v>BP05_Blaenau Gwent West</v>
      </c>
      <c r="B276" s="20" t="s">
        <v>81</v>
      </c>
      <c r="C276" s="21" t="str">
        <f>Data!A15</f>
        <v>Aneurin Bevan UHB</v>
      </c>
      <c r="D276" s="21" t="str">
        <f>Data!B15</f>
        <v>Blaenau Gwent West</v>
      </c>
      <c r="E276" s="20">
        <f>Data!C15</f>
        <v>35017</v>
      </c>
      <c r="F276" s="20">
        <f>Data!K15</f>
        <v>4525</v>
      </c>
      <c r="G276" s="20">
        <f>Data!L15</f>
        <v>950</v>
      </c>
      <c r="H276" s="22">
        <f t="shared" si="40"/>
        <v>82.648401826484019</v>
      </c>
      <c r="I276" s="20">
        <f>Data!N15</f>
        <v>170</v>
      </c>
      <c r="J276" s="22">
        <f t="shared" si="41"/>
        <v>3.0115146147032772</v>
      </c>
      <c r="K276" s="20">
        <f>Data!O15</f>
        <v>0</v>
      </c>
      <c r="L276" s="22">
        <f t="shared" si="42"/>
        <v>0</v>
      </c>
      <c r="M276" s="22">
        <f t="shared" si="37"/>
        <v>82.648401826484019</v>
      </c>
      <c r="N276" s="22">
        <f t="shared" si="38"/>
        <v>17.351598173515981</v>
      </c>
      <c r="O276" s="22">
        <f t="shared" si="39"/>
        <v>3.0115146147032772</v>
      </c>
    </row>
    <row r="277" spans="1:15">
      <c r="A277" s="20" t="str">
        <f t="shared" si="33"/>
        <v>BP05_Caerphilly East</v>
      </c>
      <c r="B277" s="20" t="s">
        <v>81</v>
      </c>
      <c r="C277" s="21" t="str">
        <f>Data!A16</f>
        <v>Aneurin Bevan UHB</v>
      </c>
      <c r="D277" s="21" t="str">
        <f>Data!B16</f>
        <v>Caerphilly East</v>
      </c>
      <c r="E277" s="20">
        <f>Data!C16</f>
        <v>59971</v>
      </c>
      <c r="F277" s="20">
        <f>Data!K16</f>
        <v>7801</v>
      </c>
      <c r="G277" s="20">
        <f>Data!L16</f>
        <v>1735</v>
      </c>
      <c r="H277" s="22">
        <f t="shared" si="40"/>
        <v>81.805788590604024</v>
      </c>
      <c r="I277" s="20">
        <f>Data!N16</f>
        <v>462</v>
      </c>
      <c r="J277" s="22">
        <f t="shared" si="41"/>
        <v>4.6209241848369675</v>
      </c>
      <c r="K277" s="20">
        <f>Data!O16</f>
        <v>0</v>
      </c>
      <c r="L277" s="22">
        <f t="shared" si="42"/>
        <v>0</v>
      </c>
      <c r="M277" s="22">
        <f t="shared" si="37"/>
        <v>81.805788590604024</v>
      </c>
      <c r="N277" s="22">
        <f t="shared" si="38"/>
        <v>18.194211409395976</v>
      </c>
      <c r="O277" s="22">
        <f t="shared" si="39"/>
        <v>4.6209241848369675</v>
      </c>
    </row>
    <row r="278" spans="1:15">
      <c r="A278" s="20" t="str">
        <f t="shared" si="33"/>
        <v>BP05_Caerphilly North</v>
      </c>
      <c r="B278" s="20" t="s">
        <v>81</v>
      </c>
      <c r="C278" s="21" t="str">
        <f>Data!A17</f>
        <v>Aneurin Bevan UHB</v>
      </c>
      <c r="D278" s="21" t="str">
        <f>Data!B17</f>
        <v>Caerphilly North</v>
      </c>
      <c r="E278" s="20">
        <f>Data!C17</f>
        <v>68779</v>
      </c>
      <c r="F278" s="20">
        <f>Data!K17</f>
        <v>9481</v>
      </c>
      <c r="G278" s="20">
        <f>Data!L17</f>
        <v>2121</v>
      </c>
      <c r="H278" s="22">
        <f t="shared" si="40"/>
        <v>81.718669194966381</v>
      </c>
      <c r="I278" s="20">
        <f>Data!N17</f>
        <v>409</v>
      </c>
      <c r="J278" s="22">
        <f t="shared" si="41"/>
        <v>3.4052118891016567</v>
      </c>
      <c r="K278" s="20">
        <f>Data!O17</f>
        <v>0</v>
      </c>
      <c r="L278" s="22">
        <f t="shared" si="42"/>
        <v>0</v>
      </c>
      <c r="M278" s="22">
        <f t="shared" si="37"/>
        <v>81.718669194966381</v>
      </c>
      <c r="N278" s="22">
        <f t="shared" si="38"/>
        <v>18.281330805033615</v>
      </c>
      <c r="O278" s="22">
        <f t="shared" si="39"/>
        <v>3.4052118891016567</v>
      </c>
    </row>
    <row r="279" spans="1:15">
      <c r="A279" s="20" t="str">
        <f t="shared" si="33"/>
        <v>BP05_Caerphilly South</v>
      </c>
      <c r="B279" s="20" t="s">
        <v>81</v>
      </c>
      <c r="C279" s="21" t="str">
        <f>Data!A18</f>
        <v>Aneurin Bevan UHB</v>
      </c>
      <c r="D279" s="21" t="str">
        <f>Data!B18</f>
        <v>Caerphilly South</v>
      </c>
      <c r="E279" s="20">
        <f>Data!C18</f>
        <v>55566</v>
      </c>
      <c r="F279" s="20">
        <f>Data!K18</f>
        <v>6562</v>
      </c>
      <c r="G279" s="20">
        <f>Data!L18</f>
        <v>1494</v>
      </c>
      <c r="H279" s="22">
        <f t="shared" si="40"/>
        <v>81.454816285998007</v>
      </c>
      <c r="I279" s="20">
        <f>Data!N18</f>
        <v>473</v>
      </c>
      <c r="J279" s="22">
        <f t="shared" si="41"/>
        <v>5.5457849689295351</v>
      </c>
      <c r="K279" s="20">
        <f>Data!O18</f>
        <v>0</v>
      </c>
      <c r="L279" s="22">
        <f t="shared" si="42"/>
        <v>0</v>
      </c>
      <c r="M279" s="22">
        <f t="shared" si="37"/>
        <v>81.454816285998007</v>
      </c>
      <c r="N279" s="22">
        <f t="shared" si="38"/>
        <v>18.545183714001986</v>
      </c>
      <c r="O279" s="22">
        <f t="shared" si="39"/>
        <v>5.5457849689295351</v>
      </c>
    </row>
    <row r="280" spans="1:15">
      <c r="A280" s="20" t="str">
        <f t="shared" si="33"/>
        <v>BP05_Monmouthshire North</v>
      </c>
      <c r="B280" s="20" t="s">
        <v>81</v>
      </c>
      <c r="C280" s="21" t="str">
        <f>Data!A19</f>
        <v>Aneurin Bevan UHB</v>
      </c>
      <c r="D280" s="21" t="str">
        <f>Data!B19</f>
        <v>Monmouthshire North</v>
      </c>
      <c r="E280" s="20">
        <f>Data!C19</f>
        <v>51137</v>
      </c>
      <c r="F280" s="20">
        <f>Data!K19</f>
        <v>6675</v>
      </c>
      <c r="G280" s="20">
        <f>Data!L19</f>
        <v>1425</v>
      </c>
      <c r="H280" s="22">
        <f t="shared" si="40"/>
        <v>82.407407407407405</v>
      </c>
      <c r="I280" s="20">
        <f>Data!N19</f>
        <v>313</v>
      </c>
      <c r="J280" s="22">
        <f t="shared" si="41"/>
        <v>3.7204326637346963</v>
      </c>
      <c r="K280" s="20">
        <f>Data!O19</f>
        <v>0</v>
      </c>
      <c r="L280" s="22">
        <f t="shared" si="42"/>
        <v>0</v>
      </c>
      <c r="M280" s="22">
        <f t="shared" si="37"/>
        <v>82.407407407407405</v>
      </c>
      <c r="N280" s="22">
        <f t="shared" si="38"/>
        <v>17.592592592592592</v>
      </c>
      <c r="O280" s="22">
        <f t="shared" si="39"/>
        <v>3.7204326637346963</v>
      </c>
    </row>
    <row r="281" spans="1:15">
      <c r="A281" s="20" t="str">
        <f t="shared" si="33"/>
        <v>BP05_Monmouthshire South</v>
      </c>
      <c r="B281" s="20" t="s">
        <v>81</v>
      </c>
      <c r="C281" s="21" t="str">
        <f>Data!A20</f>
        <v>Aneurin Bevan UHB</v>
      </c>
      <c r="D281" s="21" t="str">
        <f>Data!B20</f>
        <v>Monmouthshire South</v>
      </c>
      <c r="E281" s="20">
        <f>Data!C20</f>
        <v>46793</v>
      </c>
      <c r="F281" s="20">
        <f>Data!K20</f>
        <v>5744</v>
      </c>
      <c r="G281" s="20">
        <f>Data!L20</f>
        <v>943</v>
      </c>
      <c r="H281" s="22">
        <f t="shared" si="40"/>
        <v>85.898011066247946</v>
      </c>
      <c r="I281" s="20">
        <f>Data!N20</f>
        <v>128</v>
      </c>
      <c r="J281" s="22">
        <f t="shared" si="41"/>
        <v>1.8782098312545854</v>
      </c>
      <c r="K281" s="20">
        <f>Data!O20</f>
        <v>0</v>
      </c>
      <c r="L281" s="22">
        <f t="shared" si="42"/>
        <v>0</v>
      </c>
      <c r="M281" s="22">
        <f t="shared" si="37"/>
        <v>85.898011066247946</v>
      </c>
      <c r="N281" s="22">
        <f t="shared" si="38"/>
        <v>14.101988933752056</v>
      </c>
      <c r="O281" s="22">
        <f t="shared" si="39"/>
        <v>1.8782098312545854</v>
      </c>
    </row>
    <row r="282" spans="1:15">
      <c r="A282" s="20" t="str">
        <f t="shared" si="33"/>
        <v>BP05_Newport Central</v>
      </c>
      <c r="B282" s="20" t="s">
        <v>81</v>
      </c>
      <c r="C282" s="21" t="str">
        <f>Data!A21</f>
        <v>Aneurin Bevan UHB</v>
      </c>
      <c r="D282" s="21" t="str">
        <f>Data!B21</f>
        <v>Newport Central</v>
      </c>
      <c r="E282" s="20">
        <f>Data!C21</f>
        <v>48307</v>
      </c>
      <c r="F282" s="20">
        <f>Data!K21</f>
        <v>5711</v>
      </c>
      <c r="G282" s="20">
        <f>Data!L21</f>
        <v>1186</v>
      </c>
      <c r="H282" s="22">
        <f t="shared" si="40"/>
        <v>82.804117732347393</v>
      </c>
      <c r="I282" s="20">
        <f>Data!N21</f>
        <v>297</v>
      </c>
      <c r="J282" s="22">
        <f t="shared" si="41"/>
        <v>4.1284403669724776</v>
      </c>
      <c r="K282" s="20">
        <f>Data!O21</f>
        <v>0</v>
      </c>
      <c r="L282" s="22">
        <f t="shared" si="42"/>
        <v>0</v>
      </c>
      <c r="M282" s="22">
        <f t="shared" si="37"/>
        <v>82.804117732347393</v>
      </c>
      <c r="N282" s="22">
        <f t="shared" si="38"/>
        <v>17.1958822676526</v>
      </c>
      <c r="O282" s="22">
        <f t="shared" si="39"/>
        <v>4.1284403669724776</v>
      </c>
    </row>
    <row r="283" spans="1:15">
      <c r="A283" s="20" t="str">
        <f t="shared" si="33"/>
        <v>BP05_Newport East</v>
      </c>
      <c r="B283" s="20" t="s">
        <v>81</v>
      </c>
      <c r="C283" s="21" t="str">
        <f>Data!A22</f>
        <v>Aneurin Bevan UHB</v>
      </c>
      <c r="D283" s="21" t="str">
        <f>Data!B22</f>
        <v>Newport East</v>
      </c>
      <c r="E283" s="20">
        <f>Data!C22</f>
        <v>47854</v>
      </c>
      <c r="F283" s="20">
        <f>Data!K22</f>
        <v>5339</v>
      </c>
      <c r="G283" s="20">
        <f>Data!L22</f>
        <v>1196</v>
      </c>
      <c r="H283" s="22">
        <f t="shared" si="40"/>
        <v>81.698546289211933</v>
      </c>
      <c r="I283" s="20">
        <f>Data!N22</f>
        <v>257</v>
      </c>
      <c r="J283" s="22">
        <f t="shared" si="41"/>
        <v>3.7838633686690222</v>
      </c>
      <c r="K283" s="20">
        <f>Data!O22</f>
        <v>0</v>
      </c>
      <c r="L283" s="22">
        <f t="shared" si="42"/>
        <v>0</v>
      </c>
      <c r="M283" s="22">
        <f t="shared" si="37"/>
        <v>81.698546289211933</v>
      </c>
      <c r="N283" s="22">
        <f t="shared" si="38"/>
        <v>18.301453710788067</v>
      </c>
      <c r="O283" s="22">
        <f t="shared" si="39"/>
        <v>3.7838633686690222</v>
      </c>
    </row>
    <row r="284" spans="1:15">
      <c r="A284" s="20" t="str">
        <f t="shared" si="33"/>
        <v>BP05_Newport West</v>
      </c>
      <c r="B284" s="20" t="s">
        <v>81</v>
      </c>
      <c r="C284" s="21" t="str">
        <f>Data!A23</f>
        <v>Aneurin Bevan UHB</v>
      </c>
      <c r="D284" s="21" t="str">
        <f>Data!B23</f>
        <v>Newport West</v>
      </c>
      <c r="E284" s="20">
        <f>Data!C23</f>
        <v>52175</v>
      </c>
      <c r="F284" s="20">
        <f>Data!K23</f>
        <v>6336</v>
      </c>
      <c r="G284" s="20">
        <f>Data!L23</f>
        <v>1275</v>
      </c>
      <c r="H284" s="22">
        <f t="shared" si="40"/>
        <v>83.247930626724482</v>
      </c>
      <c r="I284" s="20">
        <f>Data!N23</f>
        <v>250</v>
      </c>
      <c r="J284" s="22">
        <f t="shared" si="41"/>
        <v>3.1802569647627532</v>
      </c>
      <c r="K284" s="20">
        <f>Data!O23</f>
        <v>0</v>
      </c>
      <c r="L284" s="22">
        <f t="shared" si="42"/>
        <v>0</v>
      </c>
      <c r="M284" s="22">
        <f t="shared" si="37"/>
        <v>83.247930626724482</v>
      </c>
      <c r="N284" s="22">
        <f t="shared" si="38"/>
        <v>16.752069373275521</v>
      </c>
      <c r="O284" s="22">
        <f t="shared" si="39"/>
        <v>3.1802569647627532</v>
      </c>
    </row>
    <row r="285" spans="1:15">
      <c r="A285" s="20" t="str">
        <f t="shared" si="33"/>
        <v>BP05_Torfaen North</v>
      </c>
      <c r="B285" s="20" t="s">
        <v>81</v>
      </c>
      <c r="C285" s="21" t="str">
        <f>Data!A24</f>
        <v>Aneurin Bevan UHB</v>
      </c>
      <c r="D285" s="21" t="str">
        <f>Data!B24</f>
        <v>Torfaen North</v>
      </c>
      <c r="E285" s="20">
        <f>Data!C24</f>
        <v>48650</v>
      </c>
      <c r="F285" s="20">
        <f>Data!K24</f>
        <v>6193</v>
      </c>
      <c r="G285" s="20">
        <f>Data!L24</f>
        <v>1527</v>
      </c>
      <c r="H285" s="22">
        <f t="shared" si="40"/>
        <v>80.220207253886016</v>
      </c>
      <c r="I285" s="20">
        <f>Data!N24</f>
        <v>470</v>
      </c>
      <c r="J285" s="22">
        <f t="shared" si="41"/>
        <v>5.7387057387057387</v>
      </c>
      <c r="K285" s="20">
        <f>Data!O24</f>
        <v>0</v>
      </c>
      <c r="L285" s="22">
        <f t="shared" si="42"/>
        <v>0</v>
      </c>
      <c r="M285" s="22">
        <f t="shared" si="37"/>
        <v>80.220207253886016</v>
      </c>
      <c r="N285" s="22">
        <f t="shared" si="38"/>
        <v>19.779792746113991</v>
      </c>
      <c r="O285" s="22">
        <f t="shared" si="39"/>
        <v>5.7387057387057387</v>
      </c>
    </row>
    <row r="286" spans="1:15">
      <c r="A286" s="20" t="str">
        <f t="shared" si="33"/>
        <v>BP05_Torfaen South</v>
      </c>
      <c r="B286" s="20" t="s">
        <v>81</v>
      </c>
      <c r="C286" s="21" t="str">
        <f>Data!A25</f>
        <v>Aneurin Bevan UHB</v>
      </c>
      <c r="D286" s="21" t="str">
        <f>Data!B25</f>
        <v>Torfaen South</v>
      </c>
      <c r="E286" s="20">
        <f>Data!C25</f>
        <v>45537</v>
      </c>
      <c r="F286" s="20">
        <f>Data!K25</f>
        <v>5702</v>
      </c>
      <c r="G286" s="20">
        <f>Data!L25</f>
        <v>1240</v>
      </c>
      <c r="H286" s="22">
        <f t="shared" si="40"/>
        <v>82.13771247479113</v>
      </c>
      <c r="I286" s="20">
        <f>Data!N25</f>
        <v>316</v>
      </c>
      <c r="J286" s="22">
        <f t="shared" si="41"/>
        <v>4.3538164783686968</v>
      </c>
      <c r="K286" s="20">
        <f>Data!O25</f>
        <v>0</v>
      </c>
      <c r="L286" s="22">
        <f t="shared" si="42"/>
        <v>0</v>
      </c>
      <c r="M286" s="22">
        <f t="shared" si="37"/>
        <v>82.13771247479113</v>
      </c>
      <c r="N286" s="22">
        <f t="shared" si="38"/>
        <v>17.862287525208874</v>
      </c>
      <c r="O286" s="22">
        <f t="shared" si="39"/>
        <v>4.3538164783686968</v>
      </c>
    </row>
    <row r="287" spans="1:15">
      <c r="A287" s="20" t="str">
        <f t="shared" si="33"/>
        <v>BP05_Anglesey</v>
      </c>
      <c r="B287" s="20" t="s">
        <v>81</v>
      </c>
      <c r="C287" s="21" t="str">
        <f>Data!A26</f>
        <v>Betsi Cadwaladr UHB</v>
      </c>
      <c r="D287" s="21" t="str">
        <f>Data!B26</f>
        <v>Anglesey</v>
      </c>
      <c r="E287" s="20">
        <f>Data!C26</f>
        <v>66040</v>
      </c>
      <c r="F287" s="20">
        <f>Data!K26</f>
        <v>8925</v>
      </c>
      <c r="G287" s="20">
        <f>Data!L26</f>
        <v>1751</v>
      </c>
      <c r="H287" s="22">
        <f t="shared" si="40"/>
        <v>83.598726114649679</v>
      </c>
      <c r="I287" s="20">
        <f>Data!N26</f>
        <v>367</v>
      </c>
      <c r="J287" s="22">
        <f t="shared" si="41"/>
        <v>3.3233722720275285</v>
      </c>
      <c r="K287" s="20">
        <f>Data!O26</f>
        <v>0</v>
      </c>
      <c r="L287" s="22">
        <f t="shared" si="42"/>
        <v>0</v>
      </c>
      <c r="M287" s="22">
        <f t="shared" si="37"/>
        <v>83.598726114649679</v>
      </c>
      <c r="N287" s="22">
        <f t="shared" si="38"/>
        <v>16.401273885350317</v>
      </c>
      <c r="O287" s="22">
        <f t="shared" si="39"/>
        <v>3.3233722720275285</v>
      </c>
    </row>
    <row r="288" spans="1:15">
      <c r="A288" s="20" t="str">
        <f t="shared" si="33"/>
        <v>BP05_Arfon</v>
      </c>
      <c r="B288" s="20" t="s">
        <v>81</v>
      </c>
      <c r="C288" s="21" t="str">
        <f>Data!A27</f>
        <v>Betsi Cadwaladr UHB</v>
      </c>
      <c r="D288" s="21" t="str">
        <f>Data!B27</f>
        <v>Arfon</v>
      </c>
      <c r="E288" s="20">
        <f>Data!C27</f>
        <v>69173</v>
      </c>
      <c r="F288" s="20">
        <f>Data!K27</f>
        <v>6611</v>
      </c>
      <c r="G288" s="20">
        <f>Data!L27</f>
        <v>1500</v>
      </c>
      <c r="H288" s="22">
        <f t="shared" si="40"/>
        <v>81.506595980766861</v>
      </c>
      <c r="I288" s="20">
        <f>Data!N27</f>
        <v>440</v>
      </c>
      <c r="J288" s="22">
        <f t="shared" si="41"/>
        <v>5.1455970061981056</v>
      </c>
      <c r="K288" s="20">
        <f>Data!O27</f>
        <v>0</v>
      </c>
      <c r="L288" s="22">
        <f t="shared" si="42"/>
        <v>0</v>
      </c>
      <c r="M288" s="22">
        <f t="shared" si="37"/>
        <v>81.506595980766861</v>
      </c>
      <c r="N288" s="22">
        <f t="shared" si="38"/>
        <v>18.493404019233139</v>
      </c>
      <c r="O288" s="22">
        <f t="shared" si="39"/>
        <v>5.1455970061981056</v>
      </c>
    </row>
    <row r="289" spans="1:15">
      <c r="A289" s="20" t="str">
        <f t="shared" si="33"/>
        <v>BP05_Central &amp; South Denbighshire</v>
      </c>
      <c r="B289" s="20" t="s">
        <v>81</v>
      </c>
      <c r="C289" s="21" t="str">
        <f>Data!A28</f>
        <v>Betsi Cadwaladr UHB</v>
      </c>
      <c r="D289" s="21" t="str">
        <f>Data!B28</f>
        <v>Central &amp; South Denbighshire</v>
      </c>
      <c r="E289" s="20">
        <f>Data!C28</f>
        <v>42179</v>
      </c>
      <c r="F289" s="20">
        <f>Data!K28</f>
        <v>5364</v>
      </c>
      <c r="G289" s="20">
        <f>Data!L28</f>
        <v>1246</v>
      </c>
      <c r="H289" s="22">
        <f t="shared" si="40"/>
        <v>81.149773071104391</v>
      </c>
      <c r="I289" s="20">
        <f>Data!N28</f>
        <v>411</v>
      </c>
      <c r="J289" s="22">
        <f t="shared" si="41"/>
        <v>5.8538669705170205</v>
      </c>
      <c r="K289" s="20">
        <f>Data!O28</f>
        <v>0</v>
      </c>
      <c r="L289" s="22">
        <f t="shared" si="42"/>
        <v>0</v>
      </c>
      <c r="M289" s="22">
        <f t="shared" si="37"/>
        <v>81.149773071104391</v>
      </c>
      <c r="N289" s="22">
        <f t="shared" si="38"/>
        <v>18.850226928895612</v>
      </c>
      <c r="O289" s="22">
        <f t="shared" si="39"/>
        <v>5.8538669705170205</v>
      </c>
    </row>
    <row r="290" spans="1:15">
      <c r="A290" s="20" t="str">
        <f t="shared" si="33"/>
        <v>BP05_Conwy East</v>
      </c>
      <c r="B290" s="20" t="s">
        <v>81</v>
      </c>
      <c r="C290" s="21" t="str">
        <f>Data!A29</f>
        <v>Betsi Cadwaladr UHB</v>
      </c>
      <c r="D290" s="21" t="str">
        <f>Data!B29</f>
        <v>Conwy East</v>
      </c>
      <c r="E290" s="20">
        <f>Data!C29</f>
        <v>54001</v>
      </c>
      <c r="F290" s="20">
        <f>Data!K29</f>
        <v>6779</v>
      </c>
      <c r="G290" s="20">
        <f>Data!L29</f>
        <v>1960</v>
      </c>
      <c r="H290" s="22">
        <f t="shared" si="40"/>
        <v>77.571804554296833</v>
      </c>
      <c r="I290" s="20">
        <f>Data!N29</f>
        <v>763</v>
      </c>
      <c r="J290" s="22">
        <f t="shared" si="41"/>
        <v>8.0298884445379919</v>
      </c>
      <c r="K290" s="20">
        <f>Data!O29</f>
        <v>0</v>
      </c>
      <c r="L290" s="22">
        <f t="shared" si="42"/>
        <v>0</v>
      </c>
      <c r="M290" s="22">
        <f t="shared" si="37"/>
        <v>77.571804554296833</v>
      </c>
      <c r="N290" s="22">
        <f t="shared" si="38"/>
        <v>22.428195445703171</v>
      </c>
      <c r="O290" s="22">
        <f t="shared" si="39"/>
        <v>8.0298884445379919</v>
      </c>
    </row>
    <row r="291" spans="1:15">
      <c r="A291" s="20" t="str">
        <f t="shared" si="33"/>
        <v>BP05_Conwy West</v>
      </c>
      <c r="B291" s="20" t="s">
        <v>81</v>
      </c>
      <c r="C291" s="21" t="str">
        <f>Data!A30</f>
        <v>Betsi Cadwaladr UHB</v>
      </c>
      <c r="D291" s="21" t="str">
        <f>Data!B30</f>
        <v>Conwy West</v>
      </c>
      <c r="E291" s="20">
        <f>Data!C30</f>
        <v>62883</v>
      </c>
      <c r="F291" s="20">
        <f>Data!K30</f>
        <v>8154</v>
      </c>
      <c r="G291" s="20">
        <f>Data!L30</f>
        <v>2088</v>
      </c>
      <c r="H291" s="22">
        <f t="shared" si="40"/>
        <v>79.613356766256587</v>
      </c>
      <c r="I291" s="20">
        <f>Data!N30</f>
        <v>501</v>
      </c>
      <c r="J291" s="22">
        <f t="shared" si="41"/>
        <v>4.6635018151354366</v>
      </c>
      <c r="K291" s="20">
        <f>Data!O30</f>
        <v>0</v>
      </c>
      <c r="L291" s="22">
        <f t="shared" si="42"/>
        <v>0</v>
      </c>
      <c r="M291" s="22">
        <f t="shared" si="37"/>
        <v>79.613356766256587</v>
      </c>
      <c r="N291" s="22">
        <f t="shared" si="38"/>
        <v>20.38664323374341</v>
      </c>
      <c r="O291" s="22">
        <f t="shared" si="39"/>
        <v>4.6635018151354366</v>
      </c>
    </row>
    <row r="292" spans="1:15">
      <c r="A292" s="20" t="str">
        <f t="shared" si="33"/>
        <v>BP05_Deeside, Hawarden &amp; Saltney</v>
      </c>
      <c r="B292" s="20" t="s">
        <v>81</v>
      </c>
      <c r="C292" s="21" t="str">
        <f>Data!A31</f>
        <v>Betsi Cadwaladr UHB</v>
      </c>
      <c r="D292" s="21" t="str">
        <f>Data!B31</f>
        <v>Deeside, Hawarden &amp; Saltney</v>
      </c>
      <c r="E292" s="20">
        <f>Data!C31</f>
        <v>61291</v>
      </c>
      <c r="F292" s="20">
        <f>Data!K31</f>
        <v>7190</v>
      </c>
      <c r="G292" s="20">
        <f>Data!L31</f>
        <v>1665</v>
      </c>
      <c r="H292" s="22">
        <f t="shared" si="40"/>
        <v>81.197063805759456</v>
      </c>
      <c r="I292" s="20">
        <f>Data!N31</f>
        <v>277</v>
      </c>
      <c r="J292" s="22">
        <f t="shared" si="41"/>
        <v>3.0332895313184407</v>
      </c>
      <c r="K292" s="20">
        <f>Data!O31</f>
        <v>0</v>
      </c>
      <c r="L292" s="22">
        <f t="shared" si="42"/>
        <v>0</v>
      </c>
      <c r="M292" s="22">
        <f t="shared" si="37"/>
        <v>81.197063805759456</v>
      </c>
      <c r="N292" s="22">
        <f t="shared" si="38"/>
        <v>18.802936194240541</v>
      </c>
      <c r="O292" s="22">
        <f t="shared" si="39"/>
        <v>3.0332895313184407</v>
      </c>
    </row>
    <row r="293" spans="1:15">
      <c r="A293" s="20" t="str">
        <f t="shared" si="33"/>
        <v>BP05_Dwyfor</v>
      </c>
      <c r="B293" s="20" t="s">
        <v>81</v>
      </c>
      <c r="C293" s="21" t="str">
        <f>Data!A32</f>
        <v>Betsi Cadwaladr UHB</v>
      </c>
      <c r="D293" s="21" t="str">
        <f>Data!B32</f>
        <v>Dwyfor</v>
      </c>
      <c r="E293" s="20">
        <f>Data!C32</f>
        <v>25162</v>
      </c>
      <c r="F293" s="20">
        <f>Data!K32</f>
        <v>3641</v>
      </c>
      <c r="G293" s="20">
        <f>Data!L32</f>
        <v>862</v>
      </c>
      <c r="H293" s="22">
        <f t="shared" si="40"/>
        <v>80.857206306906505</v>
      </c>
      <c r="I293" s="20">
        <f>Data!N32</f>
        <v>301</v>
      </c>
      <c r="J293" s="22">
        <f t="shared" si="41"/>
        <v>6.2656119900083267</v>
      </c>
      <c r="K293" s="20">
        <f>Data!O32</f>
        <v>0</v>
      </c>
      <c r="L293" s="22">
        <f t="shared" si="42"/>
        <v>0</v>
      </c>
      <c r="M293" s="22">
        <f t="shared" si="37"/>
        <v>80.857206306906505</v>
      </c>
      <c r="N293" s="22">
        <f t="shared" si="38"/>
        <v>19.142793693093495</v>
      </c>
      <c r="O293" s="22">
        <f t="shared" si="39"/>
        <v>6.2656119900083267</v>
      </c>
    </row>
    <row r="294" spans="1:15">
      <c r="A294" s="20" t="str">
        <f t="shared" si="33"/>
        <v>BP05_Holywell &amp; Flint</v>
      </c>
      <c r="B294" s="20" t="s">
        <v>81</v>
      </c>
      <c r="C294" s="21" t="str">
        <f>Data!A33</f>
        <v>Betsi Cadwaladr UHB</v>
      </c>
      <c r="D294" s="21" t="str">
        <f>Data!B33</f>
        <v>Holywell &amp; Flint</v>
      </c>
      <c r="E294" s="20">
        <f>Data!C33</f>
        <v>39096</v>
      </c>
      <c r="F294" s="20">
        <f>Data!K33</f>
        <v>5048</v>
      </c>
      <c r="G294" s="20">
        <f>Data!L33</f>
        <v>1194</v>
      </c>
      <c r="H294" s="22">
        <f t="shared" si="40"/>
        <v>80.871515539891064</v>
      </c>
      <c r="I294" s="20">
        <f>Data!N33</f>
        <v>145</v>
      </c>
      <c r="J294" s="22">
        <f t="shared" si="41"/>
        <v>2.2702364177235008</v>
      </c>
      <c r="K294" s="20">
        <f>Data!O33</f>
        <v>0</v>
      </c>
      <c r="L294" s="22">
        <f t="shared" si="42"/>
        <v>0</v>
      </c>
      <c r="M294" s="22">
        <f t="shared" si="37"/>
        <v>80.871515539891064</v>
      </c>
      <c r="N294" s="22">
        <f t="shared" si="38"/>
        <v>19.12848446010894</v>
      </c>
      <c r="O294" s="22">
        <f t="shared" si="39"/>
        <v>2.2702364177235008</v>
      </c>
    </row>
    <row r="295" spans="1:15">
      <c r="A295" s="20" t="str">
        <f t="shared" si="33"/>
        <v>BP05_Meirionnydd</v>
      </c>
      <c r="B295" s="20" t="s">
        <v>81</v>
      </c>
      <c r="C295" s="21" t="str">
        <f>Data!A34</f>
        <v>Betsi Cadwaladr UHB</v>
      </c>
      <c r="D295" s="21" t="str">
        <f>Data!B34</f>
        <v>Meirionnydd</v>
      </c>
      <c r="E295" s="20">
        <f>Data!C34</f>
        <v>31969</v>
      </c>
      <c r="F295" s="20">
        <f>Data!K34</f>
        <v>4693</v>
      </c>
      <c r="G295" s="20">
        <f>Data!L34</f>
        <v>1062</v>
      </c>
      <c r="H295" s="22">
        <f t="shared" si="40"/>
        <v>81.546481320590786</v>
      </c>
      <c r="I295" s="20">
        <f>Data!N34</f>
        <v>169</v>
      </c>
      <c r="J295" s="22">
        <f t="shared" si="41"/>
        <v>2.8528021607022285</v>
      </c>
      <c r="K295" s="20">
        <f>Data!O34</f>
        <v>0</v>
      </c>
      <c r="L295" s="22">
        <f t="shared" si="42"/>
        <v>0</v>
      </c>
      <c r="M295" s="22">
        <f t="shared" si="37"/>
        <v>81.546481320590786</v>
      </c>
      <c r="N295" s="22">
        <f t="shared" si="38"/>
        <v>18.453518679409207</v>
      </c>
      <c r="O295" s="22">
        <f t="shared" si="39"/>
        <v>2.8528021607022285</v>
      </c>
    </row>
    <row r="296" spans="1:15">
      <c r="A296" s="20" t="str">
        <f t="shared" si="33"/>
        <v>BP05_Mold, Buckley &amp; Caergwle</v>
      </c>
      <c r="B296" s="20" t="s">
        <v>81</v>
      </c>
      <c r="C296" s="21" t="str">
        <f>Data!A35</f>
        <v>Betsi Cadwaladr UHB</v>
      </c>
      <c r="D296" s="21" t="str">
        <f>Data!B35</f>
        <v>Mold, Buckley &amp; Caergwle</v>
      </c>
      <c r="E296" s="20">
        <f>Data!C35</f>
        <v>48696</v>
      </c>
      <c r="F296" s="20">
        <f>Data!K35</f>
        <v>6385</v>
      </c>
      <c r="G296" s="20">
        <f>Data!L35</f>
        <v>1157</v>
      </c>
      <c r="H296" s="22">
        <f t="shared" si="40"/>
        <v>84.659241580482643</v>
      </c>
      <c r="I296" s="20">
        <f>Data!N35</f>
        <v>185</v>
      </c>
      <c r="J296" s="22">
        <f t="shared" si="41"/>
        <v>2.3942021483111171</v>
      </c>
      <c r="K296" s="20">
        <f>Data!O35</f>
        <v>0</v>
      </c>
      <c r="L296" s="22">
        <f t="shared" si="42"/>
        <v>0</v>
      </c>
      <c r="M296" s="22">
        <f t="shared" si="37"/>
        <v>84.659241580482643</v>
      </c>
      <c r="N296" s="22">
        <f t="shared" si="38"/>
        <v>15.340758419517369</v>
      </c>
      <c r="O296" s="22">
        <f t="shared" si="39"/>
        <v>2.3942021483111171</v>
      </c>
    </row>
    <row r="297" spans="1:15">
      <c r="A297" s="20" t="str">
        <f t="shared" si="33"/>
        <v>BP05_North Denbighshire</v>
      </c>
      <c r="B297" s="20" t="s">
        <v>81</v>
      </c>
      <c r="C297" s="21" t="str">
        <f>Data!A36</f>
        <v>Betsi Cadwaladr UHB</v>
      </c>
      <c r="D297" s="21" t="str">
        <f>Data!B36</f>
        <v>North Denbighshire</v>
      </c>
      <c r="E297" s="20">
        <f>Data!C36</f>
        <v>59387</v>
      </c>
      <c r="F297" s="20">
        <f>Data!K36</f>
        <v>7427</v>
      </c>
      <c r="G297" s="20">
        <f>Data!L36</f>
        <v>1463</v>
      </c>
      <c r="H297" s="22">
        <f t="shared" si="40"/>
        <v>83.543307086614178</v>
      </c>
      <c r="I297" s="20">
        <f>Data!N36</f>
        <v>1205</v>
      </c>
      <c r="J297" s="22">
        <f t="shared" si="41"/>
        <v>11.936602278355622</v>
      </c>
      <c r="K297" s="20">
        <f>Data!O36</f>
        <v>0</v>
      </c>
      <c r="L297" s="22">
        <f t="shared" si="42"/>
        <v>0</v>
      </c>
      <c r="M297" s="22">
        <f t="shared" si="37"/>
        <v>83.543307086614178</v>
      </c>
      <c r="N297" s="22">
        <f t="shared" si="38"/>
        <v>16.456692913385826</v>
      </c>
      <c r="O297" s="22">
        <f t="shared" si="39"/>
        <v>11.936602278355622</v>
      </c>
    </row>
    <row r="298" spans="1:15">
      <c r="A298" s="20" t="str">
        <f>B298&amp;"_"&amp;D298</f>
        <v>BP05_South Wrexham</v>
      </c>
      <c r="B298" s="20" t="s">
        <v>81</v>
      </c>
      <c r="C298" s="21" t="str">
        <f>Data!A37</f>
        <v>Betsi Cadwaladr UHB</v>
      </c>
      <c r="D298" s="21" t="str">
        <f>Data!B37</f>
        <v>South Wrexham</v>
      </c>
      <c r="E298" s="20">
        <f>Data!C37</f>
        <v>53098</v>
      </c>
      <c r="F298" s="20">
        <f>Data!K37</f>
        <v>6608</v>
      </c>
      <c r="G298" s="20">
        <f>Data!L37</f>
        <v>1570</v>
      </c>
      <c r="H298" s="22">
        <f t="shared" si="40"/>
        <v>80.802152115431653</v>
      </c>
      <c r="I298" s="20">
        <f>Data!N37</f>
        <v>365</v>
      </c>
      <c r="J298" s="22">
        <f t="shared" si="41"/>
        <v>4.2725038042842094</v>
      </c>
      <c r="K298" s="20">
        <f>Data!O37</f>
        <v>0</v>
      </c>
      <c r="L298" s="22">
        <f t="shared" si="42"/>
        <v>0</v>
      </c>
      <c r="M298" s="22">
        <f t="shared" si="37"/>
        <v>80.802152115431653</v>
      </c>
      <c r="N298" s="22">
        <f t="shared" si="38"/>
        <v>19.197847884568354</v>
      </c>
      <c r="O298" s="22">
        <f t="shared" si="39"/>
        <v>4.2725038042842094</v>
      </c>
    </row>
    <row r="299" spans="1:15">
      <c r="A299" s="20" t="str">
        <f t="shared" ref="A299:A328" si="43">B299&amp;"_"&amp;D299</f>
        <v>BP05_West &amp; North Wrexham</v>
      </c>
      <c r="B299" s="20" t="s">
        <v>81</v>
      </c>
      <c r="C299" s="21" t="str">
        <f>Data!A38</f>
        <v>Betsi Cadwaladr UHB</v>
      </c>
      <c r="D299" s="21" t="str">
        <f>Data!B38</f>
        <v>West &amp; North Wrexham</v>
      </c>
      <c r="E299" s="20">
        <f>Data!C38</f>
        <v>40327</v>
      </c>
      <c r="F299" s="20">
        <f>Data!K38</f>
        <v>5070</v>
      </c>
      <c r="G299" s="20">
        <f>Data!L38</f>
        <v>1050</v>
      </c>
      <c r="H299" s="22">
        <f t="shared" si="40"/>
        <v>82.843137254901961</v>
      </c>
      <c r="I299" s="20">
        <f>Data!N38</f>
        <v>236</v>
      </c>
      <c r="J299" s="22">
        <f t="shared" si="41"/>
        <v>3.7130270610446825</v>
      </c>
      <c r="K299" s="20">
        <f>Data!O38</f>
        <v>0</v>
      </c>
      <c r="L299" s="22">
        <f t="shared" si="42"/>
        <v>0</v>
      </c>
      <c r="M299" s="22">
        <f t="shared" si="37"/>
        <v>82.843137254901961</v>
      </c>
      <c r="N299" s="22">
        <f t="shared" si="38"/>
        <v>17.156862745098039</v>
      </c>
      <c r="O299" s="22">
        <f t="shared" si="39"/>
        <v>3.7130270610446825</v>
      </c>
    </row>
    <row r="300" spans="1:15">
      <c r="A300" s="20" t="str">
        <f t="shared" si="43"/>
        <v>BP05_Wrexham Town</v>
      </c>
      <c r="B300" s="20" t="s">
        <v>81</v>
      </c>
      <c r="C300" s="21" t="str">
        <f>Data!A39</f>
        <v>Betsi Cadwaladr UHB</v>
      </c>
      <c r="D300" s="21" t="str">
        <f>Data!B39</f>
        <v>Wrexham Town</v>
      </c>
      <c r="E300" s="20">
        <f>Data!C39</f>
        <v>52229</v>
      </c>
      <c r="F300" s="20">
        <f>Data!K39</f>
        <v>6545</v>
      </c>
      <c r="G300" s="20">
        <f>Data!L39</f>
        <v>1510</v>
      </c>
      <c r="H300" s="22">
        <f t="shared" si="40"/>
        <v>81.253879577901927</v>
      </c>
      <c r="I300" s="20">
        <f>Data!N39</f>
        <v>309</v>
      </c>
      <c r="J300" s="22">
        <f t="shared" si="41"/>
        <v>3.6944045911047345</v>
      </c>
      <c r="K300" s="20">
        <f>Data!O39</f>
        <v>0</v>
      </c>
      <c r="L300" s="22">
        <f t="shared" si="42"/>
        <v>0</v>
      </c>
      <c r="M300" s="22">
        <f t="shared" si="37"/>
        <v>81.253879577901927</v>
      </c>
      <c r="N300" s="22">
        <f t="shared" si="38"/>
        <v>18.746120422098077</v>
      </c>
      <c r="O300" s="22">
        <f t="shared" si="39"/>
        <v>3.6944045911047345</v>
      </c>
    </row>
    <row r="301" spans="1:15">
      <c r="A301" s="20" t="str">
        <f t="shared" si="43"/>
        <v>BP05_Cardiff East</v>
      </c>
      <c r="B301" s="20" t="s">
        <v>81</v>
      </c>
      <c r="C301" s="21" t="str">
        <f>Data!A40</f>
        <v>Cardiff &amp; Vale UHB</v>
      </c>
      <c r="D301" s="21" t="str">
        <f>Data!B40</f>
        <v>Cardiff East</v>
      </c>
      <c r="E301" s="20">
        <f>Data!C40</f>
        <v>57354</v>
      </c>
      <c r="F301" s="20">
        <f>Data!K40</f>
        <v>6066</v>
      </c>
      <c r="G301" s="20">
        <f>Data!L40</f>
        <v>1114</v>
      </c>
      <c r="H301" s="22">
        <f t="shared" si="40"/>
        <v>84.484679665738156</v>
      </c>
      <c r="I301" s="20">
        <f>Data!N40</f>
        <v>240</v>
      </c>
      <c r="J301" s="22">
        <f t="shared" si="41"/>
        <v>3.2345013477088949</v>
      </c>
      <c r="K301" s="20">
        <f>Data!O40</f>
        <v>0</v>
      </c>
      <c r="L301" s="22">
        <f t="shared" si="42"/>
        <v>0</v>
      </c>
      <c r="M301" s="22">
        <f t="shared" si="37"/>
        <v>84.484679665738156</v>
      </c>
      <c r="N301" s="22">
        <f t="shared" si="38"/>
        <v>15.51532033426184</v>
      </c>
      <c r="O301" s="22">
        <f t="shared" si="39"/>
        <v>3.2345013477088949</v>
      </c>
    </row>
    <row r="302" spans="1:15">
      <c r="A302" s="20" t="str">
        <f t="shared" si="43"/>
        <v>BP05_Cardiff North</v>
      </c>
      <c r="B302" s="20" t="s">
        <v>81</v>
      </c>
      <c r="C302" s="21" t="str">
        <f>Data!A41</f>
        <v>Cardiff &amp; Vale UHB</v>
      </c>
      <c r="D302" s="21" t="str">
        <f>Data!B41</f>
        <v>Cardiff North</v>
      </c>
      <c r="E302" s="20">
        <f>Data!C41</f>
        <v>104483</v>
      </c>
      <c r="F302" s="20">
        <f>Data!K41</f>
        <v>10527</v>
      </c>
      <c r="G302" s="20">
        <f>Data!L41</f>
        <v>1956</v>
      </c>
      <c r="H302" s="22">
        <f t="shared" si="40"/>
        <v>84.330689738043745</v>
      </c>
      <c r="I302" s="20">
        <f>Data!N41</f>
        <v>408</v>
      </c>
      <c r="J302" s="22">
        <f t="shared" si="41"/>
        <v>3.164998836397487</v>
      </c>
      <c r="K302" s="20">
        <f>Data!O41</f>
        <v>0</v>
      </c>
      <c r="L302" s="22">
        <f t="shared" si="42"/>
        <v>0</v>
      </c>
      <c r="M302" s="22">
        <f t="shared" si="37"/>
        <v>84.330689738043745</v>
      </c>
      <c r="N302" s="22">
        <f t="shared" si="38"/>
        <v>15.669310261956259</v>
      </c>
      <c r="O302" s="22">
        <f t="shared" si="39"/>
        <v>3.164998836397487</v>
      </c>
    </row>
    <row r="303" spans="1:15">
      <c r="A303" s="20" t="str">
        <f t="shared" si="43"/>
        <v>BP05_Cardiff South East</v>
      </c>
      <c r="B303" s="20" t="s">
        <v>81</v>
      </c>
      <c r="C303" s="21" t="str">
        <f>Data!A42</f>
        <v>Cardiff &amp; Vale UHB</v>
      </c>
      <c r="D303" s="21" t="str">
        <f>Data!B42</f>
        <v>Cardiff South East</v>
      </c>
      <c r="E303" s="20">
        <f>Data!C42</f>
        <v>62294</v>
      </c>
      <c r="F303" s="20">
        <f>Data!K42</f>
        <v>4342</v>
      </c>
      <c r="G303" s="20">
        <f>Data!L42</f>
        <v>1012</v>
      </c>
      <c r="H303" s="22">
        <f t="shared" si="40"/>
        <v>81.09824430332462</v>
      </c>
      <c r="I303" s="20">
        <f>Data!N42</f>
        <v>238</v>
      </c>
      <c r="J303" s="22">
        <f t="shared" si="41"/>
        <v>4.2560801144492126</v>
      </c>
      <c r="K303" s="20">
        <f>Data!O42</f>
        <v>0</v>
      </c>
      <c r="L303" s="22">
        <f t="shared" si="42"/>
        <v>0</v>
      </c>
      <c r="M303" s="22">
        <f t="shared" si="37"/>
        <v>81.09824430332462</v>
      </c>
      <c r="N303" s="22">
        <f t="shared" si="38"/>
        <v>18.90175569667538</v>
      </c>
      <c r="O303" s="22">
        <f t="shared" si="39"/>
        <v>4.2560801144492126</v>
      </c>
    </row>
    <row r="304" spans="1:15">
      <c r="A304" s="20" t="str">
        <f t="shared" si="43"/>
        <v>BP05_Cardiff South West</v>
      </c>
      <c r="B304" s="20" t="s">
        <v>81</v>
      </c>
      <c r="C304" s="21" t="str">
        <f>Data!A43</f>
        <v>Cardiff &amp; Vale UHB</v>
      </c>
      <c r="D304" s="21" t="str">
        <f>Data!B43</f>
        <v>Cardiff South West</v>
      </c>
      <c r="E304" s="20">
        <f>Data!C43</f>
        <v>66258</v>
      </c>
      <c r="F304" s="20">
        <f>Data!K43</f>
        <v>6385</v>
      </c>
      <c r="G304" s="20">
        <f>Data!L43</f>
        <v>1296</v>
      </c>
      <c r="H304" s="22">
        <f t="shared" si="40"/>
        <v>83.127196979559955</v>
      </c>
      <c r="I304" s="20">
        <f>Data!N43</f>
        <v>342</v>
      </c>
      <c r="J304" s="22">
        <f t="shared" si="41"/>
        <v>4.2627446092484114</v>
      </c>
      <c r="K304" s="20">
        <f>Data!O43</f>
        <v>0</v>
      </c>
      <c r="L304" s="22">
        <f t="shared" si="42"/>
        <v>0</v>
      </c>
      <c r="M304" s="22">
        <f t="shared" si="37"/>
        <v>83.127196979559955</v>
      </c>
      <c r="N304" s="22">
        <f t="shared" si="38"/>
        <v>16.872803020440045</v>
      </c>
      <c r="O304" s="22">
        <f t="shared" si="39"/>
        <v>4.2627446092484114</v>
      </c>
    </row>
    <row r="305" spans="1:15">
      <c r="A305" s="20" t="str">
        <f t="shared" si="43"/>
        <v>BP05_Cardiff West</v>
      </c>
      <c r="B305" s="20" t="s">
        <v>81</v>
      </c>
      <c r="C305" s="21" t="str">
        <f>Data!A44</f>
        <v>Cardiff &amp; Vale UHB</v>
      </c>
      <c r="D305" s="21" t="str">
        <f>Data!B44</f>
        <v>Cardiff West</v>
      </c>
      <c r="E305" s="20">
        <f>Data!C44</f>
        <v>52396</v>
      </c>
      <c r="F305" s="20">
        <f>Data!K44</f>
        <v>5002</v>
      </c>
      <c r="G305" s="20">
        <f>Data!L44</f>
        <v>973</v>
      </c>
      <c r="H305" s="22">
        <f t="shared" si="40"/>
        <v>83.715481171548106</v>
      </c>
      <c r="I305" s="20">
        <f>Data!N44</f>
        <v>404</v>
      </c>
      <c r="J305" s="22">
        <f t="shared" si="41"/>
        <v>6.3332810785389562</v>
      </c>
      <c r="K305" s="20">
        <f>Data!O44</f>
        <v>0</v>
      </c>
      <c r="L305" s="22">
        <f t="shared" si="42"/>
        <v>0</v>
      </c>
      <c r="M305" s="22">
        <f t="shared" si="37"/>
        <v>83.715481171548106</v>
      </c>
      <c r="N305" s="22">
        <f t="shared" si="38"/>
        <v>16.284518828451883</v>
      </c>
      <c r="O305" s="22">
        <f t="shared" si="39"/>
        <v>6.3332810785389562</v>
      </c>
    </row>
    <row r="306" spans="1:15">
      <c r="A306" s="20" t="str">
        <f t="shared" si="43"/>
        <v>BP05_Central Vale</v>
      </c>
      <c r="B306" s="20" t="s">
        <v>81</v>
      </c>
      <c r="C306" s="21" t="str">
        <f>Data!A45</f>
        <v>Cardiff &amp; Vale UHB</v>
      </c>
      <c r="D306" s="21" t="str">
        <f>Data!B45</f>
        <v>Central Vale</v>
      </c>
      <c r="E306" s="20">
        <f>Data!C45</f>
        <v>61690</v>
      </c>
      <c r="F306" s="20">
        <f>Data!K45</f>
        <v>7583</v>
      </c>
      <c r="G306" s="20">
        <f>Data!L45</f>
        <v>1710</v>
      </c>
      <c r="H306" s="22">
        <f t="shared" si="40"/>
        <v>81.59905305068331</v>
      </c>
      <c r="I306" s="20">
        <f>Data!N45</f>
        <v>306</v>
      </c>
      <c r="J306" s="22">
        <f t="shared" si="41"/>
        <v>3.1878320658401917</v>
      </c>
      <c r="K306" s="20">
        <f>Data!O45</f>
        <v>0</v>
      </c>
      <c r="L306" s="22">
        <f t="shared" si="42"/>
        <v>0</v>
      </c>
      <c r="M306" s="22">
        <f t="shared" si="37"/>
        <v>81.59905305068331</v>
      </c>
      <c r="N306" s="22">
        <f t="shared" si="38"/>
        <v>18.40094694931669</v>
      </c>
      <c r="O306" s="22">
        <f t="shared" si="39"/>
        <v>3.1878320658401917</v>
      </c>
    </row>
    <row r="307" spans="1:15">
      <c r="A307" s="20" t="str">
        <f t="shared" si="43"/>
        <v>BP05_City &amp; Cardiff South</v>
      </c>
      <c r="B307" s="20" t="s">
        <v>81</v>
      </c>
      <c r="C307" s="21" t="str">
        <f>Data!A46</f>
        <v>Cardiff &amp; Vale UHB</v>
      </c>
      <c r="D307" s="21" t="str">
        <f>Data!B46</f>
        <v>City &amp; Cardiff South</v>
      </c>
      <c r="E307" s="20">
        <f>Data!C46</f>
        <v>35145</v>
      </c>
      <c r="F307" s="20">
        <f>Data!K46</f>
        <v>2662</v>
      </c>
      <c r="G307" s="20">
        <f>Data!L46</f>
        <v>592</v>
      </c>
      <c r="H307" s="22">
        <f t="shared" si="40"/>
        <v>81.807006760909644</v>
      </c>
      <c r="I307" s="20">
        <f>Data!N46</f>
        <v>279</v>
      </c>
      <c r="J307" s="22">
        <f t="shared" si="41"/>
        <v>7.8969714123973969</v>
      </c>
      <c r="K307" s="20">
        <f>Data!O46</f>
        <v>0</v>
      </c>
      <c r="L307" s="22">
        <f t="shared" si="42"/>
        <v>0</v>
      </c>
      <c r="M307" s="22">
        <f t="shared" si="37"/>
        <v>81.807006760909644</v>
      </c>
      <c r="N307" s="22">
        <f t="shared" si="38"/>
        <v>18.192993239090349</v>
      </c>
      <c r="O307" s="22">
        <f t="shared" si="39"/>
        <v>7.8969714123973969</v>
      </c>
    </row>
    <row r="308" spans="1:15">
      <c r="A308" s="20" t="str">
        <f t="shared" si="43"/>
        <v>BP05_Eastern Vale</v>
      </c>
      <c r="B308" s="20" t="s">
        <v>81</v>
      </c>
      <c r="C308" s="21" t="str">
        <f>Data!A47</f>
        <v>Cardiff &amp; Vale UHB</v>
      </c>
      <c r="D308" s="21" t="str">
        <f>Data!B47</f>
        <v>Eastern Vale</v>
      </c>
      <c r="E308" s="20">
        <f>Data!C47</f>
        <v>36564</v>
      </c>
      <c r="F308" s="20">
        <f>Data!K47</f>
        <v>4171</v>
      </c>
      <c r="G308" s="20">
        <f>Data!L47</f>
        <v>1040</v>
      </c>
      <c r="H308" s="22">
        <f t="shared" si="40"/>
        <v>80.042218384187294</v>
      </c>
      <c r="I308" s="20">
        <f>Data!N47</f>
        <v>227</v>
      </c>
      <c r="J308" s="22">
        <f t="shared" si="41"/>
        <v>4.1743287973519676</v>
      </c>
      <c r="K308" s="20">
        <f>Data!O47</f>
        <v>0</v>
      </c>
      <c r="L308" s="22">
        <f t="shared" si="42"/>
        <v>0</v>
      </c>
      <c r="M308" s="22">
        <f t="shared" si="37"/>
        <v>80.042218384187294</v>
      </c>
      <c r="N308" s="22">
        <f t="shared" si="38"/>
        <v>19.957781615812703</v>
      </c>
      <c r="O308" s="22">
        <f t="shared" si="39"/>
        <v>4.1743287973519676</v>
      </c>
    </row>
    <row r="309" spans="1:15">
      <c r="A309" s="20" t="str">
        <f t="shared" si="43"/>
        <v>BP05_Western Vale</v>
      </c>
      <c r="B309" s="20" t="s">
        <v>81</v>
      </c>
      <c r="C309" s="21" t="str">
        <f>Data!A48</f>
        <v>Cardiff &amp; Vale UHB</v>
      </c>
      <c r="D309" s="21" t="str">
        <f>Data!B48</f>
        <v>Western Vale</v>
      </c>
      <c r="E309" s="20">
        <f>Data!C48</f>
        <v>27006</v>
      </c>
      <c r="F309" s="20">
        <f>Data!K48</f>
        <v>3198</v>
      </c>
      <c r="G309" s="20">
        <f>Data!L48</f>
        <v>727</v>
      </c>
      <c r="H309" s="22">
        <f t="shared" si="40"/>
        <v>81.477707006369428</v>
      </c>
      <c r="I309" s="20">
        <f>Data!N48</f>
        <v>92</v>
      </c>
      <c r="J309" s="22">
        <f t="shared" si="41"/>
        <v>2.2902663679362707</v>
      </c>
      <c r="K309" s="20">
        <f>Data!O48</f>
        <v>0</v>
      </c>
      <c r="L309" s="22">
        <f t="shared" si="42"/>
        <v>0</v>
      </c>
      <c r="M309" s="22">
        <f t="shared" si="37"/>
        <v>81.477707006369428</v>
      </c>
      <c r="N309" s="22">
        <f t="shared" si="38"/>
        <v>18.522292993630572</v>
      </c>
      <c r="O309" s="22">
        <f t="shared" si="39"/>
        <v>2.2902663679362707</v>
      </c>
    </row>
    <row r="310" spans="1:15">
      <c r="A310" s="20" t="str">
        <f t="shared" si="43"/>
        <v>BP05_North Cynon</v>
      </c>
      <c r="B310" s="20" t="s">
        <v>81</v>
      </c>
      <c r="C310" s="21" t="str">
        <f>Data!A49</f>
        <v>Cwm Taf UHB</v>
      </c>
      <c r="D310" s="21" t="str">
        <f>Data!B49</f>
        <v>North Cynon</v>
      </c>
      <c r="E310" s="20">
        <f>Data!C49</f>
        <v>39819</v>
      </c>
      <c r="F310" s="20">
        <f>Data!K49</f>
        <v>5673</v>
      </c>
      <c r="G310" s="20">
        <f>Data!L49</f>
        <v>1229</v>
      </c>
      <c r="H310" s="22">
        <f t="shared" si="40"/>
        <v>82.193567082005217</v>
      </c>
      <c r="I310" s="20">
        <f>Data!N49</f>
        <v>246</v>
      </c>
      <c r="J310" s="22">
        <f t="shared" si="41"/>
        <v>3.4415221040850588</v>
      </c>
      <c r="K310" s="20">
        <f>Data!O49</f>
        <v>0</v>
      </c>
      <c r="L310" s="22">
        <f t="shared" si="42"/>
        <v>0</v>
      </c>
      <c r="M310" s="22">
        <f t="shared" si="37"/>
        <v>82.193567082005217</v>
      </c>
      <c r="N310" s="22">
        <f t="shared" si="38"/>
        <v>17.806432917994783</v>
      </c>
      <c r="O310" s="22">
        <f t="shared" si="39"/>
        <v>3.4415221040850588</v>
      </c>
    </row>
    <row r="311" spans="1:15">
      <c r="A311" s="20" t="str">
        <f t="shared" si="43"/>
        <v>BP05_North Merthyr Tydfil</v>
      </c>
      <c r="B311" s="20" t="s">
        <v>81</v>
      </c>
      <c r="C311" s="21" t="str">
        <f>Data!A50</f>
        <v>Cwm Taf UHB</v>
      </c>
      <c r="D311" s="21" t="str">
        <f>Data!B50</f>
        <v>North Merthyr Tydfil</v>
      </c>
      <c r="E311" s="20">
        <f>Data!C50</f>
        <v>31875</v>
      </c>
      <c r="F311" s="20">
        <f>Data!K50</f>
        <v>3958</v>
      </c>
      <c r="G311" s="20">
        <f>Data!L50</f>
        <v>940</v>
      </c>
      <c r="H311" s="22">
        <f t="shared" si="40"/>
        <v>80.808493262556141</v>
      </c>
      <c r="I311" s="20">
        <f>Data!N50</f>
        <v>594</v>
      </c>
      <c r="J311" s="22">
        <f t="shared" si="41"/>
        <v>10.815731973780043</v>
      </c>
      <c r="K311" s="20">
        <f>Data!O50</f>
        <v>0</v>
      </c>
      <c r="L311" s="22">
        <f t="shared" si="42"/>
        <v>0</v>
      </c>
      <c r="M311" s="22">
        <f t="shared" si="37"/>
        <v>80.808493262556141</v>
      </c>
      <c r="N311" s="22">
        <f t="shared" si="38"/>
        <v>19.191506737443856</v>
      </c>
      <c r="O311" s="22">
        <f t="shared" si="39"/>
        <v>10.815731973780043</v>
      </c>
    </row>
    <row r="312" spans="1:15">
      <c r="A312" s="20" t="str">
        <f t="shared" si="43"/>
        <v>BP05_North Rhondda</v>
      </c>
      <c r="B312" s="20" t="s">
        <v>81</v>
      </c>
      <c r="C312" s="21" t="str">
        <f>Data!A51</f>
        <v>Cwm Taf UHB</v>
      </c>
      <c r="D312" s="21" t="str">
        <f>Data!B51</f>
        <v>North Rhondda</v>
      </c>
      <c r="E312" s="20">
        <f>Data!C51</f>
        <v>36378</v>
      </c>
      <c r="F312" s="20">
        <f>Data!K51</f>
        <v>5586</v>
      </c>
      <c r="G312" s="20">
        <f>Data!L51</f>
        <v>1010</v>
      </c>
      <c r="H312" s="22">
        <f t="shared" si="40"/>
        <v>84.687689508793213</v>
      </c>
      <c r="I312" s="20">
        <f>Data!N51</f>
        <v>251</v>
      </c>
      <c r="J312" s="22">
        <f t="shared" si="41"/>
        <v>3.6658390536001164</v>
      </c>
      <c r="K312" s="20">
        <f>Data!O51</f>
        <v>0</v>
      </c>
      <c r="L312" s="22">
        <f t="shared" si="42"/>
        <v>0</v>
      </c>
      <c r="M312" s="22">
        <f t="shared" si="37"/>
        <v>84.687689508793213</v>
      </c>
      <c r="N312" s="22">
        <f t="shared" si="38"/>
        <v>15.312310491206793</v>
      </c>
      <c r="O312" s="22">
        <f t="shared" si="39"/>
        <v>3.6658390536001164</v>
      </c>
    </row>
    <row r="313" spans="1:15">
      <c r="A313" s="20" t="str">
        <f t="shared" si="43"/>
        <v>BP05_North Taf Ely</v>
      </c>
      <c r="B313" s="20" t="s">
        <v>81</v>
      </c>
      <c r="C313" s="21" t="str">
        <f>Data!A52</f>
        <v>Cwm Taf UHB</v>
      </c>
      <c r="D313" s="21" t="str">
        <f>Data!B52</f>
        <v>North Taf Ely</v>
      </c>
      <c r="E313" s="20">
        <f>Data!C52</f>
        <v>47274</v>
      </c>
      <c r="F313" s="20">
        <f>Data!K52</f>
        <v>5713</v>
      </c>
      <c r="G313" s="20">
        <f>Data!L52</f>
        <v>1113</v>
      </c>
      <c r="H313" s="22">
        <f t="shared" si="40"/>
        <v>83.694696747729267</v>
      </c>
      <c r="I313" s="20">
        <f>Data!N52</f>
        <v>295</v>
      </c>
      <c r="J313" s="22">
        <f t="shared" si="41"/>
        <v>4.1426765903665217</v>
      </c>
      <c r="K313" s="20">
        <f>Data!O52</f>
        <v>0</v>
      </c>
      <c r="L313" s="22">
        <f t="shared" si="42"/>
        <v>0</v>
      </c>
      <c r="M313" s="22">
        <f t="shared" si="37"/>
        <v>83.694696747729267</v>
      </c>
      <c r="N313" s="22">
        <f t="shared" si="38"/>
        <v>16.305303252270733</v>
      </c>
      <c r="O313" s="22">
        <f t="shared" si="39"/>
        <v>4.1426765903665217</v>
      </c>
    </row>
    <row r="314" spans="1:15">
      <c r="A314" s="20" t="str">
        <f t="shared" si="43"/>
        <v>BP05_South Cynon</v>
      </c>
      <c r="B314" s="20" t="s">
        <v>81</v>
      </c>
      <c r="C314" s="21" t="str">
        <f>Data!A53</f>
        <v>Cwm Taf UHB</v>
      </c>
      <c r="D314" s="21" t="str">
        <f>Data!B53</f>
        <v>South Cynon</v>
      </c>
      <c r="E314" s="20">
        <f>Data!C53</f>
        <v>20931</v>
      </c>
      <c r="F314" s="20">
        <f>Data!K53</f>
        <v>3278</v>
      </c>
      <c r="G314" s="20">
        <f>Data!L53</f>
        <v>474</v>
      </c>
      <c r="H314" s="22">
        <f t="shared" si="40"/>
        <v>87.366737739872065</v>
      </c>
      <c r="I314" s="20">
        <f>Data!N53</f>
        <v>153</v>
      </c>
      <c r="J314" s="22">
        <f t="shared" si="41"/>
        <v>3.9180537772087067</v>
      </c>
      <c r="K314" s="20">
        <f>Data!O53</f>
        <v>0</v>
      </c>
      <c r="L314" s="22">
        <f t="shared" si="42"/>
        <v>0</v>
      </c>
      <c r="M314" s="22">
        <f t="shared" si="37"/>
        <v>87.366737739872065</v>
      </c>
      <c r="N314" s="22">
        <f t="shared" si="38"/>
        <v>12.633262260127932</v>
      </c>
      <c r="O314" s="22">
        <f t="shared" si="39"/>
        <v>3.9180537772087067</v>
      </c>
    </row>
    <row r="315" spans="1:15">
      <c r="A315" s="20" t="str">
        <f t="shared" si="43"/>
        <v>BP05_South Merthyr Tydfil</v>
      </c>
      <c r="B315" s="20" t="s">
        <v>81</v>
      </c>
      <c r="C315" s="21" t="str">
        <f>Data!A54</f>
        <v>Cwm Taf UHB</v>
      </c>
      <c r="D315" s="21" t="str">
        <f>Data!B54</f>
        <v>South Merthyr Tydfil</v>
      </c>
      <c r="E315" s="20">
        <f>Data!C54</f>
        <v>27509</v>
      </c>
      <c r="F315" s="20">
        <f>Data!K54</f>
        <v>3432</v>
      </c>
      <c r="G315" s="20">
        <f>Data!L54</f>
        <v>757</v>
      </c>
      <c r="H315" s="22">
        <f t="shared" si="40"/>
        <v>81.928861303413697</v>
      </c>
      <c r="I315" s="20">
        <f>Data!N54</f>
        <v>366</v>
      </c>
      <c r="J315" s="22">
        <f t="shared" si="41"/>
        <v>8.0351262349066968</v>
      </c>
      <c r="K315" s="20">
        <f>Data!O54</f>
        <v>0</v>
      </c>
      <c r="L315" s="22">
        <f t="shared" si="42"/>
        <v>0</v>
      </c>
      <c r="M315" s="22">
        <f t="shared" si="37"/>
        <v>81.928861303413697</v>
      </c>
      <c r="N315" s="22">
        <f t="shared" si="38"/>
        <v>18.071138696586296</v>
      </c>
      <c r="O315" s="22">
        <f t="shared" si="39"/>
        <v>8.0351262349066968</v>
      </c>
    </row>
    <row r="316" spans="1:15">
      <c r="A316" s="20" t="str">
        <f t="shared" si="43"/>
        <v>BP05_South Rhondda</v>
      </c>
      <c r="B316" s="20" t="s">
        <v>81</v>
      </c>
      <c r="C316" s="21" t="str">
        <f>Data!A55</f>
        <v>Cwm Taf UHB</v>
      </c>
      <c r="D316" s="21" t="str">
        <f>Data!B55</f>
        <v>South Rhondda</v>
      </c>
      <c r="E316" s="20">
        <f>Data!C55</f>
        <v>44169</v>
      </c>
      <c r="F316" s="20">
        <f>Data!K55</f>
        <v>6798</v>
      </c>
      <c r="G316" s="20">
        <f>Data!L55</f>
        <v>1286</v>
      </c>
      <c r="H316" s="22">
        <f t="shared" si="40"/>
        <v>84.092033646709552</v>
      </c>
      <c r="I316" s="20">
        <f>Data!N55</f>
        <v>301</v>
      </c>
      <c r="J316" s="22">
        <f t="shared" si="41"/>
        <v>3.5897435897435894</v>
      </c>
      <c r="K316" s="20">
        <f>Data!O55</f>
        <v>0</v>
      </c>
      <c r="L316" s="22">
        <f t="shared" si="42"/>
        <v>0</v>
      </c>
      <c r="M316" s="22">
        <f t="shared" si="37"/>
        <v>84.092033646709552</v>
      </c>
      <c r="N316" s="22">
        <f t="shared" si="38"/>
        <v>15.907966353290451</v>
      </c>
      <c r="O316" s="22">
        <f t="shared" si="39"/>
        <v>3.5897435897435894</v>
      </c>
    </row>
    <row r="317" spans="1:15">
      <c r="A317" s="20" t="str">
        <f t="shared" si="43"/>
        <v>BP05_South Taf Ely</v>
      </c>
      <c r="B317" s="20" t="s">
        <v>81</v>
      </c>
      <c r="C317" s="21" t="str">
        <f>Data!A56</f>
        <v>Cwm Taf UHB</v>
      </c>
      <c r="D317" s="21" t="str">
        <f>Data!B56</f>
        <v>South Taf Ely</v>
      </c>
      <c r="E317" s="20">
        <f>Data!C56</f>
        <v>56631</v>
      </c>
      <c r="F317" s="20">
        <f>Data!K56</f>
        <v>5939</v>
      </c>
      <c r="G317" s="20">
        <f>Data!L56</f>
        <v>1238</v>
      </c>
      <c r="H317" s="22">
        <f t="shared" si="40"/>
        <v>82.750452835446566</v>
      </c>
      <c r="I317" s="20">
        <f>Data!N56</f>
        <v>306</v>
      </c>
      <c r="J317" s="22">
        <f t="shared" si="41"/>
        <v>4.089269009755446</v>
      </c>
      <c r="K317" s="20">
        <f>Data!O56</f>
        <v>0</v>
      </c>
      <c r="L317" s="22">
        <f t="shared" si="42"/>
        <v>0</v>
      </c>
      <c r="M317" s="22">
        <f t="shared" si="37"/>
        <v>82.750452835446566</v>
      </c>
      <c r="N317" s="22">
        <f t="shared" si="38"/>
        <v>17.249547164553437</v>
      </c>
      <c r="O317" s="22">
        <f t="shared" si="39"/>
        <v>4.089269009755446</v>
      </c>
    </row>
    <row r="318" spans="1:15">
      <c r="A318" s="20" t="str">
        <f t="shared" si="43"/>
        <v>BP05_Amman/Gwendraeth</v>
      </c>
      <c r="B318" s="20" t="s">
        <v>81</v>
      </c>
      <c r="C318" s="21" t="str">
        <f>Data!A57</f>
        <v>Hywel Dda UHB</v>
      </c>
      <c r="D318" s="21" t="str">
        <f>Data!B57</f>
        <v>Amman/Gwendraeth</v>
      </c>
      <c r="E318" s="20">
        <f>Data!C57</f>
        <v>57801</v>
      </c>
      <c r="F318" s="20">
        <f>Data!K57</f>
        <v>7688</v>
      </c>
      <c r="G318" s="20">
        <f>Data!L57</f>
        <v>1518</v>
      </c>
      <c r="H318" s="22">
        <f t="shared" si="40"/>
        <v>83.510753856180756</v>
      </c>
      <c r="I318" s="20">
        <f>Data!N57</f>
        <v>236</v>
      </c>
      <c r="J318" s="22">
        <f t="shared" si="41"/>
        <v>2.4994704511755983</v>
      </c>
      <c r="K318" s="20">
        <f>Data!O57</f>
        <v>0</v>
      </c>
      <c r="L318" s="22">
        <f t="shared" si="42"/>
        <v>0</v>
      </c>
      <c r="M318" s="22">
        <f t="shared" si="37"/>
        <v>83.510753856180756</v>
      </c>
      <c r="N318" s="22">
        <f t="shared" si="38"/>
        <v>16.489246143819248</v>
      </c>
      <c r="O318" s="22">
        <f t="shared" si="39"/>
        <v>2.4994704511755983</v>
      </c>
    </row>
    <row r="319" spans="1:15">
      <c r="A319" s="20" t="str">
        <f t="shared" si="43"/>
        <v>BP05_Llanelli</v>
      </c>
      <c r="B319" s="20" t="s">
        <v>81</v>
      </c>
      <c r="C319" s="21" t="str">
        <f>Data!A58</f>
        <v>Hywel Dda UHB</v>
      </c>
      <c r="D319" s="21" t="str">
        <f>Data!B58</f>
        <v>Llanelli</v>
      </c>
      <c r="E319" s="20">
        <f>Data!C58</f>
        <v>60958</v>
      </c>
      <c r="F319" s="20">
        <f>Data!K58</f>
        <v>7423</v>
      </c>
      <c r="G319" s="20">
        <f>Data!L58</f>
        <v>1368</v>
      </c>
      <c r="H319" s="22">
        <f t="shared" si="40"/>
        <v>84.43863041747241</v>
      </c>
      <c r="I319" s="20">
        <f>Data!N58</f>
        <v>584</v>
      </c>
      <c r="J319" s="22">
        <f t="shared" si="41"/>
        <v>6.2293333333333329</v>
      </c>
      <c r="K319" s="20">
        <f>Data!O58</f>
        <v>0</v>
      </c>
      <c r="L319" s="22">
        <f t="shared" si="42"/>
        <v>0</v>
      </c>
      <c r="M319" s="22">
        <f t="shared" si="37"/>
        <v>84.43863041747241</v>
      </c>
      <c r="N319" s="22">
        <f t="shared" si="38"/>
        <v>15.561369582527584</v>
      </c>
      <c r="O319" s="22">
        <f t="shared" si="39"/>
        <v>6.2293333333333329</v>
      </c>
    </row>
    <row r="320" spans="1:15">
      <c r="A320" s="20" t="str">
        <f t="shared" si="43"/>
        <v>BP05_North Ceredigion</v>
      </c>
      <c r="B320" s="20" t="s">
        <v>81</v>
      </c>
      <c r="C320" s="21" t="str">
        <f>Data!A59</f>
        <v>Hywel Dda UHB</v>
      </c>
      <c r="D320" s="21" t="str">
        <f>Data!B59</f>
        <v>North Ceredigion</v>
      </c>
      <c r="E320" s="20">
        <f>Data!C59</f>
        <v>48681</v>
      </c>
      <c r="F320" s="20">
        <f>Data!K59</f>
        <v>5298</v>
      </c>
      <c r="G320" s="20">
        <f>Data!L59</f>
        <v>1438</v>
      </c>
      <c r="H320" s="22">
        <f t="shared" si="40"/>
        <v>78.652019002375297</v>
      </c>
      <c r="I320" s="20">
        <f>Data!N59</f>
        <v>216</v>
      </c>
      <c r="J320" s="22">
        <f t="shared" si="41"/>
        <v>3.1070195627157653</v>
      </c>
      <c r="K320" s="20">
        <f>Data!O59</f>
        <v>0</v>
      </c>
      <c r="L320" s="22">
        <f t="shared" si="42"/>
        <v>0</v>
      </c>
      <c r="M320" s="22">
        <f t="shared" si="37"/>
        <v>78.652019002375297</v>
      </c>
      <c r="N320" s="22">
        <f t="shared" si="38"/>
        <v>21.347980997624703</v>
      </c>
      <c r="O320" s="22">
        <f t="shared" si="39"/>
        <v>3.1070195627157653</v>
      </c>
    </row>
    <row r="321" spans="1:15">
      <c r="A321" s="20" t="str">
        <f t="shared" si="43"/>
        <v>BP05_North Pembrokeshire</v>
      </c>
      <c r="B321" s="20" t="s">
        <v>81</v>
      </c>
      <c r="C321" s="21" t="str">
        <f>Data!A60</f>
        <v>Hywel Dda UHB</v>
      </c>
      <c r="D321" s="21" t="str">
        <f>Data!B60</f>
        <v>North Pembrokeshire</v>
      </c>
      <c r="E321" s="20">
        <f>Data!C60</f>
        <v>63696</v>
      </c>
      <c r="F321" s="20">
        <f>Data!K60</f>
        <v>8100</v>
      </c>
      <c r="G321" s="20">
        <f>Data!L60</f>
        <v>2386</v>
      </c>
      <c r="H321" s="22">
        <f t="shared" si="40"/>
        <v>77.245851611672705</v>
      </c>
      <c r="I321" s="20">
        <f>Data!N60</f>
        <v>476</v>
      </c>
      <c r="J321" s="22">
        <f t="shared" si="41"/>
        <v>4.3422733077905491</v>
      </c>
      <c r="K321" s="20">
        <f>Data!O60</f>
        <v>0</v>
      </c>
      <c r="L321" s="22">
        <f t="shared" si="42"/>
        <v>0</v>
      </c>
      <c r="M321" s="22">
        <f t="shared" si="37"/>
        <v>77.245851611672705</v>
      </c>
      <c r="N321" s="22">
        <f t="shared" si="38"/>
        <v>22.754148388327295</v>
      </c>
      <c r="O321" s="22">
        <f t="shared" si="39"/>
        <v>4.3422733077905491</v>
      </c>
    </row>
    <row r="322" spans="1:15">
      <c r="A322" s="20" t="str">
        <f t="shared" si="43"/>
        <v>BP05_South Ceredigion</v>
      </c>
      <c r="B322" s="20" t="s">
        <v>81</v>
      </c>
      <c r="C322" s="21" t="str">
        <f>Data!A61</f>
        <v>Hywel Dda UHB</v>
      </c>
      <c r="D322" s="21" t="str">
        <f>Data!B61</f>
        <v>South Ceredigion</v>
      </c>
      <c r="E322" s="20">
        <f>Data!C61</f>
        <v>48066</v>
      </c>
      <c r="F322" s="20">
        <f>Data!K61</f>
        <v>6399</v>
      </c>
      <c r="G322" s="20">
        <f>Data!L61</f>
        <v>1903</v>
      </c>
      <c r="H322" s="22">
        <f t="shared" si="40"/>
        <v>77.077812575283062</v>
      </c>
      <c r="I322" s="20">
        <f>Data!N61</f>
        <v>361</v>
      </c>
      <c r="J322" s="22">
        <f t="shared" si="41"/>
        <v>4.1671476393858935</v>
      </c>
      <c r="K322" s="20">
        <f>Data!O61</f>
        <v>0</v>
      </c>
      <c r="L322" s="22">
        <f t="shared" si="42"/>
        <v>0</v>
      </c>
      <c r="M322" s="22">
        <f t="shared" si="37"/>
        <v>77.077812575283062</v>
      </c>
      <c r="N322" s="22">
        <f t="shared" si="38"/>
        <v>22.922187424716935</v>
      </c>
      <c r="O322" s="22">
        <f t="shared" si="39"/>
        <v>4.1671476393858935</v>
      </c>
    </row>
    <row r="323" spans="1:15">
      <c r="A323" s="20" t="str">
        <f t="shared" si="43"/>
        <v>BP05_South Pembrokeshire</v>
      </c>
      <c r="B323" s="20" t="s">
        <v>81</v>
      </c>
      <c r="C323" s="21" t="str">
        <f>Data!A62</f>
        <v>Hywel Dda UHB</v>
      </c>
      <c r="D323" s="21" t="str">
        <f>Data!B62</f>
        <v>South Pembrokeshire</v>
      </c>
      <c r="E323" s="20">
        <f>Data!C62</f>
        <v>55041</v>
      </c>
      <c r="F323" s="20">
        <f>Data!K62</f>
        <v>6926</v>
      </c>
      <c r="G323" s="20">
        <f>Data!L62</f>
        <v>1580</v>
      </c>
      <c r="H323" s="22">
        <f t="shared" si="40"/>
        <v>81.424876557723962</v>
      </c>
      <c r="I323" s="20">
        <f>Data!N62</f>
        <v>608</v>
      </c>
      <c r="J323" s="22">
        <f t="shared" si="41"/>
        <v>6.6710555189817864</v>
      </c>
      <c r="K323" s="20">
        <f>Data!O62</f>
        <v>0</v>
      </c>
      <c r="L323" s="22">
        <f t="shared" si="42"/>
        <v>0</v>
      </c>
      <c r="M323" s="22">
        <f t="shared" si="37"/>
        <v>81.424876557723962</v>
      </c>
      <c r="N323" s="22">
        <f t="shared" si="38"/>
        <v>18.575123442276041</v>
      </c>
      <c r="O323" s="22">
        <f t="shared" si="39"/>
        <v>6.6710555189817864</v>
      </c>
    </row>
    <row r="324" spans="1:15">
      <c r="A324" s="20" t="str">
        <f t="shared" si="43"/>
        <v>BP05_Taf / Teifi / Tywi</v>
      </c>
      <c r="B324" s="20" t="s">
        <v>81</v>
      </c>
      <c r="C324" s="21" t="str">
        <f>Data!A63</f>
        <v>Hywel Dda UHB</v>
      </c>
      <c r="D324" s="21" t="str">
        <f>Data!B63</f>
        <v>Taf / Teifi / Tywi</v>
      </c>
      <c r="E324" s="20">
        <f>Data!C63</f>
        <v>57334</v>
      </c>
      <c r="F324" s="20">
        <f>Data!K63</f>
        <v>7293</v>
      </c>
      <c r="G324" s="20">
        <f>Data!L63</f>
        <v>1512</v>
      </c>
      <c r="H324" s="22">
        <f t="shared" si="40"/>
        <v>82.827938671209552</v>
      </c>
      <c r="I324" s="20">
        <f>Data!N63</f>
        <v>417</v>
      </c>
      <c r="J324" s="22">
        <f t="shared" si="41"/>
        <v>4.5217957059206251</v>
      </c>
      <c r="K324" s="20">
        <f>Data!O63</f>
        <v>0</v>
      </c>
      <c r="L324" s="22">
        <f t="shared" si="42"/>
        <v>0</v>
      </c>
      <c r="M324" s="22">
        <f t="shared" si="37"/>
        <v>82.827938671209552</v>
      </c>
      <c r="N324" s="22">
        <f t="shared" si="38"/>
        <v>17.172061328790463</v>
      </c>
      <c r="O324" s="22">
        <f t="shared" si="39"/>
        <v>4.5217957059206251</v>
      </c>
    </row>
    <row r="325" spans="1:15">
      <c r="A325" s="20" t="str">
        <f t="shared" si="43"/>
        <v>BP05_Mid Powys</v>
      </c>
      <c r="B325" s="20" t="s">
        <v>81</v>
      </c>
      <c r="C325" s="21" t="str">
        <f>Data!A64</f>
        <v>Powys tHB</v>
      </c>
      <c r="D325" s="21" t="str">
        <f>Data!B64</f>
        <v>Mid Powys</v>
      </c>
      <c r="E325" s="20">
        <f>Data!C64</f>
        <v>28676</v>
      </c>
      <c r="F325" s="20">
        <f>Data!K64</f>
        <v>4026</v>
      </c>
      <c r="G325" s="20">
        <f>Data!L64</f>
        <v>955</v>
      </c>
      <c r="H325" s="22">
        <f t="shared" si="40"/>
        <v>80.827143143946998</v>
      </c>
      <c r="I325" s="20">
        <f>Data!N64</f>
        <v>181</v>
      </c>
      <c r="J325" s="22">
        <f t="shared" si="41"/>
        <v>3.5063928709802408</v>
      </c>
      <c r="K325" s="20">
        <f>Data!O64</f>
        <v>0</v>
      </c>
      <c r="L325" s="22">
        <f t="shared" si="42"/>
        <v>0</v>
      </c>
      <c r="M325" s="22">
        <f t="shared" si="37"/>
        <v>80.827143143946998</v>
      </c>
      <c r="N325" s="22">
        <f t="shared" si="38"/>
        <v>19.172856856053002</v>
      </c>
      <c r="O325" s="22">
        <f t="shared" si="39"/>
        <v>3.5063928709802408</v>
      </c>
    </row>
    <row r="326" spans="1:15">
      <c r="A326" s="20" t="str">
        <f t="shared" si="43"/>
        <v>BP05_North Powys</v>
      </c>
      <c r="B326" s="20" t="s">
        <v>81</v>
      </c>
      <c r="C326" s="21" t="str">
        <f>Data!A65</f>
        <v>Powys tHB</v>
      </c>
      <c r="D326" s="21" t="str">
        <f>Data!B65</f>
        <v>North Powys</v>
      </c>
      <c r="E326" s="20">
        <f>Data!C65</f>
        <v>64552</v>
      </c>
      <c r="F326" s="20">
        <f>Data!K65</f>
        <v>7827</v>
      </c>
      <c r="G326" s="20">
        <f>Data!L65</f>
        <v>1812</v>
      </c>
      <c r="H326" s="22">
        <f t="shared" si="40"/>
        <v>81.201369436663555</v>
      </c>
      <c r="I326" s="20">
        <f>Data!N65</f>
        <v>541</v>
      </c>
      <c r="J326" s="22">
        <f t="shared" si="41"/>
        <v>5.3143418467583494</v>
      </c>
      <c r="K326" s="20">
        <f>Data!O65</f>
        <v>0</v>
      </c>
      <c r="L326" s="22">
        <f t="shared" si="42"/>
        <v>0</v>
      </c>
      <c r="M326" s="22">
        <f t="shared" si="37"/>
        <v>81.201369436663555</v>
      </c>
      <c r="N326" s="22">
        <f t="shared" si="38"/>
        <v>18.798630563336445</v>
      </c>
      <c r="O326" s="22">
        <f t="shared" si="39"/>
        <v>5.3143418467583494</v>
      </c>
    </row>
    <row r="327" spans="1:15">
      <c r="A327" s="20" t="str">
        <f t="shared" si="43"/>
        <v>BP05_South Powys</v>
      </c>
      <c r="B327" s="20" t="s">
        <v>81</v>
      </c>
      <c r="C327" s="21" t="str">
        <f>Data!A66</f>
        <v>Powys tHB</v>
      </c>
      <c r="D327" s="21" t="str">
        <f>Data!B66</f>
        <v>South Powys</v>
      </c>
      <c r="E327" s="20">
        <f>Data!C66</f>
        <v>45271</v>
      </c>
      <c r="F327" s="20">
        <f>Data!K66</f>
        <v>5963</v>
      </c>
      <c r="G327" s="20">
        <f>Data!L66</f>
        <v>1803</v>
      </c>
      <c r="H327" s="22">
        <f t="shared" si="40"/>
        <v>76.783414885397889</v>
      </c>
      <c r="I327" s="20">
        <f>Data!N66</f>
        <v>558</v>
      </c>
      <c r="J327" s="22">
        <f t="shared" si="41"/>
        <v>6.7035079288803461</v>
      </c>
      <c r="K327" s="20">
        <f>Data!O66</f>
        <v>0</v>
      </c>
      <c r="L327" s="22">
        <f t="shared" si="42"/>
        <v>0</v>
      </c>
      <c r="M327" s="22">
        <f t="shared" si="37"/>
        <v>76.783414885397889</v>
      </c>
      <c r="N327" s="22">
        <f t="shared" si="38"/>
        <v>23.216585114602111</v>
      </c>
      <c r="O327" s="22">
        <f t="shared" si="39"/>
        <v>6.7035079288803461</v>
      </c>
    </row>
    <row r="328" spans="1:15">
      <c r="A328" s="20" t="str">
        <f t="shared" si="43"/>
        <v>BP05_Wales</v>
      </c>
      <c r="B328" s="20" t="s">
        <v>81</v>
      </c>
      <c r="C328" s="21" t="str">
        <f>Data!A67</f>
        <v>Wales</v>
      </c>
      <c r="D328" s="21" t="str">
        <f>Data!B67</f>
        <v>Wales</v>
      </c>
      <c r="E328" s="20">
        <f>Data!C67</f>
        <v>3184260</v>
      </c>
      <c r="F328" s="20">
        <f>Data!K67</f>
        <v>385636</v>
      </c>
      <c r="G328" s="20">
        <f>Data!L67</f>
        <v>85428</v>
      </c>
      <c r="H328" s="22">
        <f t="shared" si="40"/>
        <v>81.864884601667711</v>
      </c>
      <c r="I328" s="20">
        <f>Data!N67</f>
        <v>22917</v>
      </c>
      <c r="J328" s="22">
        <f t="shared" si="41"/>
        <v>4.6392472584977966</v>
      </c>
      <c r="K328" s="20">
        <f>Data!O67</f>
        <v>0</v>
      </c>
      <c r="L328" s="22">
        <f t="shared" si="42"/>
        <v>0</v>
      </c>
      <c r="M328" s="22">
        <f t="shared" ref="M328" si="44">F328/SUM(F328:G328)*100</f>
        <v>81.864884601667711</v>
      </c>
      <c r="N328" s="22">
        <f t="shared" ref="N328" si="45">G328/SUM(F328:G328)*100</f>
        <v>18.135115398332285</v>
      </c>
      <c r="O328" s="22">
        <f t="shared" ref="O328" si="46">I328/(I328+SUM(F328:G328))*100</f>
        <v>4.6392472584977966</v>
      </c>
    </row>
    <row r="330" spans="1:15">
      <c r="J330" s="157">
        <f>MAX(J4:J328)</f>
        <v>27.461139896373055</v>
      </c>
    </row>
    <row r="331" spans="1:15">
      <c r="J331" s="157"/>
    </row>
  </sheetData>
  <mergeCells count="2">
    <mergeCell ref="E1:L1"/>
    <mergeCell ref="M1:O1"/>
  </mergeCells>
  <pageMargins left="0.70866141732283472" right="0.70866141732283472" top="0.74803149606299213" bottom="0.74803149606299213" header="0.31496062992125984" footer="0.31496062992125984"/>
  <pageSetup paperSize="9" scale="10" orientation="landscape" r:id="rId1"/>
  <headerFooter>
    <oddHeader>&amp;L&amp;"Verdana,Regular"&amp;8Author: Observatory Analytical Team&amp;R&amp;"Verdana,Regular"&amp;8Date created: 16/07/2014</oddHeader>
    <oddFooter>&amp;L&amp;"Verdana,Regular"&amp;8 &amp;Z&amp;F&amp;A&amp;R&amp;"Verdana,Regular"&amp;8Page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N41"/>
  <sheetViews>
    <sheetView showGridLines="0" showRowColHeaders="0" zoomScaleNormal="100" workbookViewId="0">
      <selection activeCell="D3" sqref="D3"/>
    </sheetView>
  </sheetViews>
  <sheetFormatPr defaultColWidth="9.109375" defaultRowHeight="12.6"/>
  <cols>
    <col min="1" max="1" width="1.88671875" style="203" customWidth="1"/>
    <col min="2" max="16384" width="9.109375" style="203"/>
  </cols>
  <sheetData>
    <row r="6" spans="2:14">
      <c r="N6" s="204" t="s">
        <v>172</v>
      </c>
    </row>
    <row r="11" spans="2:14" s="204" customFormat="1">
      <c r="B11" s="204" t="s">
        <v>173</v>
      </c>
    </row>
    <row r="12" spans="2:14" s="204" customFormat="1"/>
    <row r="13" spans="2:14" s="204" customFormat="1">
      <c r="B13" s="204" t="s">
        <v>174</v>
      </c>
    </row>
    <row r="14" spans="2:14">
      <c r="B14" s="203" t="s">
        <v>175</v>
      </c>
    </row>
    <row r="15" spans="2:14">
      <c r="B15" s="203" t="s">
        <v>176</v>
      </c>
    </row>
    <row r="16" spans="2:14">
      <c r="B16" s="203" t="s">
        <v>177</v>
      </c>
    </row>
    <row r="17" spans="2:14">
      <c r="B17" s="203" t="s">
        <v>178</v>
      </c>
    </row>
    <row r="19" spans="2:14" s="204" customFormat="1">
      <c r="B19" s="204" t="s">
        <v>179</v>
      </c>
    </row>
    <row r="20" spans="2:14">
      <c r="B20" s="205">
        <v>1</v>
      </c>
      <c r="C20" s="203" t="s">
        <v>180</v>
      </c>
    </row>
    <row r="21" spans="2:14">
      <c r="B21" s="206"/>
      <c r="C21" s="203" t="s">
        <v>181</v>
      </c>
    </row>
    <row r="22" spans="2:14">
      <c r="B22" s="205">
        <v>2</v>
      </c>
      <c r="C22" s="203" t="s">
        <v>182</v>
      </c>
    </row>
    <row r="23" spans="2:14">
      <c r="B23" s="205">
        <v>3</v>
      </c>
      <c r="C23" s="203" t="s">
        <v>183</v>
      </c>
    </row>
    <row r="24" spans="2:14">
      <c r="B24" s="205">
        <v>4</v>
      </c>
      <c r="C24" s="203" t="s">
        <v>184</v>
      </c>
    </row>
    <row r="25" spans="2:14">
      <c r="B25" s="205">
        <v>5</v>
      </c>
      <c r="C25" s="203" t="s">
        <v>185</v>
      </c>
    </row>
    <row r="26" spans="2:14">
      <c r="B26" s="205"/>
      <c r="C26" s="203" t="s">
        <v>186</v>
      </c>
    </row>
    <row r="27" spans="2:14">
      <c r="B27" s="205">
        <v>6</v>
      </c>
      <c r="C27" s="203" t="s">
        <v>187</v>
      </c>
    </row>
    <row r="29" spans="2:14">
      <c r="N29" s="204" t="s">
        <v>188</v>
      </c>
    </row>
    <row r="31" spans="2:14" s="204" customFormat="1">
      <c r="B31" s="204" t="s">
        <v>189</v>
      </c>
    </row>
    <row r="32" spans="2:14">
      <c r="B32" s="205">
        <v>1</v>
      </c>
      <c r="C32" s="203" t="s">
        <v>190</v>
      </c>
    </row>
    <row r="33" spans="2:3">
      <c r="B33" s="206"/>
      <c r="C33" s="203" t="s">
        <v>191</v>
      </c>
    </row>
    <row r="34" spans="2:3">
      <c r="B34" s="205">
        <v>2</v>
      </c>
      <c r="C34" s="203" t="s">
        <v>182</v>
      </c>
    </row>
    <row r="35" spans="2:3">
      <c r="B35" s="205">
        <v>3</v>
      </c>
      <c r="C35" s="203" t="s">
        <v>192</v>
      </c>
    </row>
    <row r="36" spans="2:3">
      <c r="B36" s="205">
        <v>4</v>
      </c>
      <c r="C36" s="203" t="s">
        <v>184</v>
      </c>
    </row>
    <row r="37" spans="2:3">
      <c r="B37" s="205">
        <v>5</v>
      </c>
      <c r="C37" s="203" t="s">
        <v>185</v>
      </c>
    </row>
    <row r="38" spans="2:3">
      <c r="B38" s="205"/>
      <c r="C38" s="203" t="s">
        <v>186</v>
      </c>
    </row>
    <row r="39" spans="2:3">
      <c r="B39" s="205">
        <v>6</v>
      </c>
      <c r="C39" s="203" t="s">
        <v>187</v>
      </c>
    </row>
    <row r="40" spans="2:3">
      <c r="B40" s="205"/>
    </row>
    <row r="41" spans="2:3">
      <c r="B41" s="205"/>
    </row>
  </sheetData>
  <pageMargins left="0.70866141732283472" right="0.70866141732283472" top="0.74803149606299213" bottom="0.74803149606299213" header="0.31496062992125984" footer="0.31496062992125984"/>
  <pageSetup paperSize="9" orientation="landscape" r:id="rId1"/>
  <headerFooter>
    <oddHeader>&amp;L&amp;"Verdana,Regular"&amp;8Author: Observatory Analytical Team&amp;R&amp;"Verdana,Regular"&amp;8Date created: 16/07/2014</oddHeader>
    <oddFooter>&amp;L&amp;"Verdana,Regular"&amp;8 &amp;Z&amp;F&amp;A&amp;R&amp;"Verdana,Regular"&amp;8Page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1:X59"/>
  <sheetViews>
    <sheetView showGridLines="0" showRowColHeaders="0" workbookViewId="0">
      <selection activeCell="B53" sqref="B53"/>
    </sheetView>
  </sheetViews>
  <sheetFormatPr defaultColWidth="47.5546875" defaultRowHeight="13.8"/>
  <cols>
    <col min="1" max="1" width="2.44140625" style="132" customWidth="1"/>
    <col min="2" max="2" width="20.6640625" style="132" customWidth="1"/>
    <col min="3" max="3" width="80.33203125" style="133" customWidth="1"/>
    <col min="4" max="32" width="14.109375" style="132" customWidth="1"/>
    <col min="33" max="16384" width="47.5546875" style="132"/>
  </cols>
  <sheetData>
    <row r="11" spans="2:14">
      <c r="B11" s="130"/>
      <c r="C11" s="131"/>
    </row>
    <row r="12" spans="2:14" ht="6" customHeight="1"/>
    <row r="13" spans="2:14" s="136" customFormat="1" ht="27" customHeight="1">
      <c r="B13" s="254" t="s">
        <v>238</v>
      </c>
      <c r="C13" s="254"/>
      <c r="D13" s="220"/>
      <c r="E13" s="220"/>
      <c r="F13" s="220"/>
      <c r="G13" s="220"/>
      <c r="H13" s="220"/>
      <c r="I13" s="220"/>
      <c r="J13" s="220"/>
      <c r="K13" s="220"/>
      <c r="L13" s="220"/>
      <c r="M13" s="220"/>
      <c r="N13" s="220"/>
    </row>
    <row r="14" spans="2:14" ht="16.5" customHeight="1">
      <c r="B14" s="137" t="s">
        <v>139</v>
      </c>
      <c r="C14" s="135" t="s">
        <v>169</v>
      </c>
    </row>
    <row r="15" spans="2:14" s="139" customFormat="1" ht="16.5" customHeight="1">
      <c r="B15" s="134" t="s">
        <v>140</v>
      </c>
      <c r="C15" s="138" t="s">
        <v>141</v>
      </c>
    </row>
    <row r="16" spans="2:14" ht="16.5" customHeight="1">
      <c r="B16" s="134" t="s">
        <v>142</v>
      </c>
      <c r="C16" s="138" t="s">
        <v>170</v>
      </c>
    </row>
    <row r="17" spans="2:24" ht="16.5" customHeight="1">
      <c r="B17" s="134" t="s">
        <v>143</v>
      </c>
      <c r="C17" s="138" t="s">
        <v>144</v>
      </c>
    </row>
    <row r="18" spans="2:24" ht="16.5" customHeight="1">
      <c r="B18" s="134" t="s">
        <v>145</v>
      </c>
      <c r="C18" s="135" t="s">
        <v>171</v>
      </c>
    </row>
    <row r="19" spans="2:24" ht="27" customHeight="1">
      <c r="B19" s="140" t="s">
        <v>146</v>
      </c>
      <c r="C19" s="201" t="s">
        <v>209</v>
      </c>
      <c r="D19" s="141"/>
      <c r="E19" s="141"/>
      <c r="F19" s="141"/>
      <c r="G19" s="141"/>
      <c r="H19" s="141"/>
      <c r="I19" s="141"/>
      <c r="J19" s="141"/>
      <c r="K19" s="141"/>
      <c r="L19" s="141"/>
      <c r="M19" s="141"/>
      <c r="N19" s="141"/>
      <c r="O19" s="141"/>
      <c r="P19" s="141"/>
      <c r="Q19" s="142"/>
      <c r="R19" s="143"/>
      <c r="S19" s="144"/>
      <c r="T19" s="145"/>
      <c r="U19" s="145"/>
      <c r="V19" s="145"/>
      <c r="W19" s="145"/>
      <c r="X19" s="145"/>
    </row>
    <row r="20" spans="2:24" ht="20.25" customHeight="1">
      <c r="B20" s="140"/>
      <c r="C20" s="224" t="s">
        <v>248</v>
      </c>
      <c r="D20" s="141"/>
      <c r="E20" s="141"/>
      <c r="F20" s="141"/>
      <c r="G20" s="141"/>
      <c r="H20" s="141"/>
      <c r="I20" s="141"/>
      <c r="J20" s="141"/>
      <c r="K20" s="141"/>
      <c r="L20" s="141"/>
      <c r="M20" s="141"/>
      <c r="N20" s="141"/>
      <c r="O20" s="141"/>
      <c r="P20" s="141"/>
      <c r="Q20" s="142"/>
      <c r="R20" s="143"/>
      <c r="S20" s="144"/>
      <c r="T20" s="145"/>
      <c r="U20" s="145"/>
      <c r="V20" s="145"/>
      <c r="W20" s="145"/>
      <c r="X20" s="145"/>
    </row>
    <row r="21" spans="2:24" ht="27" customHeight="1">
      <c r="B21" s="140"/>
      <c r="C21" s="221" t="s">
        <v>249</v>
      </c>
      <c r="D21" s="141"/>
      <c r="E21" s="141"/>
      <c r="F21" s="141"/>
      <c r="G21" s="141"/>
      <c r="H21" s="141"/>
      <c r="I21" s="141"/>
      <c r="J21" s="141"/>
      <c r="K21" s="141"/>
      <c r="L21" s="141"/>
      <c r="M21" s="141"/>
      <c r="N21" s="141"/>
      <c r="O21" s="141"/>
      <c r="P21" s="141"/>
      <c r="Q21" s="142"/>
      <c r="R21" s="143"/>
      <c r="S21" s="144"/>
      <c r="T21" s="145"/>
      <c r="U21" s="145"/>
      <c r="V21" s="145"/>
      <c r="W21" s="145"/>
      <c r="X21" s="145"/>
    </row>
    <row r="22" spans="2:24" ht="16.5" customHeight="1">
      <c r="B22" s="140"/>
      <c r="C22" s="225" t="s">
        <v>221</v>
      </c>
      <c r="D22" s="146"/>
      <c r="E22" s="147"/>
      <c r="F22" s="147"/>
      <c r="G22" s="147"/>
      <c r="H22" s="147"/>
      <c r="I22" s="147"/>
      <c r="J22" s="147"/>
      <c r="K22" s="147"/>
      <c r="L22" s="147"/>
      <c r="M22" s="147"/>
      <c r="N22" s="147"/>
      <c r="O22" s="147"/>
      <c r="P22" s="147"/>
      <c r="Q22" s="147"/>
      <c r="R22" s="147"/>
      <c r="S22" s="147"/>
      <c r="T22" s="147"/>
      <c r="U22" s="147"/>
      <c r="V22" s="147"/>
      <c r="W22" s="147"/>
      <c r="X22" s="147"/>
    </row>
    <row r="23" spans="2:24" ht="27" customHeight="1">
      <c r="B23" s="156" t="s">
        <v>168</v>
      </c>
      <c r="C23" s="221" t="s">
        <v>195</v>
      </c>
      <c r="D23" s="146"/>
      <c r="E23" s="147"/>
      <c r="F23" s="147"/>
      <c r="G23" s="147"/>
      <c r="H23" s="147"/>
      <c r="I23" s="147"/>
      <c r="J23" s="147"/>
      <c r="K23" s="147"/>
      <c r="L23" s="147"/>
      <c r="M23" s="147"/>
      <c r="N23" s="147"/>
      <c r="O23" s="147"/>
      <c r="P23" s="147"/>
      <c r="Q23" s="147"/>
      <c r="R23" s="147"/>
      <c r="S23" s="147"/>
      <c r="T23" s="147"/>
      <c r="U23" s="147"/>
      <c r="V23" s="147"/>
      <c r="W23" s="147"/>
      <c r="X23" s="147"/>
    </row>
    <row r="24" spans="2:24" ht="52.5" customHeight="1">
      <c r="B24" s="140"/>
      <c r="C24" s="222" t="s">
        <v>210</v>
      </c>
      <c r="D24" s="146"/>
      <c r="E24" s="147"/>
      <c r="F24" s="147"/>
      <c r="G24" s="147"/>
      <c r="H24" s="147"/>
      <c r="I24" s="147"/>
      <c r="J24" s="147"/>
      <c r="K24" s="147"/>
      <c r="L24" s="147"/>
      <c r="M24" s="147"/>
      <c r="N24" s="147"/>
      <c r="O24" s="147"/>
      <c r="P24" s="147"/>
      <c r="Q24" s="147"/>
      <c r="R24" s="147"/>
      <c r="S24" s="147"/>
      <c r="T24" s="147"/>
      <c r="U24" s="147"/>
      <c r="V24" s="147"/>
      <c r="W24" s="147"/>
      <c r="X24" s="147"/>
    </row>
    <row r="25" spans="2:24" ht="52.5" customHeight="1">
      <c r="B25" s="140"/>
      <c r="C25" s="222" t="s">
        <v>211</v>
      </c>
      <c r="D25" s="148"/>
      <c r="E25" s="148"/>
      <c r="F25" s="148"/>
      <c r="G25" s="148"/>
      <c r="H25" s="148"/>
      <c r="I25" s="148"/>
      <c r="J25" s="148"/>
      <c r="K25" s="148"/>
      <c r="L25" s="148"/>
      <c r="M25" s="148"/>
      <c r="N25" s="148"/>
      <c r="O25" s="148"/>
      <c r="P25" s="148"/>
      <c r="Q25" s="148"/>
      <c r="R25" s="148"/>
      <c r="S25" s="148"/>
      <c r="T25" s="148"/>
      <c r="U25" s="148"/>
      <c r="V25" s="148"/>
      <c r="W25" s="148"/>
      <c r="X25" s="148"/>
    </row>
    <row r="26" spans="2:24" ht="39" customHeight="1">
      <c r="B26" s="140"/>
      <c r="C26" s="223" t="s">
        <v>212</v>
      </c>
    </row>
    <row r="27" spans="2:24" ht="27" customHeight="1">
      <c r="B27" s="140"/>
      <c r="C27" s="224" t="s">
        <v>213</v>
      </c>
    </row>
    <row r="28" spans="2:24" ht="27" customHeight="1">
      <c r="B28" s="214" t="s">
        <v>196</v>
      </c>
      <c r="C28" s="224" t="s">
        <v>214</v>
      </c>
    </row>
    <row r="29" spans="2:24" ht="16.5" customHeight="1">
      <c r="B29" s="140"/>
      <c r="C29" s="227" t="s">
        <v>216</v>
      </c>
    </row>
    <row r="30" spans="2:24" ht="64.5" customHeight="1">
      <c r="B30" s="140"/>
      <c r="C30" s="224" t="s">
        <v>244</v>
      </c>
    </row>
    <row r="31" spans="2:24" ht="27" customHeight="1">
      <c r="B31" s="140"/>
      <c r="C31" s="212" t="s">
        <v>193</v>
      </c>
    </row>
    <row r="32" spans="2:24" ht="20.25" customHeight="1">
      <c r="B32" s="140"/>
      <c r="C32" s="201"/>
    </row>
    <row r="33" spans="2:3" ht="15" customHeight="1">
      <c r="B33" s="140"/>
      <c r="C33" s="201"/>
    </row>
    <row r="34" spans="2:3" ht="69" customHeight="1">
      <c r="B34" s="140"/>
      <c r="C34" s="212" t="s">
        <v>194</v>
      </c>
    </row>
    <row r="35" spans="2:3" ht="18.75" customHeight="1">
      <c r="B35" s="140"/>
      <c r="C35" s="201"/>
    </row>
    <row r="36" spans="2:3" ht="18" customHeight="1">
      <c r="B36" s="140"/>
      <c r="C36" s="201"/>
    </row>
    <row r="37" spans="2:3" ht="54.75" customHeight="1">
      <c r="C37" s="212" t="s">
        <v>215</v>
      </c>
    </row>
    <row r="38" spans="2:3" ht="37.799999999999997">
      <c r="B38" s="140" t="s">
        <v>166</v>
      </c>
      <c r="C38" s="201" t="s">
        <v>232</v>
      </c>
    </row>
    <row r="39" spans="2:3" ht="27" customHeight="1">
      <c r="B39" s="140"/>
      <c r="C39" s="156" t="s">
        <v>231</v>
      </c>
    </row>
    <row r="40" spans="2:3" s="139" customFormat="1" ht="16.5" customHeight="1">
      <c r="B40" s="225"/>
      <c r="C40" s="221" t="s">
        <v>234</v>
      </c>
    </row>
    <row r="41" spans="2:3" s="139" customFormat="1" ht="16.5" customHeight="1">
      <c r="B41" s="225"/>
      <c r="C41" s="228" t="s">
        <v>233</v>
      </c>
    </row>
    <row r="42" spans="2:3" s="139" customFormat="1" ht="16.5" customHeight="1">
      <c r="B42" s="225"/>
      <c r="C42" s="229" t="s">
        <v>167</v>
      </c>
    </row>
    <row r="43" spans="2:3" s="139" customFormat="1" ht="27" customHeight="1">
      <c r="B43" s="225"/>
      <c r="C43" s="230" t="s">
        <v>148</v>
      </c>
    </row>
    <row r="44" spans="2:3" s="139" customFormat="1" ht="16.5" customHeight="1">
      <c r="B44" s="225"/>
      <c r="C44" s="231" t="s">
        <v>236</v>
      </c>
    </row>
    <row r="45" spans="2:3" s="139" customFormat="1" ht="16.5" customHeight="1">
      <c r="B45" s="225"/>
      <c r="C45" s="230" t="s">
        <v>235</v>
      </c>
    </row>
    <row r="46" spans="2:3" s="139" customFormat="1" ht="16.5" customHeight="1">
      <c r="B46" s="225"/>
      <c r="C46" s="231" t="s">
        <v>218</v>
      </c>
    </row>
    <row r="47" spans="2:3" s="139" customFormat="1" ht="16.5" customHeight="1">
      <c r="B47" s="225"/>
      <c r="C47" s="230" t="s">
        <v>217</v>
      </c>
    </row>
    <row r="48" spans="2:3" s="139" customFormat="1" ht="27" customHeight="1">
      <c r="B48" s="232"/>
      <c r="C48" s="221" t="s">
        <v>222</v>
      </c>
    </row>
    <row r="49" spans="2:4" ht="27" customHeight="1">
      <c r="B49" s="214" t="s">
        <v>196</v>
      </c>
      <c r="C49" s="156" t="s">
        <v>165</v>
      </c>
    </row>
    <row r="50" spans="2:4" ht="6" customHeight="1">
      <c r="B50" s="150"/>
      <c r="C50" s="130"/>
    </row>
    <row r="51" spans="2:4">
      <c r="B51" s="149"/>
      <c r="C51" s="151"/>
    </row>
    <row r="52" spans="2:4">
      <c r="B52" s="152"/>
      <c r="C52" s="132"/>
    </row>
    <row r="53" spans="2:4">
      <c r="B53" s="152"/>
      <c r="C53" s="140"/>
    </row>
    <row r="54" spans="2:4">
      <c r="B54" s="152"/>
      <c r="C54" s="152"/>
      <c r="D54" s="153"/>
    </row>
    <row r="56" spans="2:4">
      <c r="D56" s="154"/>
    </row>
    <row r="57" spans="2:4">
      <c r="D57" s="154"/>
    </row>
    <row r="58" spans="2:4">
      <c r="D58" s="154"/>
    </row>
    <row r="59" spans="2:4">
      <c r="D59" s="154"/>
    </row>
  </sheetData>
  <mergeCells count="1">
    <mergeCell ref="B13:C13"/>
  </mergeCells>
  <hyperlinks>
    <hyperlink ref="C49" r:id="rId1"/>
    <hyperlink ref="C43" r:id="rId2"/>
    <hyperlink ref="B23" location="'Data Guide'!A40" display="Exceptions and Exclusions"/>
    <hyperlink ref="B28" location="'Data Guide'!A1" display="Return to top of Page"/>
    <hyperlink ref="B49" location="'Data Guide'!A1" display="Return to top of Page"/>
    <hyperlink ref="C47" r:id="rId3"/>
    <hyperlink ref="C45" r:id="rId4"/>
    <hyperlink ref="C41" r:id="rId5"/>
    <hyperlink ref="C39" r:id="rId6"/>
  </hyperlinks>
  <pageMargins left="0.70866141732283472" right="0.70866141732283472" top="0.74803149606299213" bottom="0.74803149606299213" header="0.31496062992125984" footer="0.31496062992125984"/>
  <pageSetup paperSize="9" scale="46" orientation="landscape" r:id="rId7"/>
  <headerFooter>
    <oddHeader>&amp;L&amp;"Verdana,Regular"&amp;8Author: Observatory Analytical Team&amp;R&amp;"Verdana,Regular"&amp;8Date created: 16/07/2014</oddHeader>
    <oddFooter>&amp;L&amp;"Verdana,Regular"&amp;8 &amp;Z&amp;F&amp;A&amp;R&amp;"Verdana,Regular"&amp;8Page &amp;P of &amp;N</oddFoot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AG64"/>
  <sheetViews>
    <sheetView showGridLines="0" showRowColHeaders="0" zoomScaleNormal="100" workbookViewId="0">
      <pane ySplit="4" topLeftCell="A5" activePane="bottomLeft" state="frozen"/>
      <selection pane="bottomLeft" activeCell="B2" sqref="B2"/>
    </sheetView>
  </sheetViews>
  <sheetFormatPr defaultRowHeight="14.4"/>
  <sheetData>
    <row r="1" spans="18:33" s="213" customFormat="1">
      <c r="R1" s="218"/>
      <c r="S1" s="218"/>
      <c r="T1" s="218"/>
      <c r="U1" s="218"/>
      <c r="V1" s="218"/>
      <c r="W1" s="218"/>
      <c r="X1" s="218"/>
      <c r="Y1" s="218"/>
      <c r="Z1" s="218"/>
      <c r="AA1" s="218"/>
      <c r="AB1" s="218"/>
      <c r="AC1" s="218"/>
      <c r="AD1" s="218"/>
      <c r="AE1" s="218"/>
      <c r="AF1" s="218"/>
      <c r="AG1" s="218"/>
    </row>
    <row r="2" spans="18:33" s="213" customFormat="1">
      <c r="R2" s="218"/>
      <c r="S2" s="218"/>
      <c r="T2" s="218"/>
      <c r="U2" s="218"/>
      <c r="V2" s="218"/>
      <c r="W2" s="218"/>
      <c r="X2" s="218"/>
      <c r="Y2" s="218"/>
      <c r="Z2" s="218"/>
      <c r="AA2" s="218"/>
      <c r="AB2" s="218"/>
      <c r="AC2" s="218"/>
      <c r="AD2" s="218"/>
      <c r="AE2" s="218"/>
      <c r="AF2" s="218"/>
      <c r="AG2" s="218"/>
    </row>
    <row r="3" spans="18:33">
      <c r="R3" s="218"/>
      <c r="S3" s="218"/>
      <c r="T3" s="218"/>
      <c r="U3" s="218"/>
      <c r="V3" s="218"/>
      <c r="W3" s="218"/>
      <c r="X3" s="218"/>
      <c r="Y3" s="218"/>
      <c r="Z3" s="218"/>
      <c r="AA3" s="218"/>
      <c r="AB3" s="218"/>
      <c r="AC3" s="218"/>
      <c r="AD3" s="218"/>
      <c r="AE3" s="218"/>
      <c r="AF3" s="218"/>
      <c r="AG3" s="218"/>
    </row>
    <row r="4" spans="18:33" ht="15" customHeight="1">
      <c r="R4" s="217"/>
      <c r="S4" s="217"/>
      <c r="T4" s="217"/>
      <c r="U4" s="217"/>
      <c r="V4" s="217"/>
      <c r="W4" s="217"/>
      <c r="X4" s="217"/>
      <c r="Y4" s="217"/>
      <c r="Z4" s="217"/>
      <c r="AA4" s="217"/>
      <c r="AB4" s="217"/>
      <c r="AC4" s="217"/>
      <c r="AD4" s="217"/>
      <c r="AE4" s="217"/>
      <c r="AF4" s="217"/>
      <c r="AG4" s="217"/>
    </row>
    <row r="5" spans="18:33" ht="15" customHeight="1">
      <c r="R5" s="217"/>
      <c r="S5" s="217"/>
      <c r="T5" s="217"/>
      <c r="U5" s="217"/>
      <c r="V5" s="217"/>
      <c r="W5" s="217"/>
      <c r="X5" s="217"/>
      <c r="Y5" s="217"/>
      <c r="Z5" s="217"/>
      <c r="AA5" s="217"/>
      <c r="AB5" s="217"/>
      <c r="AC5" s="217"/>
      <c r="AD5" s="217"/>
      <c r="AE5" s="217"/>
      <c r="AF5" s="217"/>
      <c r="AG5" s="217"/>
    </row>
    <row r="6" spans="18:33">
      <c r="R6" s="218"/>
      <c r="S6" s="218"/>
      <c r="T6" s="218"/>
      <c r="U6" s="218"/>
      <c r="V6" s="218"/>
      <c r="W6" s="218"/>
      <c r="X6" s="218"/>
      <c r="Y6" s="218"/>
      <c r="Z6" s="218"/>
      <c r="AA6" s="218"/>
      <c r="AB6" s="218"/>
      <c r="AC6" s="218"/>
      <c r="AD6" s="218"/>
      <c r="AE6" s="218"/>
      <c r="AF6" s="218"/>
      <c r="AG6" s="218"/>
    </row>
    <row r="10" spans="18:33" ht="7.5" customHeight="1"/>
    <row r="64" spans="3:3">
      <c r="C64" s="226"/>
    </row>
  </sheetData>
  <sheetProtection password="CB83" sheet="1" objects="1" scenarios="1"/>
  <pageMargins left="0.70866141732283472" right="0.70866141732283472" top="0.74803149606299213" bottom="0.74803149606299213" header="0.31496062992125984" footer="0.31496062992125984"/>
  <pageSetup paperSize="9" orientation="landscape" r:id="rId1"/>
  <headerFooter>
    <oddHeader>&amp;L&amp;"Verdana,Regular"&amp;8Author: Observatory Analytical Team&amp;R&amp;"Verdana,Regular"&amp;8Date created: 16/07/2014</oddHeader>
    <oddFooter>&amp;L&amp;"Verdana,Regular"&amp;8 &amp;Z&amp;F&amp;A&amp;R&amp;"Verdana,Regular"&amp;8Page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
  <sheetViews>
    <sheetView showGridLines="0" showRowColHeaders="0" workbookViewId="0">
      <pane ySplit="4" topLeftCell="A5" activePane="bottomLeft" state="frozen"/>
      <selection pane="bottomLeft" activeCell="A60" sqref="A60"/>
    </sheetView>
  </sheetViews>
  <sheetFormatPr defaultRowHeight="14.4"/>
  <sheetData>
    <row r="1" spans="1:16" ht="9.75" customHeight="1">
      <c r="A1" s="255"/>
      <c r="B1" s="255"/>
      <c r="C1" s="255"/>
      <c r="D1" s="255"/>
      <c r="E1" s="255"/>
      <c r="F1" s="255"/>
      <c r="G1" s="255"/>
      <c r="H1" s="255"/>
      <c r="I1" s="255"/>
      <c r="J1" s="255"/>
      <c r="K1" s="255"/>
      <c r="L1" s="255"/>
      <c r="M1" s="255"/>
      <c r="N1" s="255"/>
      <c r="O1" s="255"/>
      <c r="P1" s="255"/>
    </row>
    <row r="2" spans="1:16">
      <c r="A2" s="255"/>
      <c r="B2" s="255"/>
      <c r="C2" s="255"/>
      <c r="D2" s="255"/>
      <c r="E2" s="255"/>
      <c r="F2" s="255"/>
      <c r="G2" s="255"/>
      <c r="H2" s="255"/>
      <c r="I2" s="255"/>
      <c r="J2" s="255"/>
      <c r="K2" s="255"/>
      <c r="L2" s="255"/>
      <c r="M2" s="255"/>
      <c r="N2" s="255"/>
      <c r="O2" s="255"/>
      <c r="P2" s="255"/>
    </row>
    <row r="7" spans="1:16" ht="4.5" customHeight="1"/>
    <row r="10" spans="1:16" ht="19.5" customHeight="1"/>
  </sheetData>
  <sheetProtection password="CB83" sheet="1" objects="1" scenarios="1"/>
  <mergeCells count="1">
    <mergeCell ref="A1:P2"/>
  </mergeCells>
  <pageMargins left="0.70866141732283472" right="0.70866141732283472" top="0.74803149606299213" bottom="0.74803149606299213" header="0.31496062992125984" footer="0.31496062992125984"/>
  <pageSetup paperSize="9" orientation="landscape" r:id="rId1"/>
  <headerFooter>
    <oddHeader>&amp;L&amp;"Verdana,Regular"&amp;8Author: Observatory Analytical Team&amp;R&amp;"Verdana,Regular"&amp;8Date created: 16/07/2014</oddHeader>
    <oddFooter>&amp;L&amp;"Verdana,Regular"&amp;8 &amp;Z&amp;F&amp;A&amp;R&amp;"Verdana,Regular"&amp;8Page &amp;P of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P52"/>
  <sheetViews>
    <sheetView showGridLines="0" showRowColHeaders="0" zoomScaleNormal="100" workbookViewId="0">
      <pane ySplit="4" topLeftCell="A5" activePane="bottomLeft" state="frozen"/>
      <selection pane="bottomLeft" activeCell="C3" sqref="C3"/>
    </sheetView>
  </sheetViews>
  <sheetFormatPr defaultColWidth="9.109375" defaultRowHeight="12.6"/>
  <cols>
    <col min="1" max="1" width="3.44140625" style="23" customWidth="1"/>
    <col min="2" max="4" width="9.109375" style="23"/>
    <col min="5" max="5" width="1.109375" style="23" customWidth="1"/>
    <col min="6" max="6" width="27.88671875" style="23" customWidth="1"/>
    <col min="7" max="7" width="11.6640625" style="23" customWidth="1"/>
    <col min="8" max="8" width="12.88671875" style="23" customWidth="1"/>
    <col min="9" max="9" width="13.109375" style="23" customWidth="1"/>
    <col min="10" max="10" width="12.88671875" style="23" customWidth="1"/>
    <col min="11" max="11" width="11.33203125" style="23" customWidth="1"/>
    <col min="12" max="12" width="12.44140625" style="23" customWidth="1"/>
    <col min="13" max="13" width="10.88671875" style="23" customWidth="1"/>
    <col min="14" max="14" width="11.88671875" style="23" customWidth="1"/>
    <col min="15" max="16384" width="9.109375" style="23"/>
  </cols>
  <sheetData>
    <row r="1" spans="2:16" ht="13.5" customHeight="1"/>
    <row r="3" spans="2:16">
      <c r="H3" s="202">
        <f>'Indicator Controls'!A5</f>
        <v>3</v>
      </c>
    </row>
    <row r="4" spans="2:16" ht="19.5" customHeight="1"/>
    <row r="5" spans="2:16" ht="3.75" customHeight="1"/>
    <row r="6" spans="2:16" ht="21" customHeight="1">
      <c r="B6" s="259" t="s">
        <v>239</v>
      </c>
      <c r="C6" s="259"/>
      <c r="D6" s="259"/>
      <c r="E6" s="259"/>
      <c r="F6" s="259"/>
      <c r="G6" s="259"/>
      <c r="H6" s="259"/>
      <c r="I6" s="259"/>
      <c r="J6" s="259"/>
      <c r="K6" s="259"/>
      <c r="L6" s="259"/>
      <c r="M6" s="259"/>
      <c r="N6" s="259"/>
      <c r="O6" s="259"/>
      <c r="P6" s="259"/>
    </row>
    <row r="7" spans="2:16" ht="15" customHeight="1">
      <c r="B7" s="24" t="s">
        <v>73</v>
      </c>
      <c r="F7" s="24" t="s">
        <v>138</v>
      </c>
    </row>
    <row r="8" spans="2:16" ht="27" customHeight="1">
      <c r="F8" s="257" t="str">
        <f>'Indicator Controls'!D17</f>
        <v>AF 05: The percentage of patients with atrial fibrillation in whom stroke risk has been assessed using the CHADS2 risk stratification scoring system in the preceding 15 months (excluding those whose previous CHADS2 score is greater than 1).</v>
      </c>
      <c r="G8" s="257"/>
      <c r="H8" s="257"/>
      <c r="I8" s="257"/>
      <c r="J8" s="257"/>
      <c r="K8" s="257"/>
      <c r="L8" s="257"/>
      <c r="M8" s="257"/>
      <c r="N8" s="257"/>
      <c r="O8" s="257"/>
    </row>
    <row r="9" spans="2:16" ht="6" customHeight="1"/>
    <row r="10" spans="2:16" ht="15" customHeight="1"/>
    <row r="11" spans="2:16" ht="15" customHeight="1"/>
    <row r="12" spans="2:16" ht="15" customHeight="1"/>
    <row r="13" spans="2:16" ht="15" customHeight="1">
      <c r="B13" s="24" t="s">
        <v>198</v>
      </c>
    </row>
    <row r="14" spans="2:16" ht="15" customHeight="1"/>
    <row r="15" spans="2:16" ht="15" customHeight="1"/>
    <row r="16" spans="2: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spans="6:14" ht="15" customHeight="1"/>
    <row r="34" spans="6:14" ht="25.5" customHeight="1">
      <c r="F34" s="256" t="str">
        <f>'Indicator Controls'!N26</f>
        <v>Atrial fibrillation 05 indicator summary, counts and percentages of QOF indicator target population, Hywel Dda UHB GP clusters, 2012/13</v>
      </c>
      <c r="G34" s="256"/>
      <c r="H34" s="256"/>
      <c r="I34" s="256"/>
      <c r="J34" s="256"/>
      <c r="K34" s="256"/>
      <c r="L34" s="256"/>
      <c r="M34" s="256"/>
      <c r="N34" s="256"/>
    </row>
    <row r="35" spans="6:14" ht="11.25" customHeight="1">
      <c r="F35" s="125" t="str">
        <f>'Indicator Controls'!N29</f>
        <v xml:space="preserve">Produced by Public Health Wales Observatory, using QOF data (WG) </v>
      </c>
    </row>
    <row r="36" spans="6:14" ht="22.5" customHeight="1">
      <c r="F36" s="258" t="str">
        <f>'Indicator Controls'!N30</f>
        <v>*Exceptions denominator includes indicator denominator and exceptions coded. †Exclusions denominator includes indicator denominator, exceptions and exclusions coded</v>
      </c>
      <c r="G36" s="258"/>
      <c r="H36" s="258"/>
      <c r="I36" s="258"/>
      <c r="J36" s="258"/>
      <c r="K36" s="258"/>
      <c r="L36" s="258"/>
      <c r="M36" s="258"/>
      <c r="N36" s="258"/>
    </row>
    <row r="37" spans="6:14" ht="6" customHeight="1">
      <c r="F37" s="234"/>
      <c r="G37" s="234"/>
      <c r="H37" s="234"/>
      <c r="I37" s="234"/>
      <c r="J37" s="234"/>
      <c r="K37" s="234"/>
      <c r="L37" s="234"/>
      <c r="M37" s="234"/>
      <c r="N37" s="234"/>
    </row>
    <row r="38" spans="6:14" s="77" customFormat="1" ht="34.5" customHeight="1">
      <c r="F38" s="106" t="s">
        <v>89</v>
      </c>
      <c r="G38" s="107" t="s">
        <v>163</v>
      </c>
      <c r="H38" s="107" t="s">
        <v>237</v>
      </c>
      <c r="I38" s="107" t="s">
        <v>241</v>
      </c>
      <c r="J38" s="107" t="s">
        <v>242</v>
      </c>
      <c r="K38" s="107" t="s">
        <v>219</v>
      </c>
      <c r="L38" s="107" t="s">
        <v>226</v>
      </c>
      <c r="M38" s="107" t="s">
        <v>220</v>
      </c>
      <c r="N38" s="107" t="s">
        <v>227</v>
      </c>
    </row>
    <row r="39" spans="6:14" ht="19.5" customHeight="1">
      <c r="F39" s="236" t="str">
        <f>'Indicator Controls'!H7</f>
        <v>Amman/Gwendraeth</v>
      </c>
      <c r="G39" s="237">
        <f>IFERROR('Indicator Controls'!M7,"")</f>
        <v>57801</v>
      </c>
      <c r="H39" s="238">
        <f>IFERROR('Indicator Controls'!N7,"")</f>
        <v>798</v>
      </c>
      <c r="I39" s="239">
        <f>IFERROR('Indicator Controls'!O7,"")</f>
        <v>21</v>
      </c>
      <c r="J39" s="240">
        <f>IFERROR('Indicator Controls'!P7,"")</f>
        <v>97.435897435897431</v>
      </c>
      <c r="K39" s="238">
        <f>IFERROR('Indicator Controls'!Q7,"")</f>
        <v>4</v>
      </c>
      <c r="L39" s="241">
        <f>IFERROR('Indicator Controls'!R7,"")</f>
        <v>0.48602673147023084</v>
      </c>
      <c r="M39" s="238">
        <f>IFERROR('Indicator Controls'!S7,"")</f>
        <v>390</v>
      </c>
      <c r="N39" s="241">
        <f>IFERROR('Indicator Controls'!T7,"")</f>
        <v>32.151690024732069</v>
      </c>
    </row>
    <row r="40" spans="6:14" ht="15" customHeight="1">
      <c r="F40" s="242" t="str">
        <f>'Indicator Controls'!H8</f>
        <v>Llanelli</v>
      </c>
      <c r="G40" s="237">
        <f>IFERROR('Indicator Controls'!M8,"")</f>
        <v>60958</v>
      </c>
      <c r="H40" s="238">
        <f>IFERROR('Indicator Controls'!N8,"")</f>
        <v>834</v>
      </c>
      <c r="I40" s="239">
        <f>IFERROR('Indicator Controls'!O8,"")</f>
        <v>21</v>
      </c>
      <c r="J40" s="240">
        <f>IFERROR('Indicator Controls'!P8,"")</f>
        <v>97.543859649122808</v>
      </c>
      <c r="K40" s="238">
        <f>IFERROR('Indicator Controls'!Q8,"")</f>
        <v>4</v>
      </c>
      <c r="L40" s="241">
        <f>IFERROR('Indicator Controls'!R8,"")</f>
        <v>0.46565774155995343</v>
      </c>
      <c r="M40" s="238">
        <f>IFERROR('Indicator Controls'!S8,"")</f>
        <v>335</v>
      </c>
      <c r="N40" s="241">
        <f>IFERROR('Indicator Controls'!T8,"")</f>
        <v>28.056951423785591</v>
      </c>
    </row>
    <row r="41" spans="6:14" ht="15" customHeight="1">
      <c r="F41" s="242" t="str">
        <f>'Indicator Controls'!H9</f>
        <v>North Ceredigion</v>
      </c>
      <c r="G41" s="237">
        <f>IFERROR('Indicator Controls'!M9,"")</f>
        <v>48681</v>
      </c>
      <c r="H41" s="238">
        <f>IFERROR('Indicator Controls'!N9,"")</f>
        <v>703</v>
      </c>
      <c r="I41" s="239">
        <f>IFERROR('Indicator Controls'!O9,"")</f>
        <v>12</v>
      </c>
      <c r="J41" s="240">
        <f>IFERROR('Indicator Controls'!P9,"")</f>
        <v>98.32167832167832</v>
      </c>
      <c r="K41" s="238">
        <f>IFERROR('Indicator Controls'!Q9,"")</f>
        <v>3</v>
      </c>
      <c r="L41" s="241">
        <f>IFERROR('Indicator Controls'!R9,"")</f>
        <v>0.4178272980501393</v>
      </c>
      <c r="M41" s="238">
        <f>IFERROR('Indicator Controls'!S9,"")</f>
        <v>125</v>
      </c>
      <c r="N41" s="241">
        <f>IFERROR('Indicator Controls'!T9,"")</f>
        <v>14.827995255041518</v>
      </c>
    </row>
    <row r="42" spans="6:14" ht="15" customHeight="1">
      <c r="F42" s="242" t="str">
        <f>IFERROR('Indicator Controls'!H10,"")</f>
        <v>North Pembrokeshire</v>
      </c>
      <c r="G42" s="237">
        <f>IFERROR('Indicator Controls'!M10,"")</f>
        <v>63696</v>
      </c>
      <c r="H42" s="238">
        <f>IFERROR('Indicator Controls'!N10,"")</f>
        <v>1113</v>
      </c>
      <c r="I42" s="239">
        <f>IFERROR('Indicator Controls'!O10,"")</f>
        <v>40</v>
      </c>
      <c r="J42" s="240">
        <f>IFERROR('Indicator Controls'!P10,"")</f>
        <v>96.530789245446655</v>
      </c>
      <c r="K42" s="238">
        <f>IFERROR('Indicator Controls'!Q10,"")</f>
        <v>13</v>
      </c>
      <c r="L42" s="241">
        <f>IFERROR('Indicator Controls'!R10,"")</f>
        <v>1.1149228130360207</v>
      </c>
      <c r="M42" s="238">
        <f>IFERROR('Indicator Controls'!S10,"")</f>
        <v>344</v>
      </c>
      <c r="N42" s="241">
        <f>IFERROR('Indicator Controls'!T10,"")</f>
        <v>22.781456953642383</v>
      </c>
    </row>
    <row r="43" spans="6:14" ht="15" customHeight="1">
      <c r="F43" s="242" t="str">
        <f>IFERROR('Indicator Controls'!H11,"")</f>
        <v>South Ceredigion</v>
      </c>
      <c r="G43" s="237">
        <f>IFERROR('Indicator Controls'!M11,"")</f>
        <v>48066</v>
      </c>
      <c r="H43" s="238">
        <f>IFERROR('Indicator Controls'!N11,"")</f>
        <v>816</v>
      </c>
      <c r="I43" s="239">
        <f>IFERROR('Indicator Controls'!O11,"")</f>
        <v>24</v>
      </c>
      <c r="J43" s="240">
        <f>IFERROR('Indicator Controls'!P11,"")</f>
        <v>97.142857142857139</v>
      </c>
      <c r="K43" s="238">
        <f>IFERROR('Indicator Controls'!Q11,"")</f>
        <v>7</v>
      </c>
      <c r="L43" s="241">
        <f>IFERROR('Indicator Controls'!R11,"")</f>
        <v>0.82644628099173556</v>
      </c>
      <c r="M43" s="238">
        <f>IFERROR('Indicator Controls'!S11,"")</f>
        <v>263</v>
      </c>
      <c r="N43" s="241">
        <f>IFERROR('Indicator Controls'!T11,"")</f>
        <v>23.693693693693692</v>
      </c>
    </row>
    <row r="44" spans="6:14" ht="15" customHeight="1">
      <c r="F44" s="242" t="str">
        <f>IFERROR('Indicator Controls'!H12,"")</f>
        <v>South Pembrokeshire</v>
      </c>
      <c r="G44" s="237">
        <f>IFERROR('Indicator Controls'!M12,"")</f>
        <v>55041</v>
      </c>
      <c r="H44" s="238">
        <f>IFERROR('Indicator Controls'!N12,"")</f>
        <v>1115</v>
      </c>
      <c r="I44" s="239">
        <f>IFERROR('Indicator Controls'!O12,"")</f>
        <v>48</v>
      </c>
      <c r="J44" s="240">
        <f>IFERROR('Indicator Controls'!P12,"")</f>
        <v>95.872742906276869</v>
      </c>
      <c r="K44" s="238">
        <f>IFERROR('Indicator Controls'!Q12,"")</f>
        <v>20</v>
      </c>
      <c r="L44" s="241">
        <f>IFERROR('Indicator Controls'!R12,"")</f>
        <v>1.6906170752324601</v>
      </c>
      <c r="M44" s="238">
        <f>IFERROR('Indicator Controls'!S12,"")</f>
        <v>311</v>
      </c>
      <c r="N44" s="241">
        <f>IFERROR('Indicator Controls'!T12,"")</f>
        <v>20.816599732262382</v>
      </c>
    </row>
    <row r="45" spans="6:14" ht="15" customHeight="1">
      <c r="F45" s="242" t="str">
        <f>IFERROR('Indicator Controls'!H13,"")</f>
        <v>Taf / Teifi / Tywi</v>
      </c>
      <c r="G45" s="237">
        <f>IFERROR('Indicator Controls'!M13,"")</f>
        <v>57334</v>
      </c>
      <c r="H45" s="238">
        <f>IFERROR('Indicator Controls'!N13,"")</f>
        <v>1011</v>
      </c>
      <c r="I45" s="239">
        <f>IFERROR('Indicator Controls'!O13,"")</f>
        <v>5</v>
      </c>
      <c r="J45" s="240">
        <f>IFERROR('Indicator Controls'!P13,"")</f>
        <v>99.50787401574803</v>
      </c>
      <c r="K45" s="238">
        <f>IFERROR('Indicator Controls'!Q13,"")</f>
        <v>7</v>
      </c>
      <c r="L45" s="241">
        <f>IFERROR('Indicator Controls'!R13,"")</f>
        <v>0.68426197458455518</v>
      </c>
      <c r="M45" s="238">
        <f>IFERROR('Indicator Controls'!S13,"")</f>
        <v>313</v>
      </c>
      <c r="N45" s="241">
        <f>IFERROR('Indicator Controls'!T13,"")</f>
        <v>23.428143712574851</v>
      </c>
    </row>
    <row r="46" spans="6:14" ht="15" customHeight="1">
      <c r="F46" s="242" t="str">
        <f>IFERROR('Indicator Controls'!H14,"")</f>
        <v/>
      </c>
      <c r="G46" s="237" t="str">
        <f>IFERROR('Indicator Controls'!M14,"")</f>
        <v/>
      </c>
      <c r="H46" s="238" t="str">
        <f>IFERROR('Indicator Controls'!N14,"")</f>
        <v/>
      </c>
      <c r="I46" s="239" t="str">
        <f>IFERROR('Indicator Controls'!O14,"")</f>
        <v/>
      </c>
      <c r="J46" s="240" t="str">
        <f>IFERROR('Indicator Controls'!P14,"")</f>
        <v/>
      </c>
      <c r="K46" s="238" t="str">
        <f>IFERROR('Indicator Controls'!Q14,"")</f>
        <v/>
      </c>
      <c r="L46" s="241" t="str">
        <f>IFERROR('Indicator Controls'!R14,"")</f>
        <v/>
      </c>
      <c r="M46" s="238" t="str">
        <f>IFERROR('Indicator Controls'!S14,"")</f>
        <v/>
      </c>
      <c r="N46" s="241" t="str">
        <f>IFERROR('Indicator Controls'!T14,"")</f>
        <v/>
      </c>
    </row>
    <row r="47" spans="6:14" ht="15" customHeight="1">
      <c r="F47" s="242" t="str">
        <f>IFERROR('Indicator Controls'!H15,"")</f>
        <v/>
      </c>
      <c r="G47" s="237" t="str">
        <f>IFERROR('Indicator Controls'!M15,"")</f>
        <v/>
      </c>
      <c r="H47" s="238" t="str">
        <f>IFERROR('Indicator Controls'!N15,"")</f>
        <v/>
      </c>
      <c r="I47" s="239" t="str">
        <f>IFERROR('Indicator Controls'!O15,"")</f>
        <v/>
      </c>
      <c r="J47" s="240" t="str">
        <f>IFERROR('Indicator Controls'!P15,"")</f>
        <v/>
      </c>
      <c r="K47" s="238" t="str">
        <f>IFERROR('Indicator Controls'!Q15,"")</f>
        <v/>
      </c>
      <c r="L47" s="241" t="str">
        <f>IFERROR('Indicator Controls'!R15,"")</f>
        <v/>
      </c>
      <c r="M47" s="238" t="str">
        <f>IFERROR('Indicator Controls'!S15,"")</f>
        <v/>
      </c>
      <c r="N47" s="241" t="str">
        <f>IFERROR('Indicator Controls'!T15,"")</f>
        <v/>
      </c>
    </row>
    <row r="48" spans="6:14" ht="15" customHeight="1">
      <c r="F48" s="242" t="str">
        <f>IFERROR('Indicator Controls'!H16,"")</f>
        <v/>
      </c>
      <c r="G48" s="237" t="str">
        <f>IFERROR('Indicator Controls'!M16,"")</f>
        <v/>
      </c>
      <c r="H48" s="238" t="str">
        <f>IFERROR('Indicator Controls'!N16,"")</f>
        <v/>
      </c>
      <c r="I48" s="239" t="str">
        <f>IFERROR('Indicator Controls'!O16,"")</f>
        <v/>
      </c>
      <c r="J48" s="240" t="str">
        <f>IFERROR('Indicator Controls'!P16,"")</f>
        <v/>
      </c>
      <c r="K48" s="238" t="str">
        <f>IFERROR('Indicator Controls'!Q16,"")</f>
        <v/>
      </c>
      <c r="L48" s="241" t="str">
        <f>IFERROR('Indicator Controls'!R16,"")</f>
        <v/>
      </c>
      <c r="M48" s="238" t="str">
        <f>IFERROR('Indicator Controls'!S16,"")</f>
        <v/>
      </c>
      <c r="N48" s="243" t="str">
        <f>IFERROR('Indicator Controls'!T16,"")</f>
        <v/>
      </c>
    </row>
    <row r="49" spans="6:14" ht="15" customHeight="1">
      <c r="F49" s="242" t="str">
        <f>IFERROR('Indicator Controls'!H17,"")</f>
        <v/>
      </c>
      <c r="G49" s="237" t="str">
        <f>IFERROR('Indicator Controls'!M17,"")</f>
        <v/>
      </c>
      <c r="H49" s="238" t="str">
        <f>IFERROR('Indicator Controls'!N17,"")</f>
        <v/>
      </c>
      <c r="I49" s="239" t="str">
        <f>IFERROR('Indicator Controls'!O17,"")</f>
        <v/>
      </c>
      <c r="J49" s="240" t="str">
        <f>IFERROR('Indicator Controls'!P17,"")</f>
        <v/>
      </c>
      <c r="K49" s="238" t="str">
        <f>IFERROR('Indicator Controls'!Q17,"")</f>
        <v/>
      </c>
      <c r="L49" s="241" t="str">
        <f>IFERROR('Indicator Controls'!R17,"")</f>
        <v/>
      </c>
      <c r="M49" s="238" t="str">
        <f>IFERROR('Indicator Controls'!S17,"")</f>
        <v/>
      </c>
      <c r="N49" s="243" t="str">
        <f>IFERROR('Indicator Controls'!T17,"")</f>
        <v/>
      </c>
    </row>
    <row r="50" spans="6:14" ht="15" customHeight="1">
      <c r="F50" s="242" t="str">
        <f>IFERROR('Indicator Controls'!H18,"")</f>
        <v/>
      </c>
      <c r="G50" s="244" t="str">
        <f>IFERROR('Indicator Controls'!M18,"")</f>
        <v/>
      </c>
      <c r="H50" s="245" t="str">
        <f>IFERROR('Indicator Controls'!N18,"")</f>
        <v/>
      </c>
      <c r="I50" s="246" t="str">
        <f>IFERROR('Indicator Controls'!O18,"")</f>
        <v/>
      </c>
      <c r="J50" s="240" t="str">
        <f>IFERROR('Indicator Controls'!P18,"")</f>
        <v/>
      </c>
      <c r="K50" s="247" t="str">
        <f>IFERROR('Indicator Controls'!Q18,"")</f>
        <v/>
      </c>
      <c r="L50" s="241" t="str">
        <f>IFERROR('Indicator Controls'!R18,"")</f>
        <v/>
      </c>
      <c r="M50" s="247" t="str">
        <f>IFERROR('Indicator Controls'!S18,"")</f>
        <v/>
      </c>
      <c r="N50" s="241" t="str">
        <f>IFERROR('Indicator Controls'!T18,"")</f>
        <v/>
      </c>
    </row>
    <row r="51" spans="6:14" ht="15" customHeight="1">
      <c r="F51" s="242" t="str">
        <f>IFERROR('Indicator Controls'!H19,"")</f>
        <v/>
      </c>
      <c r="G51" s="244" t="str">
        <f>IFERROR('Indicator Controls'!M19,"")</f>
        <v/>
      </c>
      <c r="H51" s="245" t="str">
        <f>IFERROR('Indicator Controls'!N19,"")</f>
        <v/>
      </c>
      <c r="I51" s="246" t="str">
        <f>IFERROR('Indicator Controls'!O19,"")</f>
        <v/>
      </c>
      <c r="J51" s="240" t="str">
        <f>IFERROR('Indicator Controls'!P19,"")</f>
        <v/>
      </c>
      <c r="K51" s="247" t="str">
        <f>IFERROR('Indicator Controls'!Q19,"")</f>
        <v/>
      </c>
      <c r="L51" s="241" t="str">
        <f>IFERROR('Indicator Controls'!R19,"")</f>
        <v/>
      </c>
      <c r="M51" s="247" t="str">
        <f>IFERROR('Indicator Controls'!S19,"")</f>
        <v/>
      </c>
      <c r="N51" s="241" t="str">
        <f>IFERROR('Indicator Controls'!T19,"")</f>
        <v/>
      </c>
    </row>
    <row r="52" spans="6:14" ht="15" customHeight="1">
      <c r="F52" s="242" t="str">
        <f>IFERROR('Indicator Controls'!H20,"")</f>
        <v/>
      </c>
      <c r="G52" s="244" t="str">
        <f>IFERROR('Indicator Controls'!M20,"")</f>
        <v/>
      </c>
      <c r="H52" s="245" t="str">
        <f>IFERROR('Indicator Controls'!N20,"")</f>
        <v/>
      </c>
      <c r="I52" s="246" t="str">
        <f>IFERROR('Indicator Controls'!O20,"")</f>
        <v/>
      </c>
      <c r="J52" s="240" t="str">
        <f>IFERROR('Indicator Controls'!P20,"")</f>
        <v/>
      </c>
      <c r="K52" s="247" t="str">
        <f>IFERROR('Indicator Controls'!Q20,"")</f>
        <v/>
      </c>
      <c r="L52" s="241" t="str">
        <f>IFERROR('Indicator Controls'!R20,"")</f>
        <v/>
      </c>
      <c r="M52" s="247" t="str">
        <f>IFERROR('Indicator Controls'!S20,"")</f>
        <v/>
      </c>
      <c r="N52" s="241" t="str">
        <f>IFERROR('Indicator Controls'!T20,"")</f>
        <v/>
      </c>
    </row>
  </sheetData>
  <sheetProtection password="CB83" sheet="1" scenarios="1"/>
  <mergeCells count="4">
    <mergeCell ref="F34:N34"/>
    <mergeCell ref="F8:O8"/>
    <mergeCell ref="F36:N36"/>
    <mergeCell ref="B6:P6"/>
  </mergeCells>
  <conditionalFormatting sqref="F45:N45">
    <cfRule type="expression" dxfId="6" priority="68">
      <formula>$H$3=3</formula>
    </cfRule>
  </conditionalFormatting>
  <conditionalFormatting sqref="F49:N49">
    <cfRule type="expression" dxfId="5" priority="69">
      <formula>$H$3=4</formula>
    </cfRule>
  </conditionalFormatting>
  <conditionalFormatting sqref="F52:N52">
    <cfRule type="expression" dxfId="4" priority="70">
      <formula>$H$3=1</formula>
    </cfRule>
  </conditionalFormatting>
  <conditionalFormatting sqref="F47:N47">
    <cfRule type="expression" dxfId="3" priority="71">
      <formula>$H$3=5</formula>
    </cfRule>
  </conditionalFormatting>
  <conditionalFormatting sqref="F46:N46">
    <cfRule type="expression" dxfId="2" priority="72">
      <formula>$H$3=6</formula>
    </cfRule>
  </conditionalFormatting>
  <conditionalFormatting sqref="F50:N50">
    <cfRule type="expression" dxfId="1" priority="73">
      <formula>$H$3=7</formula>
    </cfRule>
  </conditionalFormatting>
  <conditionalFormatting sqref="F41:N41">
    <cfRule type="expression" dxfId="0" priority="74">
      <formula>$H$3=2</formula>
    </cfRule>
  </conditionalFormatting>
  <pageMargins left="0.70866141732283472" right="0.70866141732283472" top="0.74803149606299213" bottom="0.74803149606299213" header="0.31496062992125984" footer="0.31496062992125984"/>
  <pageSetup paperSize="9" scale="66" orientation="landscape" r:id="rId1"/>
  <headerFooter>
    <oddHeader>&amp;L&amp;"Verdana,Regular"&amp;8Author: Observatory Analytical Team&amp;R&amp;"Verdana,Regular"&amp;8Date created: 16/07/2014</oddHeader>
    <oddFooter>&amp;L&amp;"Verdana,Regular"&amp;8 &amp;Z&amp;F&amp;A&amp;R&amp;"Verdana,Regular"&amp;8Page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04" r:id="rId4" name="List Box 8">
              <controlPr defaultSize="0" autoLine="0" autoPict="0">
                <anchor moveWithCells="1">
                  <from>
                    <xdr:col>1</xdr:col>
                    <xdr:colOff>30480</xdr:colOff>
                    <xdr:row>7</xdr:row>
                    <xdr:rowOff>22860</xdr:rowOff>
                  </from>
                  <to>
                    <xdr:col>3</xdr:col>
                    <xdr:colOff>381000</xdr:colOff>
                    <xdr:row>11</xdr:row>
                    <xdr:rowOff>106680</xdr:rowOff>
                  </to>
                </anchor>
              </controlPr>
            </control>
          </mc:Choice>
        </mc:AlternateContent>
        <mc:AlternateContent xmlns:mc="http://schemas.openxmlformats.org/markup-compatibility/2006">
          <mc:Choice Requires="x14">
            <control shapeId="4108" r:id="rId5" name="List Box 12">
              <controlPr defaultSize="0" autoLine="0" autoPict="0">
                <anchor moveWithCells="1">
                  <from>
                    <xdr:col>1</xdr:col>
                    <xdr:colOff>30480</xdr:colOff>
                    <xdr:row>13</xdr:row>
                    <xdr:rowOff>38100</xdr:rowOff>
                  </from>
                  <to>
                    <xdr:col>3</xdr:col>
                    <xdr:colOff>381000</xdr:colOff>
                    <xdr:row>16</xdr:row>
                    <xdr:rowOff>106680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R43"/>
  <sheetViews>
    <sheetView showGridLines="0" showRowColHeaders="0" zoomScaleNormal="100" workbookViewId="0">
      <pane ySplit="4" topLeftCell="A5" activePane="bottomLeft" state="frozen"/>
      <selection pane="bottomLeft" activeCell="A52" sqref="A52"/>
    </sheetView>
  </sheetViews>
  <sheetFormatPr defaultColWidth="9.109375" defaultRowHeight="15" customHeight="1"/>
  <cols>
    <col min="1" max="1" width="3.44140625" style="133" customWidth="1"/>
    <col min="2" max="4" width="9.109375" style="133"/>
    <col min="5" max="5" width="4.44140625" style="133" customWidth="1"/>
    <col min="6" max="8" width="9.109375" style="133"/>
    <col min="9" max="9" width="9.33203125" style="133" customWidth="1"/>
    <col min="10" max="10" width="10.44140625" style="133" customWidth="1"/>
    <col min="11" max="11" width="13.109375" style="133" customWidth="1"/>
    <col min="12" max="12" width="13.44140625" style="133" customWidth="1"/>
    <col min="13" max="13" width="12.88671875" style="133" customWidth="1"/>
    <col min="14" max="14" width="11.33203125" style="133" customWidth="1"/>
    <col min="15" max="15" width="12.5546875" style="133" customWidth="1"/>
    <col min="16" max="16" width="12.33203125" style="133" customWidth="1"/>
    <col min="17" max="17" width="12.109375" style="133" customWidth="1"/>
    <col min="18" max="16384" width="9.109375" style="133"/>
  </cols>
  <sheetData>
    <row r="1" spans="2:18" ht="12.6">
      <c r="E1" s="210"/>
      <c r="F1" s="210"/>
      <c r="G1" s="210"/>
      <c r="H1" s="210"/>
    </row>
    <row r="2" spans="2:18" ht="26.25" customHeight="1">
      <c r="E2" s="210"/>
      <c r="F2" s="210"/>
      <c r="G2" s="210"/>
      <c r="H2" s="210"/>
    </row>
    <row r="3" spans="2:18" ht="15" customHeight="1">
      <c r="E3" s="210"/>
      <c r="F3" s="210"/>
      <c r="G3" s="210"/>
      <c r="H3" s="210"/>
      <c r="I3" s="210"/>
      <c r="J3" s="211"/>
      <c r="K3" s="211"/>
      <c r="L3" s="211"/>
      <c r="M3" s="211"/>
      <c r="N3" s="211"/>
      <c r="O3" s="211"/>
      <c r="P3" s="211"/>
      <c r="Q3" s="211"/>
    </row>
    <row r="4" spans="2:18" ht="3.75" customHeight="1">
      <c r="E4" s="210"/>
      <c r="F4" s="210"/>
      <c r="G4" s="210"/>
      <c r="H4" s="210"/>
      <c r="I4" s="210"/>
      <c r="J4" s="211"/>
      <c r="K4" s="211"/>
      <c r="L4" s="211"/>
      <c r="M4" s="211"/>
      <c r="N4" s="211"/>
      <c r="O4" s="211"/>
      <c r="P4" s="211"/>
      <c r="Q4" s="211"/>
    </row>
    <row r="5" spans="2:18" ht="22.5" customHeight="1">
      <c r="B5" s="261" t="s">
        <v>240</v>
      </c>
      <c r="C5" s="261"/>
      <c r="D5" s="261"/>
      <c r="E5" s="261"/>
      <c r="F5" s="261"/>
      <c r="G5" s="261"/>
      <c r="H5" s="261"/>
      <c r="I5" s="261"/>
      <c r="J5" s="261"/>
      <c r="K5" s="261"/>
      <c r="L5" s="261"/>
      <c r="M5" s="261"/>
      <c r="N5" s="261"/>
      <c r="O5" s="261"/>
      <c r="P5" s="261"/>
      <c r="Q5" s="261"/>
      <c r="R5" s="209"/>
    </row>
    <row r="6" spans="2:18" ht="8.25" customHeight="1">
      <c r="E6" s="210"/>
      <c r="F6" s="210"/>
      <c r="G6" s="210"/>
      <c r="H6" s="210"/>
      <c r="I6" s="209"/>
      <c r="J6" s="209"/>
      <c r="K6" s="209"/>
      <c r="L6" s="209"/>
      <c r="M6" s="209"/>
      <c r="N6" s="209"/>
      <c r="O6" s="209"/>
      <c r="P6" s="209"/>
      <c r="Q6" s="209"/>
      <c r="R6" s="209"/>
    </row>
    <row r="7" spans="2:18" s="196" customFormat="1" ht="15" customHeight="1">
      <c r="B7" s="195" t="s">
        <v>243</v>
      </c>
      <c r="F7" s="199" t="s">
        <v>129</v>
      </c>
    </row>
    <row r="8" spans="2:18" ht="6" customHeight="1"/>
    <row r="9" spans="2:18" ht="39" customHeight="1"/>
    <row r="15" spans="2:18" ht="6" customHeight="1"/>
    <row r="16" spans="2:18" ht="12.75" customHeight="1"/>
    <row r="17" spans="2:17" ht="12.75" customHeight="1"/>
    <row r="18" spans="2:17" ht="18" customHeight="1">
      <c r="B18" s="199" t="s">
        <v>197</v>
      </c>
    </row>
    <row r="20" spans="2:17" ht="18" customHeight="1"/>
    <row r="21" spans="2:17" ht="21" customHeight="1"/>
    <row r="27" spans="2:17" ht="4.5" customHeight="1"/>
    <row r="28" spans="2:17" ht="4.5" customHeight="1"/>
    <row r="29" spans="2:17" ht="4.5" customHeight="1"/>
    <row r="30" spans="2:17" ht="22.5" customHeight="1"/>
    <row r="31" spans="2:17" ht="4.5" customHeight="1"/>
    <row r="32" spans="2:17" ht="27" customHeight="1">
      <c r="J32" s="260" t="str">
        <f>'Cluster controls'!C68</f>
        <v>QOF clinical indicator summary, counts and percentages of QOF indicator target population, Anglesey GP cluster, 2012/13</v>
      </c>
      <c r="K32" s="260"/>
      <c r="L32" s="260"/>
      <c r="M32" s="260"/>
      <c r="N32" s="260"/>
      <c r="O32" s="260"/>
      <c r="P32" s="260"/>
      <c r="Q32" s="260"/>
    </row>
    <row r="33" spans="10:17" ht="6" customHeight="1"/>
    <row r="34" spans="10:17" ht="35.25" customHeight="1">
      <c r="J34" s="197" t="s">
        <v>88</v>
      </c>
      <c r="K34" s="107" t="s">
        <v>237</v>
      </c>
      <c r="L34" s="107" t="s">
        <v>241</v>
      </c>
      <c r="M34" s="107" t="s">
        <v>242</v>
      </c>
      <c r="N34" s="198" t="s">
        <v>219</v>
      </c>
      <c r="O34" s="198" t="s">
        <v>226</v>
      </c>
      <c r="P34" s="198" t="s">
        <v>220</v>
      </c>
      <c r="Q34" s="198" t="s">
        <v>227</v>
      </c>
    </row>
    <row r="35" spans="10:17" ht="15" customHeight="1">
      <c r="J35" s="248" t="str">
        <f>'Cluster controls'!B57</f>
        <v>AF 05</v>
      </c>
      <c r="K35" s="249">
        <f>'Cluster controls'!D57</f>
        <v>1228</v>
      </c>
      <c r="L35" s="249">
        <f>'Cluster controls'!E57</f>
        <v>73</v>
      </c>
      <c r="M35" s="250">
        <f>'Cluster controls'!F57</f>
        <v>94.388931591083775</v>
      </c>
      <c r="N35" s="249">
        <f>'Cluster controls'!G57</f>
        <v>48</v>
      </c>
      <c r="O35" s="251">
        <f>'Cluster controls'!H57</f>
        <v>3.5581912527798369</v>
      </c>
      <c r="P35" s="249">
        <f>'Cluster controls'!I57</f>
        <v>33</v>
      </c>
      <c r="Q35" s="251">
        <f>'Cluster controls'!J57</f>
        <v>2.3878437047756873</v>
      </c>
    </row>
    <row r="36" spans="10:17" ht="15" customHeight="1">
      <c r="J36" s="248" t="str">
        <f>'Cluster controls'!B58</f>
        <v>AF 06</v>
      </c>
      <c r="K36" s="249">
        <f>'Cluster controls'!D58</f>
        <v>293</v>
      </c>
      <c r="L36" s="249">
        <f>'Cluster controls'!E58</f>
        <v>13</v>
      </c>
      <c r="M36" s="250">
        <f>'Cluster controls'!F58</f>
        <v>95.751633986928113</v>
      </c>
      <c r="N36" s="249">
        <f>'Cluster controls'!G58</f>
        <v>7</v>
      </c>
      <c r="O36" s="251">
        <f>'Cluster controls'!H58</f>
        <v>2.2364217252396164</v>
      </c>
      <c r="P36" s="249">
        <f>'Cluster controls'!I58</f>
        <v>1069</v>
      </c>
      <c r="Q36" s="251">
        <f>'Cluster controls'!J58</f>
        <v>77.351664254703337</v>
      </c>
    </row>
    <row r="37" spans="10:17" ht="15" customHeight="1">
      <c r="J37" s="248" t="str">
        <f>'Cluster controls'!B59</f>
        <v>AF 07</v>
      </c>
      <c r="K37" s="249">
        <f>'Cluster controls'!D59</f>
        <v>590</v>
      </c>
      <c r="L37" s="249">
        <f>'Cluster controls'!E59</f>
        <v>95</v>
      </c>
      <c r="M37" s="250">
        <f>'Cluster controls'!F59</f>
        <v>86.131386861313857</v>
      </c>
      <c r="N37" s="249">
        <f>'Cluster controls'!G59</f>
        <v>64</v>
      </c>
      <c r="O37" s="251">
        <f>'Cluster controls'!H59</f>
        <v>8.544726301735647</v>
      </c>
      <c r="P37" s="249">
        <f>'Cluster controls'!I59</f>
        <v>633</v>
      </c>
      <c r="Q37" s="251">
        <f>'Cluster controls'!J59</f>
        <v>45.803183791606365</v>
      </c>
    </row>
    <row r="38" spans="10:17" ht="15" customHeight="1">
      <c r="J38" s="248" t="str">
        <f>'Cluster controls'!B60</f>
        <v>BP 04</v>
      </c>
      <c r="K38" s="249">
        <f>'Cluster controls'!D60</f>
        <v>10077</v>
      </c>
      <c r="L38" s="249">
        <f>'Cluster controls'!E60</f>
        <v>838</v>
      </c>
      <c r="M38" s="250">
        <f>'Cluster controls'!F60</f>
        <v>92.322491983508939</v>
      </c>
      <c r="N38" s="249">
        <f>'Cluster controls'!G60</f>
        <v>128</v>
      </c>
      <c r="O38" s="251">
        <f>'Cluster controls'!H60</f>
        <v>1.1591053155845332</v>
      </c>
      <c r="P38" s="249">
        <f>'Cluster controls'!I60</f>
        <v>0</v>
      </c>
      <c r="Q38" s="251">
        <f>'Cluster controls'!J60</f>
        <v>0</v>
      </c>
    </row>
    <row r="39" spans="10:17" ht="15" customHeight="1">
      <c r="J39" s="248" t="str">
        <f>'Cluster controls'!B61</f>
        <v>BP 05</v>
      </c>
      <c r="K39" s="249">
        <f>'Cluster controls'!D61</f>
        <v>8925</v>
      </c>
      <c r="L39" s="249">
        <f>'Cluster controls'!E61</f>
        <v>1751</v>
      </c>
      <c r="M39" s="250">
        <f>'Cluster controls'!F61</f>
        <v>83.598726114649679</v>
      </c>
      <c r="N39" s="249">
        <f>'Cluster controls'!G61</f>
        <v>367</v>
      </c>
      <c r="O39" s="251">
        <f>'Cluster controls'!H61</f>
        <v>3.3233722720275285</v>
      </c>
      <c r="P39" s="249">
        <f>'Cluster controls'!I61</f>
        <v>0</v>
      </c>
      <c r="Q39" s="251">
        <f>'Cluster controls'!J61</f>
        <v>0</v>
      </c>
    </row>
    <row r="40" spans="10:17" ht="6" customHeight="1">
      <c r="J40" s="235"/>
      <c r="K40" s="235"/>
      <c r="L40" s="235"/>
      <c r="M40" s="235"/>
      <c r="N40" s="235"/>
      <c r="O40" s="235"/>
      <c r="P40" s="235"/>
      <c r="Q40" s="235"/>
    </row>
    <row r="41" spans="10:17" ht="12.75" customHeight="1">
      <c r="J41" s="200" t="str">
        <f>'Cluster controls'!C71</f>
        <v xml:space="preserve">Produced by Public Health Wales Observatory, using QOF data (WG) </v>
      </c>
    </row>
    <row r="42" spans="10:17" ht="22.5" customHeight="1">
      <c r="J42" s="262" t="str">
        <f>'Cluster controls'!C73</f>
        <v>*Exceptions denominator includes indicator denominator and exceptions coded. †Exclusions denominator includes indicator denominator, exceptions and exclusions coded</v>
      </c>
      <c r="K42" s="262"/>
      <c r="L42" s="262"/>
      <c r="M42" s="262"/>
      <c r="N42" s="262"/>
      <c r="O42" s="262"/>
      <c r="P42" s="262"/>
      <c r="Q42" s="262"/>
    </row>
    <row r="43" spans="10:17" ht="15" customHeight="1">
      <c r="J43" s="219" t="str">
        <f>'Cluster controls'!C74</f>
        <v>GP cluster registered population = 66040</v>
      </c>
    </row>
  </sheetData>
  <sheetProtection password="CB83" sheet="1" scenarios="1"/>
  <mergeCells count="3">
    <mergeCell ref="J32:Q32"/>
    <mergeCell ref="B5:Q5"/>
    <mergeCell ref="J42:Q42"/>
  </mergeCells>
  <pageMargins left="0.70866141732283472" right="0.70866141732283472" top="0.74803149606299213" bottom="0.74803149606299213" header="0.31496062992125984" footer="0.31496062992125984"/>
  <pageSetup paperSize="9" orientation="landscape" r:id="rId1"/>
  <headerFooter>
    <oddHeader>&amp;L&amp;"Verdana,Regular"&amp;8Author: Observatory Analytical Team&amp;R&amp;"Verdana,Regular"&amp;8Date created: 16/07/2014</oddHeader>
    <oddFooter>&amp;L&amp;"Verdana,Regular"&amp;8 &amp;Z&amp;F&amp;A&amp;R&amp;"Verdana,Regular"&amp;8Page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7" r:id="rId4" name="List Box 7">
              <controlPr defaultSize="0" autoLine="0" autoPict="0">
                <anchor moveWithCells="1">
                  <from>
                    <xdr:col>5</xdr:col>
                    <xdr:colOff>22860</xdr:colOff>
                    <xdr:row>7</xdr:row>
                    <xdr:rowOff>45720</xdr:rowOff>
                  </from>
                  <to>
                    <xdr:col>7</xdr:col>
                    <xdr:colOff>373380</xdr:colOff>
                    <xdr:row>16</xdr:row>
                    <xdr:rowOff>53340</xdr:rowOff>
                  </to>
                </anchor>
              </controlPr>
            </control>
          </mc:Choice>
        </mc:AlternateContent>
        <mc:AlternateContent xmlns:mc="http://schemas.openxmlformats.org/markup-compatibility/2006">
          <mc:Choice Requires="x14">
            <control shapeId="5130" r:id="rId5" name="List Box 10">
              <controlPr defaultSize="0" autoLine="0" autoPict="0">
                <anchor moveWithCells="1">
                  <from>
                    <xdr:col>1</xdr:col>
                    <xdr:colOff>30480</xdr:colOff>
                    <xdr:row>7</xdr:row>
                    <xdr:rowOff>38100</xdr:rowOff>
                  </from>
                  <to>
                    <xdr:col>3</xdr:col>
                    <xdr:colOff>381000</xdr:colOff>
                    <xdr:row>11</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89"/>
  <sheetViews>
    <sheetView topLeftCell="A7" zoomScaleNormal="100" workbookViewId="0">
      <selection activeCell="A31" sqref="A31"/>
    </sheetView>
  </sheetViews>
  <sheetFormatPr defaultColWidth="9.109375" defaultRowHeight="14.4"/>
  <cols>
    <col min="1" max="1" width="23.109375" style="25" customWidth="1"/>
    <col min="2" max="4" width="19.88671875" style="25" customWidth="1"/>
    <col min="5" max="5" width="12.6640625" style="26" customWidth="1"/>
    <col min="6" max="6" width="16.6640625" style="25" customWidth="1"/>
    <col min="7" max="7" width="15.33203125" style="25" customWidth="1"/>
    <col min="8" max="11" width="16.6640625" style="25" customWidth="1"/>
    <col min="12" max="12" width="6.88671875" style="25" customWidth="1"/>
    <col min="13" max="13" width="14.109375" style="25" customWidth="1"/>
    <col min="14" max="15" width="14.109375" style="54" customWidth="1"/>
    <col min="16" max="16" width="14.109375" style="83" customWidth="1"/>
    <col min="17" max="17" width="14.109375" style="54" customWidth="1"/>
    <col min="18" max="18" width="14.109375" style="83" customWidth="1"/>
    <col min="19" max="19" width="14.109375" style="54" customWidth="1"/>
    <col min="20" max="20" width="14.109375" style="83" customWidth="1"/>
    <col min="21" max="21" width="6.6640625" style="25" customWidth="1"/>
    <col min="22" max="23" width="11.5546875" style="25" customWidth="1"/>
    <col min="24" max="24" width="10.5546875" style="25" customWidth="1"/>
    <col min="25" max="26" width="9.109375" style="25"/>
    <col min="27" max="29" width="12.109375" style="83" customWidth="1"/>
    <col min="30" max="16384" width="9.109375" style="25"/>
  </cols>
  <sheetData>
    <row r="1" spans="1:24">
      <c r="G1" s="27"/>
      <c r="H1" s="27"/>
      <c r="I1" s="26"/>
      <c r="J1" s="26"/>
      <c r="K1" s="26"/>
      <c r="L1" s="26"/>
    </row>
    <row r="2" spans="1:24" ht="14.25" customHeight="1">
      <c r="A2" s="263" t="s">
        <v>111</v>
      </c>
      <c r="B2" s="264"/>
      <c r="C2" s="104"/>
      <c r="D2" s="104"/>
      <c r="E2" s="28"/>
      <c r="F2" s="27"/>
      <c r="G2" s="26"/>
      <c r="H2" s="26"/>
      <c r="I2" s="26"/>
      <c r="J2" s="26"/>
      <c r="K2" s="26"/>
      <c r="L2" s="26"/>
      <c r="M2" s="28"/>
      <c r="N2" s="29"/>
      <c r="O2" s="29"/>
      <c r="P2" s="46"/>
      <c r="Q2" s="29"/>
      <c r="R2" s="46"/>
      <c r="S2" s="29"/>
      <c r="T2" s="46"/>
      <c r="U2" s="31"/>
    </row>
    <row r="3" spans="1:24" ht="20.25" customHeight="1">
      <c r="A3" s="33"/>
      <c r="B3" s="34"/>
      <c r="C3" s="34"/>
      <c r="D3" s="34"/>
      <c r="E3" s="28"/>
      <c r="F3" s="265" t="s">
        <v>112</v>
      </c>
      <c r="G3" s="266"/>
      <c r="H3" s="266"/>
      <c r="I3" s="266"/>
      <c r="J3" s="101"/>
      <c r="K3" s="38"/>
      <c r="L3" s="26"/>
      <c r="M3" s="28"/>
      <c r="N3" s="30"/>
      <c r="O3" s="30"/>
      <c r="P3" s="82"/>
      <c r="Q3" s="30"/>
      <c r="R3" s="46"/>
      <c r="S3" s="29"/>
      <c r="T3" s="46"/>
      <c r="U3" s="31"/>
    </row>
    <row r="4" spans="1:24" ht="17.25" customHeight="1">
      <c r="A4" s="35" t="s">
        <v>113</v>
      </c>
      <c r="B4" s="122" t="s">
        <v>134</v>
      </c>
      <c r="C4" s="121" t="s">
        <v>135</v>
      </c>
      <c r="D4" s="121"/>
      <c r="E4" s="28"/>
      <c r="F4" s="267"/>
      <c r="G4" s="268"/>
      <c r="H4" s="268"/>
      <c r="I4" s="268"/>
      <c r="J4" s="101"/>
      <c r="K4" s="38"/>
      <c r="L4" s="34"/>
      <c r="M4" s="270" t="s">
        <v>110</v>
      </c>
      <c r="N4" s="271"/>
      <c r="O4" s="271"/>
      <c r="P4" s="271"/>
      <c r="Q4" s="271"/>
      <c r="R4" s="271"/>
      <c r="S4" s="271"/>
      <c r="T4" s="271"/>
      <c r="U4" s="271"/>
    </row>
    <row r="5" spans="1:24" ht="30.75" customHeight="1">
      <c r="A5" s="36">
        <v>3</v>
      </c>
      <c r="B5" s="37" t="str">
        <f>INDEX(B8:B14,A5)</f>
        <v>Hywel Dda UHB</v>
      </c>
      <c r="C5" s="37" t="str">
        <f>INDEX(A8:A14,A5)</f>
        <v>Hywel Dda UHB</v>
      </c>
      <c r="D5" s="37"/>
      <c r="E5" s="28"/>
      <c r="F5" s="90" t="s">
        <v>114</v>
      </c>
      <c r="G5" s="89" t="s">
        <v>115</v>
      </c>
      <c r="H5" s="88" t="s">
        <v>129</v>
      </c>
      <c r="I5" s="87" t="s">
        <v>117</v>
      </c>
      <c r="J5" s="38"/>
      <c r="K5" s="38"/>
      <c r="M5" s="86" t="s">
        <v>94</v>
      </c>
      <c r="N5" s="85"/>
      <c r="O5" s="85"/>
      <c r="P5" s="81"/>
      <c r="Q5" s="85"/>
      <c r="R5" s="81"/>
      <c r="S5" s="85"/>
      <c r="T5" s="81"/>
      <c r="U5" s="31"/>
      <c r="V5" s="269" t="s">
        <v>137</v>
      </c>
      <c r="W5" s="269"/>
      <c r="X5" s="269"/>
    </row>
    <row r="6" spans="1:24" ht="57.6">
      <c r="A6" s="39"/>
      <c r="B6" s="40"/>
      <c r="C6" s="40"/>
      <c r="D6" s="40"/>
      <c r="E6" s="28"/>
      <c r="F6" s="90"/>
      <c r="G6" s="89"/>
      <c r="H6" s="88"/>
      <c r="I6" s="87"/>
      <c r="J6" s="38"/>
      <c r="K6" s="38"/>
      <c r="M6" s="84" t="s">
        <v>74</v>
      </c>
      <c r="N6" s="84" t="s">
        <v>106</v>
      </c>
      <c r="O6" s="84" t="s">
        <v>107</v>
      </c>
      <c r="P6" s="80" t="s">
        <v>108</v>
      </c>
      <c r="Q6" s="84" t="s">
        <v>109</v>
      </c>
      <c r="R6" s="80" t="s">
        <v>127</v>
      </c>
      <c r="S6" s="84" t="s">
        <v>80</v>
      </c>
      <c r="T6" s="80" t="s">
        <v>128</v>
      </c>
      <c r="U6" s="31"/>
      <c r="V6" s="75" t="s">
        <v>95</v>
      </c>
      <c r="W6" s="75" t="s">
        <v>96</v>
      </c>
      <c r="X6" s="75" t="s">
        <v>97</v>
      </c>
    </row>
    <row r="7" spans="1:24">
      <c r="A7" s="42" t="s">
        <v>118</v>
      </c>
      <c r="B7" s="92" t="s">
        <v>119</v>
      </c>
      <c r="C7" s="42"/>
      <c r="D7" s="42"/>
      <c r="E7" s="28"/>
      <c r="F7" s="44">
        <v>1</v>
      </c>
      <c r="G7" s="31" t="str">
        <f>$B$17</f>
        <v>AF05</v>
      </c>
      <c r="H7" s="31" t="str">
        <f t="shared" ref="H7:H20" si="0">VLOOKUP($A$5&amp;F7,$H$26:$I$89,2,FALSE)</f>
        <v>Amman/Gwendraeth</v>
      </c>
      <c r="I7" s="105" t="str">
        <f>$B$17&amp;"_"&amp;'Indicator Controls'!$B$5&amp;"_"&amp;H7</f>
        <v>AF05_Hywel Dda UHB_Amman/Gwendraeth</v>
      </c>
      <c r="J7" s="71"/>
      <c r="K7" s="102"/>
      <c r="M7" s="45">
        <f>VLOOKUP($I7,'Indicator Data'!$A$4:$O$328,5,FALSE)</f>
        <v>57801</v>
      </c>
      <c r="N7" s="45">
        <f>VLOOKUP($I7,'Indicator Data'!$A$4:$O$328,6,FALSE)</f>
        <v>798</v>
      </c>
      <c r="O7" s="45">
        <f>VLOOKUP($I7,'Indicator Data'!$A$4:$O$328,7,FALSE)</f>
        <v>21</v>
      </c>
      <c r="P7" s="79">
        <f>VLOOKUP($I7,'Indicator Data'!$A$4:$O$328,8,FALSE)</f>
        <v>97.435897435897431</v>
      </c>
      <c r="Q7" s="45">
        <f>VLOOKUP($I7,'Indicator Data'!$A$4:$O$328,9,FALSE)</f>
        <v>4</v>
      </c>
      <c r="R7" s="79">
        <f>VLOOKUP($I7,'Indicator Data'!$A$4:$O$328,10,FALSE)</f>
        <v>0.48602673147023084</v>
      </c>
      <c r="S7" s="45">
        <f>VLOOKUP($I7,'Indicator Data'!$A$4:$O$328,11,FALSE)</f>
        <v>390</v>
      </c>
      <c r="T7" s="79">
        <f>VLOOKUP($I7,'Indicator Data'!$A$4:$O$328,12,FALSE)</f>
        <v>32.151690024732069</v>
      </c>
      <c r="U7" s="31"/>
      <c r="V7" s="79">
        <f>VLOOKUP($I7,'Indicator Data'!$A$4:$O$328,13,FALSE)</f>
        <v>97.435897435897431</v>
      </c>
      <c r="W7" s="79">
        <f>VLOOKUP($I7,'Indicator Data'!$A$4:$O$328,14,FALSE)</f>
        <v>2.5641025641025639</v>
      </c>
      <c r="X7" s="79">
        <f>VLOOKUP($I7,'Indicator Data'!$A$4:$O$328,15,FALSE)</f>
        <v>0.48602673147023084</v>
      </c>
    </row>
    <row r="8" spans="1:24">
      <c r="A8" s="49" t="s">
        <v>38</v>
      </c>
      <c r="B8" s="93" t="s">
        <v>38</v>
      </c>
      <c r="C8" s="93"/>
      <c r="D8" s="93"/>
      <c r="E8" s="28"/>
      <c r="F8" s="44">
        <v>2</v>
      </c>
      <c r="G8" s="31" t="str">
        <f t="shared" ref="G8:G20" si="1">$B$17</f>
        <v>AF05</v>
      </c>
      <c r="H8" s="31" t="str">
        <f t="shared" si="0"/>
        <v>Llanelli</v>
      </c>
      <c r="I8" s="105" t="str">
        <f>$B$17&amp;"_"&amp;'Indicator Controls'!$B$5&amp;"_"&amp;H8</f>
        <v>AF05_Hywel Dda UHB_Llanelli</v>
      </c>
      <c r="J8" s="71"/>
      <c r="K8" s="102"/>
      <c r="M8" s="45">
        <f>VLOOKUP($I8,'Indicator Data'!$A$4:$O$328,5,FALSE)</f>
        <v>60958</v>
      </c>
      <c r="N8" s="45">
        <f>VLOOKUP($I8,'Indicator Data'!$A$4:$O$328,6,FALSE)</f>
        <v>834</v>
      </c>
      <c r="O8" s="45">
        <f>VLOOKUP($I8,'Indicator Data'!$A$4:$O$328,7,FALSE)</f>
        <v>21</v>
      </c>
      <c r="P8" s="79">
        <f>VLOOKUP($I8,'Indicator Data'!$A$4:$O$328,8,FALSE)</f>
        <v>97.543859649122808</v>
      </c>
      <c r="Q8" s="45">
        <f>VLOOKUP($I8,'Indicator Data'!$A$4:$O$328,9,FALSE)</f>
        <v>4</v>
      </c>
      <c r="R8" s="79">
        <f>VLOOKUP($I8,'Indicator Data'!$A$4:$O$328,10,FALSE)</f>
        <v>0.46565774155995343</v>
      </c>
      <c r="S8" s="45">
        <f>VLOOKUP($I8,'Indicator Data'!$A$4:$O$328,11,FALSE)</f>
        <v>335</v>
      </c>
      <c r="T8" s="79">
        <f>VLOOKUP($I8,'Indicator Data'!$A$4:$O$328,12,FALSE)</f>
        <v>28.056951423785591</v>
      </c>
      <c r="U8" s="31"/>
      <c r="V8" s="79">
        <f>VLOOKUP($I8,'Indicator Data'!$A$4:$O$328,13,FALSE)</f>
        <v>97.543859649122808</v>
      </c>
      <c r="W8" s="79">
        <f>VLOOKUP($I8,'Indicator Data'!$A$4:$O$328,14,FALSE)</f>
        <v>2.4561403508771931</v>
      </c>
      <c r="X8" s="79">
        <f>VLOOKUP($I8,'Indicator Data'!$A$4:$O$328,15,FALSE)</f>
        <v>0.46565774155995343</v>
      </c>
    </row>
    <row r="9" spans="1:24">
      <c r="A9" s="49" t="s">
        <v>72</v>
      </c>
      <c r="B9" s="93" t="s">
        <v>72</v>
      </c>
      <c r="C9" s="93"/>
      <c r="D9" s="93"/>
      <c r="E9" s="28"/>
      <c r="F9" s="44">
        <v>3</v>
      </c>
      <c r="G9" s="31" t="str">
        <f t="shared" si="1"/>
        <v>AF05</v>
      </c>
      <c r="H9" s="31" t="str">
        <f t="shared" si="0"/>
        <v>North Ceredigion</v>
      </c>
      <c r="I9" s="105" t="str">
        <f>$B$17&amp;"_"&amp;'Indicator Controls'!$B$5&amp;"_"&amp;H9</f>
        <v>AF05_Hywel Dda UHB_North Ceredigion</v>
      </c>
      <c r="J9" s="71"/>
      <c r="K9" s="102"/>
      <c r="M9" s="45">
        <f>VLOOKUP($I9,'Indicator Data'!$A$4:$O$328,5,FALSE)</f>
        <v>48681</v>
      </c>
      <c r="N9" s="45">
        <f>VLOOKUP($I9,'Indicator Data'!$A$4:$O$328,6,FALSE)</f>
        <v>703</v>
      </c>
      <c r="O9" s="45">
        <f>VLOOKUP($I9,'Indicator Data'!$A$4:$O$328,7,FALSE)</f>
        <v>12</v>
      </c>
      <c r="P9" s="79">
        <f>VLOOKUP($I9,'Indicator Data'!$A$4:$O$328,8,FALSE)</f>
        <v>98.32167832167832</v>
      </c>
      <c r="Q9" s="45">
        <f>VLOOKUP($I9,'Indicator Data'!$A$4:$O$328,9,FALSE)</f>
        <v>3</v>
      </c>
      <c r="R9" s="79">
        <f>VLOOKUP($I9,'Indicator Data'!$A$4:$O$328,10,FALSE)</f>
        <v>0.4178272980501393</v>
      </c>
      <c r="S9" s="45">
        <f>VLOOKUP($I9,'Indicator Data'!$A$4:$O$328,11,FALSE)</f>
        <v>125</v>
      </c>
      <c r="T9" s="79">
        <f>VLOOKUP($I9,'Indicator Data'!$A$4:$O$328,12,FALSE)</f>
        <v>14.827995255041518</v>
      </c>
      <c r="U9" s="31"/>
      <c r="V9" s="79">
        <f>VLOOKUP($I9,'Indicator Data'!$A$4:$O$328,13,FALSE)</f>
        <v>98.32167832167832</v>
      </c>
      <c r="W9" s="79">
        <f>VLOOKUP($I9,'Indicator Data'!$A$4:$O$328,14,FALSE)</f>
        <v>1.6783216783216783</v>
      </c>
      <c r="X9" s="79">
        <f>VLOOKUP($I9,'Indicator Data'!$A$4:$O$328,15,FALSE)</f>
        <v>0.4178272980501393</v>
      </c>
    </row>
    <row r="10" spans="1:24" ht="15" customHeight="1">
      <c r="A10" s="49" t="s">
        <v>69</v>
      </c>
      <c r="B10" s="93" t="s">
        <v>69</v>
      </c>
      <c r="C10" s="93"/>
      <c r="D10" s="93"/>
      <c r="E10" s="28"/>
      <c r="F10" s="44">
        <v>4</v>
      </c>
      <c r="G10" s="31" t="str">
        <f t="shared" si="1"/>
        <v>AF05</v>
      </c>
      <c r="H10" s="31" t="str">
        <f t="shared" si="0"/>
        <v>North Pembrokeshire</v>
      </c>
      <c r="I10" s="105" t="str">
        <f>$B$17&amp;"_"&amp;'Indicator Controls'!$B$5&amp;"_"&amp;H10</f>
        <v>AF05_Hywel Dda UHB_North Pembrokeshire</v>
      </c>
      <c r="J10" s="71"/>
      <c r="K10" s="102"/>
      <c r="M10" s="45">
        <f>VLOOKUP($I10,'Indicator Data'!$A$4:$O$328,5,FALSE)</f>
        <v>63696</v>
      </c>
      <c r="N10" s="45">
        <f>VLOOKUP($I10,'Indicator Data'!$A$4:$O$328,6,FALSE)</f>
        <v>1113</v>
      </c>
      <c r="O10" s="45">
        <f>VLOOKUP($I10,'Indicator Data'!$A$4:$O$328,7,FALSE)</f>
        <v>40</v>
      </c>
      <c r="P10" s="79">
        <f>VLOOKUP($I10,'Indicator Data'!$A$4:$O$328,8,FALSE)</f>
        <v>96.530789245446655</v>
      </c>
      <c r="Q10" s="45">
        <f>VLOOKUP($I10,'Indicator Data'!$A$4:$O$328,9,FALSE)</f>
        <v>13</v>
      </c>
      <c r="R10" s="79">
        <f>VLOOKUP($I10,'Indicator Data'!$A$4:$O$328,10,FALSE)</f>
        <v>1.1149228130360207</v>
      </c>
      <c r="S10" s="45">
        <f>VLOOKUP($I10,'Indicator Data'!$A$4:$O$328,11,FALSE)</f>
        <v>344</v>
      </c>
      <c r="T10" s="79">
        <f>VLOOKUP($I10,'Indicator Data'!$A$4:$O$328,12,FALSE)</f>
        <v>22.781456953642383</v>
      </c>
      <c r="U10" s="31"/>
      <c r="V10" s="79">
        <f>VLOOKUP($I10,'Indicator Data'!$A$4:$O$328,13,FALSE)</f>
        <v>96.530789245446655</v>
      </c>
      <c r="W10" s="79">
        <f>VLOOKUP($I10,'Indicator Data'!$A$4:$O$328,14,FALSE)</f>
        <v>3.4692107545533388</v>
      </c>
      <c r="X10" s="79">
        <f>VLOOKUP($I10,'Indicator Data'!$A$4:$O$328,15,FALSE)</f>
        <v>1.1149228130360207</v>
      </c>
    </row>
    <row r="11" spans="1:24">
      <c r="A11" s="49" t="s">
        <v>125</v>
      </c>
      <c r="B11" s="93" t="s">
        <v>22</v>
      </c>
      <c r="C11" s="93"/>
      <c r="D11" s="93"/>
      <c r="E11" s="28"/>
      <c r="F11" s="44">
        <v>5</v>
      </c>
      <c r="G11" s="31" t="str">
        <f t="shared" si="1"/>
        <v>AF05</v>
      </c>
      <c r="H11" s="31" t="str">
        <f t="shared" si="0"/>
        <v>South Ceredigion</v>
      </c>
      <c r="I11" s="105" t="str">
        <f>$B$17&amp;"_"&amp;'Indicator Controls'!$B$5&amp;"_"&amp;H11</f>
        <v>AF05_Hywel Dda UHB_South Ceredigion</v>
      </c>
      <c r="J11" s="71"/>
      <c r="K11" s="102"/>
      <c r="M11" s="45">
        <f>VLOOKUP($I11,'Indicator Data'!$A$4:$O$328,5,FALSE)</f>
        <v>48066</v>
      </c>
      <c r="N11" s="45">
        <f>VLOOKUP($I11,'Indicator Data'!$A$4:$O$328,6,FALSE)</f>
        <v>816</v>
      </c>
      <c r="O11" s="45">
        <f>VLOOKUP($I11,'Indicator Data'!$A$4:$O$328,7,FALSE)</f>
        <v>24</v>
      </c>
      <c r="P11" s="79">
        <f>VLOOKUP($I11,'Indicator Data'!$A$4:$O$328,8,FALSE)</f>
        <v>97.142857142857139</v>
      </c>
      <c r="Q11" s="45">
        <f>VLOOKUP($I11,'Indicator Data'!$A$4:$O$328,9,FALSE)</f>
        <v>7</v>
      </c>
      <c r="R11" s="79">
        <f>VLOOKUP($I11,'Indicator Data'!$A$4:$O$328,10,FALSE)</f>
        <v>0.82644628099173556</v>
      </c>
      <c r="S11" s="45">
        <f>VLOOKUP($I11,'Indicator Data'!$A$4:$O$328,11,FALSE)</f>
        <v>263</v>
      </c>
      <c r="T11" s="79">
        <f>VLOOKUP($I11,'Indicator Data'!$A$4:$O$328,12,FALSE)</f>
        <v>23.693693693693692</v>
      </c>
      <c r="U11" s="31"/>
      <c r="V11" s="79">
        <f>VLOOKUP($I11,'Indicator Data'!$A$4:$O$328,13,FALSE)</f>
        <v>97.142857142857139</v>
      </c>
      <c r="W11" s="79">
        <f>VLOOKUP($I11,'Indicator Data'!$A$4:$O$328,14,FALSE)</f>
        <v>2.8571428571428572</v>
      </c>
      <c r="X11" s="79">
        <f>VLOOKUP($I11,'Indicator Data'!$A$4:$O$328,15,FALSE)</f>
        <v>0.82644628099173556</v>
      </c>
    </row>
    <row r="12" spans="1:24">
      <c r="A12" s="49" t="s">
        <v>53</v>
      </c>
      <c r="B12" s="93" t="s">
        <v>53</v>
      </c>
      <c r="C12" s="93"/>
      <c r="D12" s="93"/>
      <c r="E12" s="28"/>
      <c r="F12" s="44">
        <v>6</v>
      </c>
      <c r="G12" s="31" t="str">
        <f t="shared" si="1"/>
        <v>AF05</v>
      </c>
      <c r="H12" s="31" t="str">
        <f t="shared" si="0"/>
        <v>South Pembrokeshire</v>
      </c>
      <c r="I12" s="105" t="str">
        <f>$B$17&amp;"_"&amp;'Indicator Controls'!$B$5&amp;"_"&amp;H12</f>
        <v>AF05_Hywel Dda UHB_South Pembrokeshire</v>
      </c>
      <c r="J12" s="71"/>
      <c r="K12" s="102"/>
      <c r="M12" s="45">
        <f>VLOOKUP($I12,'Indicator Data'!$A$4:$O$328,5,FALSE)</f>
        <v>55041</v>
      </c>
      <c r="N12" s="45">
        <f>VLOOKUP($I12,'Indicator Data'!$A$4:$O$328,6,FALSE)</f>
        <v>1115</v>
      </c>
      <c r="O12" s="45">
        <f>VLOOKUP($I12,'Indicator Data'!$A$4:$O$328,7,FALSE)</f>
        <v>48</v>
      </c>
      <c r="P12" s="79">
        <f>VLOOKUP($I12,'Indicator Data'!$A$4:$O$328,8,FALSE)</f>
        <v>95.872742906276869</v>
      </c>
      <c r="Q12" s="45">
        <f>VLOOKUP($I12,'Indicator Data'!$A$4:$O$328,9,FALSE)</f>
        <v>20</v>
      </c>
      <c r="R12" s="79">
        <f>VLOOKUP($I12,'Indicator Data'!$A$4:$O$328,10,FALSE)</f>
        <v>1.6906170752324601</v>
      </c>
      <c r="S12" s="45">
        <f>VLOOKUP($I12,'Indicator Data'!$A$4:$O$328,11,FALSE)</f>
        <v>311</v>
      </c>
      <c r="T12" s="79">
        <f>VLOOKUP($I12,'Indicator Data'!$A$4:$O$328,12,FALSE)</f>
        <v>20.816599732262382</v>
      </c>
      <c r="U12" s="31"/>
      <c r="V12" s="79">
        <f>VLOOKUP($I12,'Indicator Data'!$A$4:$O$328,13,FALSE)</f>
        <v>95.872742906276869</v>
      </c>
      <c r="W12" s="79">
        <f>VLOOKUP($I12,'Indicator Data'!$A$4:$O$328,14,FALSE)</f>
        <v>4.1272570937231299</v>
      </c>
      <c r="X12" s="79">
        <f>VLOOKUP($I12,'Indicator Data'!$A$4:$O$328,15,FALSE)</f>
        <v>1.6906170752324601</v>
      </c>
    </row>
    <row r="13" spans="1:24">
      <c r="A13" s="49" t="s">
        <v>62</v>
      </c>
      <c r="B13" s="93" t="s">
        <v>62</v>
      </c>
      <c r="C13" s="93"/>
      <c r="D13" s="93"/>
      <c r="E13" s="28"/>
      <c r="F13" s="44">
        <v>7</v>
      </c>
      <c r="G13" s="31" t="str">
        <f t="shared" si="1"/>
        <v>AF05</v>
      </c>
      <c r="H13" s="31" t="str">
        <f t="shared" si="0"/>
        <v>Taf / Teifi / Tywi</v>
      </c>
      <c r="I13" s="105" t="str">
        <f>$B$17&amp;"_"&amp;'Indicator Controls'!$B$5&amp;"_"&amp;H13</f>
        <v>AF05_Hywel Dda UHB_Taf / Teifi / Tywi</v>
      </c>
      <c r="J13" s="71"/>
      <c r="K13" s="102"/>
      <c r="M13" s="45">
        <f>VLOOKUP($I13,'Indicator Data'!$A$4:$O$328,5,FALSE)</f>
        <v>57334</v>
      </c>
      <c r="N13" s="45">
        <f>VLOOKUP($I13,'Indicator Data'!$A$4:$O$328,6,FALSE)</f>
        <v>1011</v>
      </c>
      <c r="O13" s="45">
        <f>VLOOKUP($I13,'Indicator Data'!$A$4:$O$328,7,FALSE)</f>
        <v>5</v>
      </c>
      <c r="P13" s="79">
        <f>VLOOKUP($I13,'Indicator Data'!$A$4:$O$328,8,FALSE)</f>
        <v>99.50787401574803</v>
      </c>
      <c r="Q13" s="45">
        <f>VLOOKUP($I13,'Indicator Data'!$A$4:$O$328,9,FALSE)</f>
        <v>7</v>
      </c>
      <c r="R13" s="79">
        <f>VLOOKUP($I13,'Indicator Data'!$A$4:$O$328,10,FALSE)</f>
        <v>0.68426197458455518</v>
      </c>
      <c r="S13" s="45">
        <f>VLOOKUP($I13,'Indicator Data'!$A$4:$O$328,11,FALSE)</f>
        <v>313</v>
      </c>
      <c r="T13" s="79">
        <f>VLOOKUP($I13,'Indicator Data'!$A$4:$O$328,12,FALSE)</f>
        <v>23.428143712574851</v>
      </c>
      <c r="U13" s="31"/>
      <c r="V13" s="79">
        <f>VLOOKUP($I13,'Indicator Data'!$A$4:$O$328,13,FALSE)</f>
        <v>99.50787401574803</v>
      </c>
      <c r="W13" s="79">
        <f>VLOOKUP($I13,'Indicator Data'!$A$4:$O$328,14,FALSE)</f>
        <v>0.49212598425196852</v>
      </c>
      <c r="X13" s="79">
        <f>VLOOKUP($I13,'Indicator Data'!$A$4:$O$328,15,FALSE)</f>
        <v>0.68426197458455518</v>
      </c>
    </row>
    <row r="14" spans="1:24">
      <c r="A14" s="63" t="s">
        <v>26</v>
      </c>
      <c r="B14" s="91" t="s">
        <v>26</v>
      </c>
      <c r="C14" s="93"/>
      <c r="D14" s="93"/>
      <c r="E14" s="28"/>
      <c r="F14" s="44">
        <v>8</v>
      </c>
      <c r="G14" s="31" t="str">
        <f t="shared" si="1"/>
        <v>AF05</v>
      </c>
      <c r="H14" s="31" t="e">
        <f t="shared" si="0"/>
        <v>#N/A</v>
      </c>
      <c r="I14" s="105" t="e">
        <f>$B$17&amp;"_"&amp;'Indicator Controls'!$B$5&amp;"_"&amp;H14</f>
        <v>#N/A</v>
      </c>
      <c r="J14" s="71"/>
      <c r="K14" s="102"/>
      <c r="M14" s="45" t="e">
        <f>VLOOKUP($I14,'Indicator Data'!$A$4:$O$328,5,FALSE)</f>
        <v>#N/A</v>
      </c>
      <c r="N14" s="45" t="e">
        <f>VLOOKUP($I14,'Indicator Data'!$A$4:$O$328,6,FALSE)</f>
        <v>#N/A</v>
      </c>
      <c r="O14" s="45" t="e">
        <f>VLOOKUP($I14,'Indicator Data'!$A$4:$O$328,7,FALSE)</f>
        <v>#N/A</v>
      </c>
      <c r="P14" s="79" t="e">
        <f>VLOOKUP($I14,'Indicator Data'!$A$4:$O$328,8,FALSE)</f>
        <v>#N/A</v>
      </c>
      <c r="Q14" s="45" t="e">
        <f>VLOOKUP($I14,'Indicator Data'!$A$4:$O$328,9,FALSE)</f>
        <v>#N/A</v>
      </c>
      <c r="R14" s="79" t="e">
        <f>VLOOKUP($I14,'Indicator Data'!$A$4:$O$328,10,FALSE)</f>
        <v>#N/A</v>
      </c>
      <c r="S14" s="45" t="e">
        <f>VLOOKUP($I14,'Indicator Data'!$A$4:$O$328,11,FALSE)</f>
        <v>#N/A</v>
      </c>
      <c r="T14" s="79" t="e">
        <f>VLOOKUP($I14,'Indicator Data'!$A$4:$O$328,12,FALSE)</f>
        <v>#N/A</v>
      </c>
      <c r="U14" s="50"/>
      <c r="V14" s="79" t="e">
        <f>VLOOKUP($I14,'Indicator Data'!$A$4:$O$328,13,FALSE)</f>
        <v>#N/A</v>
      </c>
      <c r="W14" s="79" t="e">
        <f>VLOOKUP($I14,'Indicator Data'!$A$4:$O$328,14,FALSE)</f>
        <v>#N/A</v>
      </c>
      <c r="X14" s="79" t="e">
        <f>VLOOKUP($I14,'Indicator Data'!$A$4:$O$328,15,FALSE)</f>
        <v>#N/A</v>
      </c>
    </row>
    <row r="15" spans="1:24" ht="18" customHeight="1">
      <c r="A15" s="64"/>
      <c r="B15" s="31"/>
      <c r="C15" s="31"/>
      <c r="D15" s="31"/>
      <c r="F15" s="44">
        <v>9</v>
      </c>
      <c r="G15" s="31" t="str">
        <f t="shared" si="1"/>
        <v>AF05</v>
      </c>
      <c r="H15" s="31" t="e">
        <f t="shared" si="0"/>
        <v>#N/A</v>
      </c>
      <c r="I15" s="105" t="e">
        <f>$B$17&amp;"_"&amp;'Indicator Controls'!$B$5&amp;"_"&amp;H15</f>
        <v>#N/A</v>
      </c>
      <c r="J15" s="71"/>
      <c r="K15" s="102"/>
      <c r="M15" s="45" t="e">
        <f>VLOOKUP($I15,'Indicator Data'!$A$4:$O$328,5,FALSE)</f>
        <v>#N/A</v>
      </c>
      <c r="N15" s="45" t="e">
        <f>VLOOKUP($I15,'Indicator Data'!$A$4:$O$328,6,FALSE)</f>
        <v>#N/A</v>
      </c>
      <c r="O15" s="45" t="e">
        <f>VLOOKUP($I15,'Indicator Data'!$A$4:$O$328,7,FALSE)</f>
        <v>#N/A</v>
      </c>
      <c r="P15" s="79" t="e">
        <f>VLOOKUP($I15,'Indicator Data'!$A$4:$O$328,8,FALSE)</f>
        <v>#N/A</v>
      </c>
      <c r="Q15" s="45" t="e">
        <f>VLOOKUP($I15,'Indicator Data'!$A$4:$O$328,9,FALSE)</f>
        <v>#N/A</v>
      </c>
      <c r="R15" s="79" t="e">
        <f>VLOOKUP($I15,'Indicator Data'!$A$4:$O$328,10,FALSE)</f>
        <v>#N/A</v>
      </c>
      <c r="S15" s="45" t="e">
        <f>VLOOKUP($I15,'Indicator Data'!$A$4:$O$328,11,FALSE)</f>
        <v>#N/A</v>
      </c>
      <c r="T15" s="79" t="e">
        <f>VLOOKUP($I15,'Indicator Data'!$A$4:$O$328,12,FALSE)</f>
        <v>#N/A</v>
      </c>
      <c r="U15" s="41"/>
      <c r="V15" s="79" t="e">
        <f>VLOOKUP($I15,'Indicator Data'!$A$4:$O$328,13,FALSE)</f>
        <v>#N/A</v>
      </c>
      <c r="W15" s="79" t="e">
        <f>VLOOKUP($I15,'Indicator Data'!$A$4:$O$328,14,FALSE)</f>
        <v>#N/A</v>
      </c>
      <c r="X15" s="79" t="e">
        <f>VLOOKUP($I15,'Indicator Data'!$A$4:$O$328,15,FALSE)</f>
        <v>#N/A</v>
      </c>
    </row>
    <row r="16" spans="1:24">
      <c r="A16" s="65" t="s">
        <v>124</v>
      </c>
      <c r="B16" s="66" t="s">
        <v>134</v>
      </c>
      <c r="C16" s="70" t="s">
        <v>135</v>
      </c>
      <c r="D16" s="70" t="s">
        <v>147</v>
      </c>
      <c r="E16" s="94"/>
      <c r="F16" s="44">
        <v>10</v>
      </c>
      <c r="G16" s="31" t="str">
        <f t="shared" si="1"/>
        <v>AF05</v>
      </c>
      <c r="H16" s="31" t="e">
        <f t="shared" si="0"/>
        <v>#N/A</v>
      </c>
      <c r="I16" s="105" t="e">
        <f>$B$17&amp;"_"&amp;'Indicator Controls'!$B$5&amp;"_"&amp;H16</f>
        <v>#N/A</v>
      </c>
      <c r="J16" s="71"/>
      <c r="K16" s="102"/>
      <c r="M16" s="45" t="e">
        <f>VLOOKUP($I16,'Indicator Data'!$A$4:$O$328,5,FALSE)</f>
        <v>#N/A</v>
      </c>
      <c r="N16" s="45" t="e">
        <f>VLOOKUP($I16,'Indicator Data'!$A$4:$O$328,6,FALSE)</f>
        <v>#N/A</v>
      </c>
      <c r="O16" s="45" t="e">
        <f>VLOOKUP($I16,'Indicator Data'!$A$4:$O$328,7,FALSE)</f>
        <v>#N/A</v>
      </c>
      <c r="P16" s="79" t="e">
        <f>VLOOKUP($I16,'Indicator Data'!$A$4:$O$328,8,FALSE)</f>
        <v>#N/A</v>
      </c>
      <c r="Q16" s="45" t="e">
        <f>VLOOKUP($I16,'Indicator Data'!$A$4:$O$328,9,FALSE)</f>
        <v>#N/A</v>
      </c>
      <c r="R16" s="79" t="e">
        <f>VLOOKUP($I16,'Indicator Data'!$A$4:$O$328,10,FALSE)</f>
        <v>#N/A</v>
      </c>
      <c r="S16" s="45" t="e">
        <f>VLOOKUP($I16,'Indicator Data'!$A$4:$O$328,11,FALSE)</f>
        <v>#N/A</v>
      </c>
      <c r="T16" s="79" t="e">
        <f>VLOOKUP($I16,'Indicator Data'!$A$4:$O$328,12,FALSE)</f>
        <v>#N/A</v>
      </c>
      <c r="U16" s="48"/>
      <c r="V16" s="79" t="e">
        <f>VLOOKUP($I16,'Indicator Data'!$A$4:$O$328,13,FALSE)</f>
        <v>#N/A</v>
      </c>
      <c r="W16" s="79" t="e">
        <f>VLOOKUP($I16,'Indicator Data'!$A$4:$O$328,14,FALSE)</f>
        <v>#N/A</v>
      </c>
      <c r="X16" s="79" t="e">
        <f>VLOOKUP($I16,'Indicator Data'!$A$4:$O$328,15,FALSE)</f>
        <v>#N/A</v>
      </c>
    </row>
    <row r="17" spans="1:24">
      <c r="A17" s="67">
        <v>1</v>
      </c>
      <c r="B17" s="68" t="str">
        <f>INDEX(B20:B24,A17)</f>
        <v>AF05</v>
      </c>
      <c r="C17" s="68" t="str">
        <f>INDEX(A20:A24,A17)</f>
        <v>Atrial fibrillation 05</v>
      </c>
      <c r="D17" s="68" t="str">
        <f>INDEX(C20:C24,A17)</f>
        <v>AF 05: The percentage of patients with atrial fibrillation in whom stroke risk has been assessed using the CHADS2 risk stratification scoring system in the preceding 15 months (excluding those whose previous CHADS2 score is greater than 1).</v>
      </c>
      <c r="E17" s="94"/>
      <c r="F17" s="44">
        <v>11</v>
      </c>
      <c r="G17" s="31" t="str">
        <f t="shared" si="1"/>
        <v>AF05</v>
      </c>
      <c r="H17" s="31" t="e">
        <f t="shared" si="0"/>
        <v>#N/A</v>
      </c>
      <c r="I17" s="105" t="e">
        <f>$B$17&amp;"_"&amp;'Indicator Controls'!$B$5&amp;"_"&amp;H17</f>
        <v>#N/A</v>
      </c>
      <c r="J17" s="71"/>
      <c r="K17" s="102"/>
      <c r="M17" s="45" t="e">
        <f>VLOOKUP($I17,'Indicator Data'!$A$4:$O$328,5,FALSE)</f>
        <v>#N/A</v>
      </c>
      <c r="N17" s="45" t="e">
        <f>VLOOKUP($I17,'Indicator Data'!$A$4:$O$328,6,FALSE)</f>
        <v>#N/A</v>
      </c>
      <c r="O17" s="45" t="e">
        <f>VLOOKUP($I17,'Indicator Data'!$A$4:$O$328,7,FALSE)</f>
        <v>#N/A</v>
      </c>
      <c r="P17" s="79" t="e">
        <f>VLOOKUP($I17,'Indicator Data'!$A$4:$O$328,8,FALSE)</f>
        <v>#N/A</v>
      </c>
      <c r="Q17" s="45" t="e">
        <f>VLOOKUP($I17,'Indicator Data'!$A$4:$O$328,9,FALSE)</f>
        <v>#N/A</v>
      </c>
      <c r="R17" s="79" t="e">
        <f>VLOOKUP($I17,'Indicator Data'!$A$4:$O$328,10,FALSE)</f>
        <v>#N/A</v>
      </c>
      <c r="S17" s="45" t="e">
        <f>VLOOKUP($I17,'Indicator Data'!$A$4:$O$328,11,FALSE)</f>
        <v>#N/A</v>
      </c>
      <c r="T17" s="79" t="e">
        <f>VLOOKUP($I17,'Indicator Data'!$A$4:$O$328,12,FALSE)</f>
        <v>#N/A</v>
      </c>
      <c r="U17" s="48"/>
      <c r="V17" s="79" t="e">
        <f>VLOOKUP($I17,'Indicator Data'!$A$4:$O$328,13,FALSE)</f>
        <v>#N/A</v>
      </c>
      <c r="W17" s="79" t="e">
        <f>VLOOKUP($I17,'Indicator Data'!$A$4:$O$328,14,FALSE)</f>
        <v>#N/A</v>
      </c>
      <c r="X17" s="79" t="e">
        <f>VLOOKUP($I17,'Indicator Data'!$A$4:$O$328,15,FALSE)</f>
        <v>#N/A</v>
      </c>
    </row>
    <row r="18" spans="1:24">
      <c r="A18" s="69"/>
      <c r="B18" s="70"/>
      <c r="C18" s="70"/>
      <c r="D18" s="70"/>
      <c r="E18" s="94"/>
      <c r="F18" s="44">
        <v>12</v>
      </c>
      <c r="G18" s="31" t="str">
        <f t="shared" si="1"/>
        <v>AF05</v>
      </c>
      <c r="H18" s="31" t="e">
        <f t="shared" si="0"/>
        <v>#N/A</v>
      </c>
      <c r="I18" s="105" t="e">
        <f>$B$17&amp;"_"&amp;'Indicator Controls'!$B$5&amp;"_"&amp;H18</f>
        <v>#N/A</v>
      </c>
      <c r="J18" s="71"/>
      <c r="K18" s="102"/>
      <c r="M18" s="45" t="e">
        <f>VLOOKUP($I18,'Indicator Data'!$A$4:$O$328,5,FALSE)</f>
        <v>#N/A</v>
      </c>
      <c r="N18" s="45" t="e">
        <f>VLOOKUP($I18,'Indicator Data'!$A$4:$O$328,6,FALSE)</f>
        <v>#N/A</v>
      </c>
      <c r="O18" s="45" t="e">
        <f>VLOOKUP($I18,'Indicator Data'!$A$4:$O$328,7,FALSE)</f>
        <v>#N/A</v>
      </c>
      <c r="P18" s="79" t="e">
        <f>VLOOKUP($I18,'Indicator Data'!$A$4:$O$328,8,FALSE)</f>
        <v>#N/A</v>
      </c>
      <c r="Q18" s="45" t="e">
        <f>VLOOKUP($I18,'Indicator Data'!$A$4:$O$328,9,FALSE)</f>
        <v>#N/A</v>
      </c>
      <c r="R18" s="79" t="e">
        <f>VLOOKUP($I18,'Indicator Data'!$A$4:$O$328,10,FALSE)</f>
        <v>#N/A</v>
      </c>
      <c r="S18" s="45" t="e">
        <f>VLOOKUP($I18,'Indicator Data'!$A$4:$O$328,11,FALSE)</f>
        <v>#N/A</v>
      </c>
      <c r="T18" s="79" t="e">
        <f>VLOOKUP($I18,'Indicator Data'!$A$4:$O$328,12,FALSE)</f>
        <v>#N/A</v>
      </c>
      <c r="U18" s="48"/>
      <c r="V18" s="79" t="e">
        <f>VLOOKUP($I18,'Indicator Data'!$A$4:$O$328,13,FALSE)</f>
        <v>#N/A</v>
      </c>
      <c r="W18" s="79" t="e">
        <f>VLOOKUP($I18,'Indicator Data'!$A$4:$O$328,14,FALSE)</f>
        <v>#N/A</v>
      </c>
      <c r="X18" s="79" t="e">
        <f>VLOOKUP($I18,'Indicator Data'!$A$4:$O$328,15,FALSE)</f>
        <v>#N/A</v>
      </c>
    </row>
    <row r="19" spans="1:24">
      <c r="A19" s="69" t="s">
        <v>126</v>
      </c>
      <c r="B19" s="43" t="s">
        <v>119</v>
      </c>
      <c r="C19" s="43" t="s">
        <v>147</v>
      </c>
      <c r="D19" s="43"/>
      <c r="E19" s="94"/>
      <c r="F19" s="44">
        <v>13</v>
      </c>
      <c r="G19" s="31" t="str">
        <f t="shared" si="1"/>
        <v>AF05</v>
      </c>
      <c r="H19" s="31" t="e">
        <f t="shared" si="0"/>
        <v>#N/A</v>
      </c>
      <c r="I19" s="105" t="e">
        <f>$B$17&amp;"_"&amp;'Indicator Controls'!$B$5&amp;"_"&amp;H19</f>
        <v>#N/A</v>
      </c>
      <c r="J19" s="71"/>
      <c r="K19" s="102"/>
      <c r="M19" s="45" t="e">
        <f>VLOOKUP($I19,'Indicator Data'!$A$4:$O$328,5,FALSE)</f>
        <v>#N/A</v>
      </c>
      <c r="N19" s="45" t="e">
        <f>VLOOKUP($I19,'Indicator Data'!$A$4:$O$328,6,FALSE)</f>
        <v>#N/A</v>
      </c>
      <c r="O19" s="45" t="e">
        <f>VLOOKUP($I19,'Indicator Data'!$A$4:$O$328,7,FALSE)</f>
        <v>#N/A</v>
      </c>
      <c r="P19" s="79" t="e">
        <f>VLOOKUP($I19,'Indicator Data'!$A$4:$O$328,8,FALSE)</f>
        <v>#N/A</v>
      </c>
      <c r="Q19" s="45" t="e">
        <f>VLOOKUP($I19,'Indicator Data'!$A$4:$O$328,9,FALSE)</f>
        <v>#N/A</v>
      </c>
      <c r="R19" s="79" t="e">
        <f>VLOOKUP($I19,'Indicator Data'!$A$4:$O$328,10,FALSE)</f>
        <v>#N/A</v>
      </c>
      <c r="S19" s="45" t="e">
        <f>VLOOKUP($I19,'Indicator Data'!$A$4:$O$328,11,FALSE)</f>
        <v>#N/A</v>
      </c>
      <c r="T19" s="79" t="e">
        <f>VLOOKUP($I19,'Indicator Data'!$A$4:$O$328,12,FALSE)</f>
        <v>#N/A</v>
      </c>
      <c r="U19" s="48"/>
      <c r="V19" s="79" t="e">
        <f>VLOOKUP($I19,'Indicator Data'!$A$4:$O$328,13,FALSE)</f>
        <v>#N/A</v>
      </c>
      <c r="W19" s="79" t="e">
        <f>VLOOKUP($I19,'Indicator Data'!$A$4:$O$328,14,FALSE)</f>
        <v>#N/A</v>
      </c>
      <c r="X19" s="79" t="e">
        <f>VLOOKUP($I19,'Indicator Data'!$A$4:$O$328,15,FALSE)</f>
        <v>#N/A</v>
      </c>
    </row>
    <row r="20" spans="1:24">
      <c r="A20" s="120" t="s">
        <v>101</v>
      </c>
      <c r="B20" s="116" t="s">
        <v>82</v>
      </c>
      <c r="C20" s="155" t="s">
        <v>204</v>
      </c>
      <c r="D20" s="155"/>
      <c r="E20" s="94"/>
      <c r="F20" s="52">
        <v>14</v>
      </c>
      <c r="G20" s="53" t="str">
        <f t="shared" si="1"/>
        <v>AF05</v>
      </c>
      <c r="H20" s="53" t="e">
        <f t="shared" si="0"/>
        <v>#N/A</v>
      </c>
      <c r="I20" s="100" t="e">
        <f>$B$17&amp;"_"&amp;'Indicator Controls'!$B$5&amp;"_"&amp;H20</f>
        <v>#N/A</v>
      </c>
      <c r="J20" s="71"/>
      <c r="K20" s="102"/>
      <c r="M20" s="45" t="e">
        <f>VLOOKUP($I20,'Indicator Data'!$A$4:$O$328,5,FALSE)</f>
        <v>#N/A</v>
      </c>
      <c r="N20" s="45" t="e">
        <f>VLOOKUP($I20,'Indicator Data'!$A$4:$O$328,6,FALSE)</f>
        <v>#N/A</v>
      </c>
      <c r="O20" s="45" t="e">
        <f>VLOOKUP($I20,'Indicator Data'!$A$4:$O$328,7,FALSE)</f>
        <v>#N/A</v>
      </c>
      <c r="P20" s="79" t="e">
        <f>VLOOKUP($I20,'Indicator Data'!$A$4:$O$328,8,FALSE)</f>
        <v>#N/A</v>
      </c>
      <c r="Q20" s="45" t="e">
        <f>VLOOKUP($I20,'Indicator Data'!$A$4:$O$328,9,FALSE)</f>
        <v>#N/A</v>
      </c>
      <c r="R20" s="79" t="e">
        <f>VLOOKUP($I20,'Indicator Data'!$A$4:$O$328,10,FALSE)</f>
        <v>#N/A</v>
      </c>
      <c r="S20" s="45" t="e">
        <f>VLOOKUP($I20,'Indicator Data'!$A$4:$O$328,11,FALSE)</f>
        <v>#N/A</v>
      </c>
      <c r="T20" s="79" t="e">
        <f>VLOOKUP($I20,'Indicator Data'!$A$4:$O$328,12,FALSE)</f>
        <v>#N/A</v>
      </c>
      <c r="U20" s="48"/>
      <c r="V20" s="79" t="e">
        <f>VLOOKUP($I20,'Indicator Data'!$A$4:$O$328,13,FALSE)</f>
        <v>#N/A</v>
      </c>
      <c r="W20" s="79" t="e">
        <f>VLOOKUP($I20,'Indicator Data'!$A$4:$O$328,14,FALSE)</f>
        <v>#N/A</v>
      </c>
      <c r="X20" s="79" t="e">
        <f>VLOOKUP($I20,'Indicator Data'!$A$4:$O$328,15,FALSE)</f>
        <v>#N/A</v>
      </c>
    </row>
    <row r="21" spans="1:24">
      <c r="A21" s="120" t="s">
        <v>102</v>
      </c>
      <c r="B21" s="116" t="s">
        <v>85</v>
      </c>
      <c r="C21" s="155" t="s">
        <v>206</v>
      </c>
      <c r="D21" s="155"/>
      <c r="E21" s="94"/>
      <c r="F21" s="119"/>
      <c r="G21" s="31"/>
      <c r="H21" s="31"/>
      <c r="I21" s="31"/>
      <c r="J21" s="31"/>
      <c r="K21" s="31"/>
      <c r="L21" s="32"/>
      <c r="M21" s="118"/>
      <c r="N21" s="46"/>
      <c r="O21" s="46"/>
      <c r="P21" s="46"/>
      <c r="Q21" s="46"/>
      <c r="R21" s="46"/>
      <c r="S21" s="46"/>
      <c r="T21" s="47"/>
      <c r="U21" s="48"/>
    </row>
    <row r="22" spans="1:24">
      <c r="A22" s="120" t="s">
        <v>103</v>
      </c>
      <c r="B22" s="116" t="s">
        <v>86</v>
      </c>
      <c r="C22" s="116" t="s">
        <v>205</v>
      </c>
      <c r="D22" s="116"/>
      <c r="E22" s="94"/>
      <c r="F22" s="119"/>
      <c r="G22" s="31"/>
      <c r="H22" s="31"/>
      <c r="I22" s="31"/>
      <c r="J22" s="31"/>
      <c r="K22" s="31"/>
    </row>
    <row r="23" spans="1:24">
      <c r="A23" s="120" t="s">
        <v>104</v>
      </c>
      <c r="B23" s="116" t="s">
        <v>75</v>
      </c>
      <c r="C23" s="116" t="s">
        <v>207</v>
      </c>
      <c r="D23" s="116"/>
      <c r="E23" s="94"/>
      <c r="L23" s="55"/>
      <c r="M23" s="54"/>
      <c r="T23" s="78"/>
      <c r="U23" s="48"/>
    </row>
    <row r="24" spans="1:24">
      <c r="A24" s="117" t="s">
        <v>105</v>
      </c>
      <c r="B24" s="115" t="s">
        <v>81</v>
      </c>
      <c r="C24" s="116" t="s">
        <v>208</v>
      </c>
      <c r="D24" s="116"/>
      <c r="E24" s="94"/>
      <c r="F24" s="263" t="s">
        <v>120</v>
      </c>
      <c r="G24" s="264"/>
      <c r="H24" s="264"/>
      <c r="I24" s="264"/>
      <c r="J24" s="33"/>
      <c r="K24" s="34"/>
      <c r="L24" s="54"/>
      <c r="M24" s="76" t="s">
        <v>130</v>
      </c>
    </row>
    <row r="25" spans="1:24" ht="28.8">
      <c r="A25" s="64"/>
      <c r="B25" s="31"/>
      <c r="C25" s="31"/>
      <c r="D25" s="31"/>
      <c r="E25" s="51"/>
      <c r="F25" s="56" t="s">
        <v>121</v>
      </c>
      <c r="G25" s="57" t="s">
        <v>122</v>
      </c>
      <c r="H25" s="57" t="s">
        <v>123</v>
      </c>
      <c r="I25" s="58" t="s">
        <v>116</v>
      </c>
      <c r="J25" s="99"/>
      <c r="K25" s="58"/>
      <c r="L25" s="54"/>
      <c r="M25" s="123" t="s">
        <v>99</v>
      </c>
      <c r="N25" s="54" t="str">
        <f>TRIM(C5)</f>
        <v>Hywel Dda UHB</v>
      </c>
    </row>
    <row r="26" spans="1:24" ht="27" customHeight="1">
      <c r="A26" s="55"/>
      <c r="B26" s="32"/>
      <c r="C26" s="32"/>
      <c r="D26" s="32"/>
      <c r="E26" s="51"/>
      <c r="F26" s="60">
        <v>1</v>
      </c>
      <c r="G26" s="61">
        <v>1</v>
      </c>
      <c r="H26" s="62" t="str">
        <f t="shared" ref="H26:H60" si="2">F26&amp;G26</f>
        <v>11</v>
      </c>
      <c r="I26" s="113" t="s">
        <v>10</v>
      </c>
      <c r="J26" s="98"/>
      <c r="K26" s="113"/>
      <c r="L26" s="54"/>
      <c r="M26" s="124" t="s">
        <v>131</v>
      </c>
      <c r="N26" s="54" t="str">
        <f>""&amp;$C$17&amp;" indicator summary, counts and percentages of QOF indicator target population, "&amp;$N$25&amp;" GP clusters, "&amp;"2012/13"</f>
        <v>Atrial fibrillation 05 indicator summary, counts and percentages of QOF indicator target population, Hywel Dda UHB GP clusters, 2012/13</v>
      </c>
    </row>
    <row r="27" spans="1:24">
      <c r="A27" s="32"/>
      <c r="B27" s="32"/>
      <c r="C27" s="32"/>
      <c r="D27" s="32"/>
      <c r="E27" s="51"/>
      <c r="F27" s="60">
        <v>1</v>
      </c>
      <c r="G27" s="61">
        <v>2</v>
      </c>
      <c r="H27" s="62" t="str">
        <f t="shared" si="2"/>
        <v>12</v>
      </c>
      <c r="I27" s="112" t="s">
        <v>11</v>
      </c>
      <c r="J27" s="97"/>
      <c r="K27" s="112"/>
      <c r="L27" s="54"/>
      <c r="M27" s="124" t="s">
        <v>132</v>
      </c>
      <c r="N27" s="54" t="str">
        <f>""&amp;$C$17&amp;" achievement, percentages of QOF indicator target population, "&amp;$N$25&amp;" GP clusters, "&amp;"2012/13"</f>
        <v>Atrial fibrillation 05 achievement, percentages of QOF indicator target population, Hywel Dda UHB GP clusters, 2012/13</v>
      </c>
    </row>
    <row r="28" spans="1:24">
      <c r="A28" s="32"/>
      <c r="B28" s="32"/>
      <c r="C28" s="32"/>
      <c r="D28" s="32"/>
      <c r="E28" s="51"/>
      <c r="F28" s="60">
        <v>1</v>
      </c>
      <c r="G28" s="61">
        <v>3</v>
      </c>
      <c r="H28" s="62" t="str">
        <f t="shared" si="2"/>
        <v>13</v>
      </c>
      <c r="I28" s="112" t="s">
        <v>39</v>
      </c>
      <c r="J28" s="97"/>
      <c r="K28" s="112"/>
      <c r="L28" s="54"/>
      <c r="M28" s="124" t="s">
        <v>133</v>
      </c>
      <c r="N28" s="54" t="str">
        <f>""&amp;$C$17&amp;" exceptions, percentages of QOF indicator target population*, "&amp;$N$25&amp;" GP clusters, "&amp;"2012/13"</f>
        <v>Atrial fibrillation 05 exceptions, percentages of QOF indicator target population*, Hywel Dda UHB GP clusters, 2012/13</v>
      </c>
    </row>
    <row r="29" spans="1:24">
      <c r="A29" s="32"/>
      <c r="B29" s="32"/>
      <c r="C29" s="32"/>
      <c r="D29" s="32"/>
      <c r="E29" s="51"/>
      <c r="F29" s="60">
        <v>1</v>
      </c>
      <c r="G29" s="61">
        <v>4</v>
      </c>
      <c r="H29" s="62" t="str">
        <f t="shared" si="2"/>
        <v>14</v>
      </c>
      <c r="I29" s="112" t="s">
        <v>40</v>
      </c>
      <c r="J29" s="97"/>
      <c r="K29" s="112"/>
      <c r="L29" s="54"/>
      <c r="M29" s="123" t="s">
        <v>100</v>
      </c>
      <c r="N29" s="126" t="s">
        <v>136</v>
      </c>
    </row>
    <row r="30" spans="1:24">
      <c r="A30" s="32"/>
      <c r="B30" s="32"/>
      <c r="C30" s="32"/>
      <c r="D30" s="32"/>
      <c r="E30" s="51"/>
      <c r="F30" s="60">
        <v>1</v>
      </c>
      <c r="G30" s="61">
        <v>5</v>
      </c>
      <c r="H30" s="62" t="str">
        <f t="shared" si="2"/>
        <v>15</v>
      </c>
      <c r="I30" s="112" t="s">
        <v>41</v>
      </c>
      <c r="J30" s="97"/>
      <c r="K30" s="112"/>
      <c r="L30" s="54"/>
      <c r="M30" s="123" t="s">
        <v>225</v>
      </c>
      <c r="N30" s="126" t="s">
        <v>228</v>
      </c>
    </row>
    <row r="31" spans="1:24">
      <c r="A31" s="31"/>
      <c r="B31" s="31"/>
      <c r="C31" s="31"/>
      <c r="D31" s="31"/>
      <c r="E31" s="51"/>
      <c r="F31" s="60">
        <v>1</v>
      </c>
      <c r="G31" s="61">
        <v>6</v>
      </c>
      <c r="H31" s="62" t="str">
        <f t="shared" si="2"/>
        <v>16</v>
      </c>
      <c r="I31" s="112" t="s">
        <v>12</v>
      </c>
      <c r="J31" s="97"/>
      <c r="K31" s="112"/>
      <c r="L31" s="54"/>
      <c r="M31" s="123" t="s">
        <v>229</v>
      </c>
      <c r="N31" s="126" t="s">
        <v>230</v>
      </c>
    </row>
    <row r="32" spans="1:24">
      <c r="E32" s="51"/>
      <c r="F32" s="60">
        <v>1</v>
      </c>
      <c r="G32" s="61">
        <v>7</v>
      </c>
      <c r="H32" s="62" t="str">
        <f t="shared" si="2"/>
        <v>17</v>
      </c>
      <c r="I32" s="112" t="s">
        <v>13</v>
      </c>
      <c r="J32" s="97"/>
      <c r="K32" s="112"/>
      <c r="L32" s="54"/>
      <c r="M32" s="54"/>
    </row>
    <row r="33" spans="1:29">
      <c r="E33" s="51"/>
      <c r="F33" s="60">
        <v>1</v>
      </c>
      <c r="G33" s="61">
        <v>8</v>
      </c>
      <c r="H33" s="62" t="str">
        <f t="shared" si="2"/>
        <v>18</v>
      </c>
      <c r="I33" s="112" t="s">
        <v>14</v>
      </c>
      <c r="J33" s="97"/>
      <c r="K33" s="112"/>
      <c r="L33" s="54"/>
      <c r="M33" s="54"/>
    </row>
    <row r="34" spans="1:29">
      <c r="E34" s="51"/>
      <c r="F34" s="60">
        <v>1</v>
      </c>
      <c r="G34" s="61">
        <v>9</v>
      </c>
      <c r="H34" s="62" t="str">
        <f t="shared" si="2"/>
        <v>19</v>
      </c>
      <c r="I34" s="112" t="s">
        <v>15</v>
      </c>
      <c r="J34" s="97"/>
      <c r="K34" s="112"/>
      <c r="L34" s="54"/>
      <c r="M34" s="54"/>
    </row>
    <row r="35" spans="1:29">
      <c r="E35" s="51"/>
      <c r="F35" s="60">
        <v>1</v>
      </c>
      <c r="G35" s="61">
        <v>10</v>
      </c>
      <c r="H35" s="62" t="str">
        <f t="shared" si="2"/>
        <v>110</v>
      </c>
      <c r="I35" s="112" t="s">
        <v>16</v>
      </c>
      <c r="J35" s="97"/>
      <c r="K35" s="112"/>
      <c r="L35" s="54"/>
      <c r="M35" s="54"/>
    </row>
    <row r="36" spans="1:29">
      <c r="E36" s="51"/>
      <c r="F36" s="60">
        <v>1</v>
      </c>
      <c r="G36" s="61">
        <v>11</v>
      </c>
      <c r="H36" s="62" t="str">
        <f t="shared" si="2"/>
        <v>111</v>
      </c>
      <c r="I36" s="112" t="s">
        <v>42</v>
      </c>
      <c r="J36" s="97"/>
      <c r="K36" s="112"/>
      <c r="L36" s="54"/>
      <c r="M36" s="54"/>
    </row>
    <row r="37" spans="1:29">
      <c r="E37" s="51"/>
      <c r="F37" s="60">
        <v>1</v>
      </c>
      <c r="G37" s="61">
        <v>12</v>
      </c>
      <c r="H37" s="62" t="str">
        <f t="shared" si="2"/>
        <v>112</v>
      </c>
      <c r="I37" s="112" t="s">
        <v>43</v>
      </c>
      <c r="J37" s="97"/>
      <c r="K37" s="112"/>
      <c r="L37" s="54"/>
      <c r="M37" s="54"/>
    </row>
    <row r="38" spans="1:29">
      <c r="E38" s="51"/>
      <c r="F38" s="60">
        <v>1</v>
      </c>
      <c r="G38" s="61">
        <v>13</v>
      </c>
      <c r="H38" s="62" t="str">
        <f t="shared" si="2"/>
        <v>113</v>
      </c>
      <c r="I38" s="112" t="s">
        <v>44</v>
      </c>
      <c r="J38" s="97"/>
      <c r="K38" s="112"/>
      <c r="L38" s="54"/>
      <c r="M38" s="54"/>
    </row>
    <row r="39" spans="1:29">
      <c r="E39" s="51"/>
      <c r="F39" s="60">
        <v>1</v>
      </c>
      <c r="G39" s="61">
        <v>14</v>
      </c>
      <c r="H39" s="62" t="str">
        <f t="shared" si="2"/>
        <v>114</v>
      </c>
      <c r="I39" s="112" t="s">
        <v>17</v>
      </c>
      <c r="J39" s="97"/>
      <c r="K39" s="112"/>
      <c r="L39" s="54"/>
      <c r="M39" s="54"/>
    </row>
    <row r="40" spans="1:29">
      <c r="E40" s="51"/>
      <c r="F40" s="60">
        <v>2</v>
      </c>
      <c r="G40" s="61">
        <v>1</v>
      </c>
      <c r="H40" s="62" t="str">
        <f t="shared" si="2"/>
        <v>21</v>
      </c>
      <c r="I40" s="112" t="s">
        <v>20</v>
      </c>
      <c r="J40" s="97"/>
      <c r="K40" s="112"/>
      <c r="L40" s="54"/>
      <c r="M40" s="54"/>
    </row>
    <row r="41" spans="1:29">
      <c r="E41" s="51"/>
      <c r="F41" s="60">
        <v>2</v>
      </c>
      <c r="G41" s="61">
        <v>2</v>
      </c>
      <c r="H41" s="62" t="str">
        <f t="shared" si="2"/>
        <v>22</v>
      </c>
      <c r="I41" s="112" t="s">
        <v>70</v>
      </c>
      <c r="J41" s="97"/>
      <c r="K41" s="112"/>
      <c r="L41" s="54"/>
      <c r="M41" s="54"/>
    </row>
    <row r="42" spans="1:29" s="54" customFormat="1">
      <c r="A42" s="25"/>
      <c r="B42" s="25"/>
      <c r="C42" s="25"/>
      <c r="D42" s="25"/>
      <c r="E42" s="51"/>
      <c r="F42" s="60">
        <v>2</v>
      </c>
      <c r="G42" s="61">
        <v>3</v>
      </c>
      <c r="H42" s="62" t="str">
        <f t="shared" si="2"/>
        <v>23</v>
      </c>
      <c r="I42" s="112" t="s">
        <v>71</v>
      </c>
      <c r="J42" s="97"/>
      <c r="K42" s="112"/>
      <c r="L42" s="25"/>
      <c r="P42" s="83"/>
      <c r="R42" s="83"/>
      <c r="T42" s="83"/>
      <c r="U42" s="25"/>
      <c r="V42" s="25"/>
      <c r="W42" s="25"/>
      <c r="X42" s="25"/>
      <c r="AA42" s="83"/>
      <c r="AB42" s="83"/>
      <c r="AC42" s="83"/>
    </row>
    <row r="43" spans="1:29" s="54" customFormat="1">
      <c r="A43" s="25"/>
      <c r="B43" s="25"/>
      <c r="C43" s="25"/>
      <c r="D43" s="25"/>
      <c r="E43" s="25"/>
      <c r="F43" s="60">
        <v>3</v>
      </c>
      <c r="G43" s="61">
        <v>1</v>
      </c>
      <c r="H43" s="62" t="str">
        <f t="shared" si="2"/>
        <v>31</v>
      </c>
      <c r="I43" s="112" t="s">
        <v>63</v>
      </c>
      <c r="J43" s="97"/>
      <c r="K43" s="112"/>
      <c r="P43" s="83"/>
      <c r="R43" s="83"/>
      <c r="T43" s="83"/>
      <c r="U43" s="25"/>
      <c r="V43" s="25"/>
      <c r="W43" s="25"/>
      <c r="X43" s="25"/>
      <c r="AA43" s="83"/>
      <c r="AB43" s="83"/>
      <c r="AC43" s="83"/>
    </row>
    <row r="44" spans="1:29" s="54" customFormat="1">
      <c r="A44" s="25"/>
      <c r="B44" s="25"/>
      <c r="C44" s="25"/>
      <c r="D44" s="25"/>
      <c r="E44" s="25"/>
      <c r="F44" s="60">
        <v>3</v>
      </c>
      <c r="G44" s="61">
        <v>2</v>
      </c>
      <c r="H44" s="62" t="str">
        <f t="shared" si="2"/>
        <v>32</v>
      </c>
      <c r="I44" s="112" t="s">
        <v>19</v>
      </c>
      <c r="J44" s="97"/>
      <c r="K44" s="112"/>
      <c r="P44" s="83"/>
      <c r="R44" s="83"/>
      <c r="T44" s="83"/>
      <c r="U44" s="25"/>
      <c r="V44" s="25"/>
      <c r="W44" s="25"/>
      <c r="X44" s="25"/>
      <c r="AA44" s="83"/>
      <c r="AB44" s="83"/>
      <c r="AC44" s="83"/>
    </row>
    <row r="45" spans="1:29">
      <c r="F45" s="60">
        <v>3</v>
      </c>
      <c r="G45" s="61">
        <v>3</v>
      </c>
      <c r="H45" s="62" t="str">
        <f t="shared" si="2"/>
        <v>33</v>
      </c>
      <c r="I45" s="112" t="s">
        <v>64</v>
      </c>
      <c r="J45" s="97"/>
      <c r="K45" s="112"/>
      <c r="L45" s="54"/>
      <c r="M45" s="54"/>
    </row>
    <row r="46" spans="1:29" ht="12.75" customHeight="1">
      <c r="F46" s="60">
        <v>3</v>
      </c>
      <c r="G46" s="61">
        <v>4</v>
      </c>
      <c r="H46" s="62" t="str">
        <f t="shared" si="2"/>
        <v>34</v>
      </c>
      <c r="I46" s="112" t="s">
        <v>65</v>
      </c>
      <c r="J46" s="97"/>
      <c r="K46" s="112"/>
      <c r="L46" s="54"/>
      <c r="M46" s="54"/>
    </row>
    <row r="47" spans="1:29">
      <c r="F47" s="60">
        <v>3</v>
      </c>
      <c r="G47" s="61">
        <v>5</v>
      </c>
      <c r="H47" s="62" t="str">
        <f t="shared" si="2"/>
        <v>35</v>
      </c>
      <c r="I47" s="112" t="s">
        <v>66</v>
      </c>
      <c r="J47" s="97"/>
      <c r="K47" s="112"/>
      <c r="L47" s="54"/>
      <c r="M47" s="54"/>
    </row>
    <row r="48" spans="1:29">
      <c r="F48" s="60">
        <v>3</v>
      </c>
      <c r="G48" s="61">
        <v>6</v>
      </c>
      <c r="H48" s="62" t="str">
        <f t="shared" si="2"/>
        <v>36</v>
      </c>
      <c r="I48" s="112" t="s">
        <v>67</v>
      </c>
      <c r="J48" s="97"/>
      <c r="K48" s="112"/>
      <c r="L48" s="54"/>
      <c r="M48" s="54"/>
    </row>
    <row r="49" spans="5:21" ht="18" customHeight="1">
      <c r="E49" s="72"/>
      <c r="F49" s="60">
        <v>3</v>
      </c>
      <c r="G49" s="61">
        <v>7</v>
      </c>
      <c r="H49" s="62" t="str">
        <f t="shared" si="2"/>
        <v>37</v>
      </c>
      <c r="I49" s="112" t="s">
        <v>68</v>
      </c>
      <c r="J49" s="97"/>
      <c r="K49" s="112"/>
      <c r="L49" s="54"/>
      <c r="M49" s="54"/>
    </row>
    <row r="50" spans="5:21">
      <c r="F50" s="60">
        <v>4</v>
      </c>
      <c r="G50" s="61">
        <v>1</v>
      </c>
      <c r="H50" s="62" t="str">
        <f t="shared" si="2"/>
        <v>41</v>
      </c>
      <c r="I50" s="112" t="s">
        <v>1</v>
      </c>
      <c r="J50" s="97"/>
      <c r="K50" s="112"/>
      <c r="M50" s="54"/>
      <c r="N50" s="25"/>
    </row>
    <row r="51" spans="5:21">
      <c r="F51" s="60">
        <v>4</v>
      </c>
      <c r="G51" s="61">
        <v>2</v>
      </c>
      <c r="H51" s="62" t="str">
        <f t="shared" si="2"/>
        <v>42</v>
      </c>
      <c r="I51" s="112" t="s">
        <v>2</v>
      </c>
      <c r="J51" s="97"/>
      <c r="K51" s="112"/>
      <c r="M51" s="54"/>
      <c r="N51" s="25"/>
    </row>
    <row r="52" spans="5:21">
      <c r="F52" s="60">
        <v>4</v>
      </c>
      <c r="G52" s="61">
        <v>3</v>
      </c>
      <c r="H52" s="62" t="str">
        <f t="shared" si="2"/>
        <v>43</v>
      </c>
      <c r="I52" s="112" t="s">
        <v>23</v>
      </c>
      <c r="J52" s="97"/>
      <c r="K52" s="112"/>
      <c r="M52" s="54"/>
      <c r="N52" s="25"/>
    </row>
    <row r="53" spans="5:21">
      <c r="F53" s="60">
        <v>4</v>
      </c>
      <c r="G53" s="61">
        <v>4</v>
      </c>
      <c r="H53" s="62" t="str">
        <f t="shared" si="2"/>
        <v>44</v>
      </c>
      <c r="I53" s="112" t="s">
        <v>24</v>
      </c>
      <c r="J53" s="97"/>
      <c r="K53" s="112"/>
      <c r="M53" s="59"/>
      <c r="N53" s="25"/>
    </row>
    <row r="54" spans="5:21">
      <c r="F54" s="60">
        <v>4</v>
      </c>
      <c r="G54" s="61">
        <v>5</v>
      </c>
      <c r="H54" s="62" t="str">
        <f t="shared" si="2"/>
        <v>45</v>
      </c>
      <c r="I54" s="112" t="s">
        <v>25</v>
      </c>
      <c r="J54" s="97"/>
      <c r="K54" s="112"/>
      <c r="M54" s="59"/>
      <c r="N54" s="25"/>
    </row>
    <row r="55" spans="5:21">
      <c r="F55" s="60">
        <v>4</v>
      </c>
      <c r="G55" s="61">
        <v>6</v>
      </c>
      <c r="H55" s="62" t="str">
        <f t="shared" si="2"/>
        <v>46</v>
      </c>
      <c r="I55" s="112" t="s">
        <v>3</v>
      </c>
      <c r="J55" s="97"/>
      <c r="K55" s="112"/>
      <c r="N55" s="25"/>
    </row>
    <row r="56" spans="5:21">
      <c r="F56" s="60">
        <v>4</v>
      </c>
      <c r="G56" s="61">
        <v>7</v>
      </c>
      <c r="H56" s="62" t="str">
        <f t="shared" si="2"/>
        <v>47</v>
      </c>
      <c r="I56" s="112" t="s">
        <v>4</v>
      </c>
      <c r="J56" s="97"/>
      <c r="K56" s="112"/>
      <c r="N56" s="25"/>
    </row>
    <row r="57" spans="5:21">
      <c r="F57" s="60">
        <v>4</v>
      </c>
      <c r="G57" s="61">
        <v>8</v>
      </c>
      <c r="H57" s="62" t="str">
        <f t="shared" si="2"/>
        <v>48</v>
      </c>
      <c r="I57" s="112" t="s">
        <v>5</v>
      </c>
      <c r="J57" s="97"/>
      <c r="K57" s="112"/>
      <c r="N57" s="25"/>
    </row>
    <row r="58" spans="5:21">
      <c r="F58" s="60">
        <v>4</v>
      </c>
      <c r="G58" s="61">
        <v>9</v>
      </c>
      <c r="H58" s="62" t="str">
        <f t="shared" si="2"/>
        <v>49</v>
      </c>
      <c r="I58" s="112" t="s">
        <v>6</v>
      </c>
      <c r="J58" s="97"/>
      <c r="K58" s="112"/>
      <c r="N58" s="25"/>
    </row>
    <row r="59" spans="5:21">
      <c r="F59" s="60">
        <v>4</v>
      </c>
      <c r="G59" s="61">
        <v>10</v>
      </c>
      <c r="H59" s="62" t="str">
        <f t="shared" si="2"/>
        <v>410</v>
      </c>
      <c r="I59" s="112" t="s">
        <v>7</v>
      </c>
      <c r="J59" s="97"/>
      <c r="K59" s="112"/>
      <c r="N59" s="25"/>
    </row>
    <row r="60" spans="5:21">
      <c r="F60" s="60">
        <v>4</v>
      </c>
      <c r="G60" s="61">
        <v>11</v>
      </c>
      <c r="H60" s="62" t="str">
        <f t="shared" si="2"/>
        <v>411</v>
      </c>
      <c r="I60" s="112" t="s">
        <v>8</v>
      </c>
      <c r="J60" s="97"/>
      <c r="K60" s="112"/>
      <c r="N60" s="25"/>
    </row>
    <row r="61" spans="5:21">
      <c r="F61" s="60">
        <v>5</v>
      </c>
      <c r="G61" s="61">
        <v>1</v>
      </c>
      <c r="H61" s="62" t="str">
        <f t="shared" ref="H61:H70" si="3">F61&amp;G61</f>
        <v>51</v>
      </c>
      <c r="I61" s="111" t="s">
        <v>45</v>
      </c>
      <c r="J61" s="96"/>
      <c r="K61" s="111"/>
      <c r="L61" s="54"/>
      <c r="M61" s="54"/>
      <c r="N61" s="25"/>
      <c r="O61" s="25"/>
      <c r="U61" s="54"/>
    </row>
    <row r="62" spans="5:21">
      <c r="F62" s="60">
        <v>5</v>
      </c>
      <c r="G62" s="61">
        <v>2</v>
      </c>
      <c r="H62" s="62" t="str">
        <f t="shared" si="3"/>
        <v>52</v>
      </c>
      <c r="I62" s="111" t="s">
        <v>46</v>
      </c>
      <c r="J62" s="96"/>
      <c r="K62" s="111"/>
      <c r="L62" s="54"/>
      <c r="M62" s="54"/>
      <c r="N62" s="25"/>
      <c r="O62" s="25"/>
      <c r="U62" s="54"/>
    </row>
    <row r="63" spans="5:21">
      <c r="F63" s="60">
        <v>5</v>
      </c>
      <c r="G63" s="61">
        <v>3</v>
      </c>
      <c r="H63" s="62" t="str">
        <f t="shared" si="3"/>
        <v>53</v>
      </c>
      <c r="I63" s="111" t="s">
        <v>47</v>
      </c>
      <c r="J63" s="96"/>
      <c r="K63" s="111"/>
      <c r="L63" s="54"/>
      <c r="M63" s="54"/>
      <c r="N63" s="25"/>
      <c r="O63" s="25"/>
      <c r="U63" s="54"/>
    </row>
    <row r="64" spans="5:21">
      <c r="F64" s="60">
        <v>5</v>
      </c>
      <c r="G64" s="61">
        <v>4</v>
      </c>
      <c r="H64" s="62" t="str">
        <f t="shared" si="3"/>
        <v>54</v>
      </c>
      <c r="I64" s="111" t="s">
        <v>48</v>
      </c>
      <c r="J64" s="96"/>
      <c r="K64" s="111"/>
      <c r="L64" s="54"/>
      <c r="M64" s="54"/>
      <c r="N64" s="25"/>
      <c r="O64" s="25"/>
      <c r="U64" s="54"/>
    </row>
    <row r="65" spans="6:21">
      <c r="F65" s="60">
        <v>5</v>
      </c>
      <c r="G65" s="61">
        <v>5</v>
      </c>
      <c r="H65" s="62" t="str">
        <f t="shared" si="3"/>
        <v>55</v>
      </c>
      <c r="I65" s="111" t="s">
        <v>49</v>
      </c>
      <c r="J65" s="96"/>
      <c r="K65" s="111"/>
      <c r="L65" s="54"/>
      <c r="M65" s="54"/>
      <c r="N65" s="25"/>
      <c r="O65" s="25"/>
      <c r="U65" s="54"/>
    </row>
    <row r="66" spans="6:21">
      <c r="F66" s="60">
        <v>5</v>
      </c>
      <c r="G66" s="61">
        <v>6</v>
      </c>
      <c r="H66" s="62" t="str">
        <f t="shared" si="3"/>
        <v>56</v>
      </c>
      <c r="I66" s="111" t="s">
        <v>18</v>
      </c>
      <c r="J66" s="96"/>
      <c r="K66" s="111"/>
      <c r="L66" s="54"/>
      <c r="M66" s="54"/>
      <c r="N66" s="25"/>
      <c r="O66" s="25"/>
      <c r="U66" s="54"/>
    </row>
    <row r="67" spans="6:21">
      <c r="F67" s="60">
        <v>5</v>
      </c>
      <c r="G67" s="61">
        <v>7</v>
      </c>
      <c r="H67" s="62" t="str">
        <f t="shared" si="3"/>
        <v>57</v>
      </c>
      <c r="I67" s="111" t="s">
        <v>50</v>
      </c>
      <c r="J67" s="96"/>
      <c r="K67" s="111"/>
      <c r="L67" s="54"/>
      <c r="M67" s="54"/>
      <c r="N67" s="25"/>
      <c r="O67" s="25"/>
      <c r="U67" s="54"/>
    </row>
    <row r="68" spans="6:21">
      <c r="F68" s="60">
        <v>5</v>
      </c>
      <c r="G68" s="61">
        <v>8</v>
      </c>
      <c r="H68" s="62" t="str">
        <f t="shared" si="3"/>
        <v>58</v>
      </c>
      <c r="I68" s="111" t="s">
        <v>51</v>
      </c>
      <c r="J68" s="96"/>
      <c r="K68" s="111"/>
      <c r="L68" s="54"/>
      <c r="M68" s="54"/>
      <c r="N68" s="25"/>
      <c r="O68" s="25"/>
      <c r="U68" s="54"/>
    </row>
    <row r="69" spans="6:21">
      <c r="F69" s="60">
        <v>5</v>
      </c>
      <c r="G69" s="61">
        <v>9</v>
      </c>
      <c r="H69" s="62" t="str">
        <f t="shared" si="3"/>
        <v>59</v>
      </c>
      <c r="I69" s="111" t="s">
        <v>52</v>
      </c>
      <c r="J69" s="96"/>
      <c r="K69" s="111"/>
      <c r="L69" s="54"/>
      <c r="M69" s="54"/>
      <c r="N69" s="25"/>
      <c r="O69" s="25"/>
      <c r="U69" s="54"/>
    </row>
    <row r="70" spans="6:21">
      <c r="F70" s="60">
        <v>6</v>
      </c>
      <c r="G70" s="110">
        <v>1</v>
      </c>
      <c r="H70" s="25" t="str">
        <f t="shared" si="3"/>
        <v>61</v>
      </c>
      <c r="I70" s="111" t="s">
        <v>54</v>
      </c>
      <c r="J70" s="96"/>
      <c r="K70" s="111"/>
      <c r="L70" s="54"/>
      <c r="M70" s="54"/>
      <c r="N70" s="25"/>
      <c r="O70" s="25"/>
      <c r="U70" s="54"/>
    </row>
    <row r="71" spans="6:21">
      <c r="F71" s="60">
        <v>6</v>
      </c>
      <c r="G71" s="110">
        <v>2</v>
      </c>
      <c r="H71" s="25" t="str">
        <f t="shared" ref="H71:H78" si="4">F71&amp;G71</f>
        <v>62</v>
      </c>
      <c r="I71" s="111" t="s">
        <v>55</v>
      </c>
      <c r="J71" s="96"/>
      <c r="K71" s="111"/>
      <c r="L71" s="54"/>
      <c r="M71" s="54"/>
      <c r="N71" s="25"/>
      <c r="O71" s="25"/>
      <c r="U71" s="54"/>
    </row>
    <row r="72" spans="6:21">
      <c r="F72" s="60">
        <v>6</v>
      </c>
      <c r="G72" s="110">
        <v>3</v>
      </c>
      <c r="H72" s="25" t="str">
        <f t="shared" si="4"/>
        <v>63</v>
      </c>
      <c r="I72" s="111" t="s">
        <v>56</v>
      </c>
      <c r="J72" s="96"/>
      <c r="K72" s="111"/>
      <c r="L72" s="54"/>
      <c r="M72" s="54"/>
      <c r="N72" s="25"/>
      <c r="O72" s="25"/>
      <c r="U72" s="54"/>
    </row>
    <row r="73" spans="6:21">
      <c r="F73" s="60">
        <v>6</v>
      </c>
      <c r="G73" s="110">
        <v>4</v>
      </c>
      <c r="H73" s="25" t="str">
        <f t="shared" si="4"/>
        <v>64</v>
      </c>
      <c r="I73" s="111" t="s">
        <v>57</v>
      </c>
      <c r="J73" s="96"/>
      <c r="K73" s="111"/>
      <c r="L73" s="54"/>
      <c r="M73" s="54"/>
      <c r="N73" s="25"/>
      <c r="O73" s="25"/>
      <c r="U73" s="54"/>
    </row>
    <row r="74" spans="6:21">
      <c r="F74" s="60">
        <v>6</v>
      </c>
      <c r="G74" s="110">
        <v>5</v>
      </c>
      <c r="H74" s="25" t="str">
        <f t="shared" si="4"/>
        <v>65</v>
      </c>
      <c r="I74" s="111" t="s">
        <v>58</v>
      </c>
      <c r="J74" s="96"/>
      <c r="K74" s="111"/>
      <c r="L74" s="54"/>
      <c r="M74" s="54"/>
      <c r="N74" s="25"/>
      <c r="O74" s="25"/>
      <c r="U74" s="54"/>
    </row>
    <row r="75" spans="6:21">
      <c r="F75" s="60">
        <v>6</v>
      </c>
      <c r="G75" s="110">
        <v>6</v>
      </c>
      <c r="H75" s="25" t="str">
        <f t="shared" si="4"/>
        <v>66</v>
      </c>
      <c r="I75" s="111" t="s">
        <v>59</v>
      </c>
      <c r="J75" s="96"/>
      <c r="K75" s="111"/>
      <c r="L75" s="54"/>
      <c r="M75" s="54"/>
      <c r="N75" s="25"/>
      <c r="O75" s="25"/>
      <c r="U75" s="54"/>
    </row>
    <row r="76" spans="6:21">
      <c r="F76" s="60">
        <v>6</v>
      </c>
      <c r="G76" s="110">
        <v>7</v>
      </c>
      <c r="H76" s="25" t="str">
        <f t="shared" si="4"/>
        <v>67</v>
      </c>
      <c r="I76" s="111" t="s">
        <v>60</v>
      </c>
      <c r="J76" s="96"/>
      <c r="K76" s="111"/>
      <c r="L76" s="54"/>
      <c r="M76" s="54"/>
      <c r="N76" s="25"/>
      <c r="O76" s="25"/>
      <c r="U76" s="54"/>
    </row>
    <row r="77" spans="6:21">
      <c r="F77" s="60">
        <v>6</v>
      </c>
      <c r="G77" s="110">
        <v>8</v>
      </c>
      <c r="H77" s="25" t="str">
        <f t="shared" si="4"/>
        <v>68</v>
      </c>
      <c r="I77" s="111" t="s">
        <v>61</v>
      </c>
      <c r="J77" s="96"/>
      <c r="K77" s="111"/>
      <c r="L77" s="54"/>
      <c r="M77" s="54"/>
      <c r="N77" s="25"/>
      <c r="O77" s="25"/>
      <c r="U77" s="54"/>
    </row>
    <row r="78" spans="6:21">
      <c r="F78" s="60">
        <v>7</v>
      </c>
      <c r="G78" s="110">
        <v>1</v>
      </c>
      <c r="H78" s="25" t="str">
        <f t="shared" si="4"/>
        <v>71</v>
      </c>
      <c r="I78" s="114" t="s">
        <v>27</v>
      </c>
      <c r="J78" s="95"/>
      <c r="K78" s="114"/>
      <c r="L78" s="54"/>
      <c r="M78" s="54"/>
      <c r="N78" s="25"/>
      <c r="O78" s="25"/>
      <c r="U78" s="54"/>
    </row>
    <row r="79" spans="6:21">
      <c r="F79" s="60">
        <v>7</v>
      </c>
      <c r="G79" s="110">
        <v>2</v>
      </c>
      <c r="H79" s="25" t="str">
        <f t="shared" ref="H79:H87" si="5">F79&amp;G79</f>
        <v>72</v>
      </c>
      <c r="I79" s="114" t="s">
        <v>28</v>
      </c>
      <c r="J79" s="95"/>
      <c r="K79" s="114"/>
      <c r="L79" s="54"/>
      <c r="M79" s="54"/>
      <c r="N79" s="25"/>
      <c r="O79" s="25"/>
      <c r="U79" s="54"/>
    </row>
    <row r="80" spans="6:21">
      <c r="F80" s="60">
        <v>7</v>
      </c>
      <c r="G80" s="110">
        <v>3</v>
      </c>
      <c r="H80" s="25" t="str">
        <f t="shared" si="5"/>
        <v>73</v>
      </c>
      <c r="I80" s="114" t="s">
        <v>29</v>
      </c>
      <c r="J80" s="95"/>
      <c r="K80" s="114"/>
      <c r="L80" s="54"/>
      <c r="M80" s="54"/>
      <c r="N80" s="25"/>
      <c r="O80" s="25"/>
      <c r="U80" s="54"/>
    </row>
    <row r="81" spans="6:21">
      <c r="F81" s="60">
        <v>7</v>
      </c>
      <c r="G81" s="110">
        <v>4</v>
      </c>
      <c r="H81" s="25" t="str">
        <f t="shared" si="5"/>
        <v>74</v>
      </c>
      <c r="I81" s="114" t="s">
        <v>30</v>
      </c>
      <c r="J81" s="95"/>
      <c r="K81" s="114"/>
      <c r="L81" s="54"/>
      <c r="M81" s="54"/>
      <c r="N81" s="25"/>
      <c r="O81" s="25"/>
      <c r="U81" s="54"/>
    </row>
    <row r="82" spans="6:21">
      <c r="F82" s="60">
        <v>7</v>
      </c>
      <c r="G82" s="110">
        <v>5</v>
      </c>
      <c r="H82" s="25" t="str">
        <f t="shared" si="5"/>
        <v>75</v>
      </c>
      <c r="I82" s="114" t="s">
        <v>31</v>
      </c>
      <c r="J82" s="95"/>
      <c r="K82" s="114"/>
      <c r="L82" s="54"/>
      <c r="M82" s="54"/>
      <c r="N82" s="25"/>
      <c r="O82" s="25"/>
      <c r="U82" s="54"/>
    </row>
    <row r="83" spans="6:21">
      <c r="F83" s="60">
        <v>7</v>
      </c>
      <c r="G83" s="110">
        <v>6</v>
      </c>
      <c r="H83" s="25" t="str">
        <f t="shared" si="5"/>
        <v>76</v>
      </c>
      <c r="I83" s="114" t="s">
        <v>32</v>
      </c>
      <c r="J83" s="95"/>
      <c r="K83" s="114"/>
      <c r="L83" s="54"/>
      <c r="M83" s="54"/>
      <c r="N83" s="25"/>
      <c r="O83" s="25"/>
      <c r="U83" s="54"/>
    </row>
    <row r="84" spans="6:21">
      <c r="F84" s="60">
        <v>7</v>
      </c>
      <c r="G84" s="110">
        <v>7</v>
      </c>
      <c r="H84" s="25" t="str">
        <f t="shared" si="5"/>
        <v>77</v>
      </c>
      <c r="I84" s="114" t="s">
        <v>33</v>
      </c>
      <c r="J84" s="95"/>
      <c r="K84" s="114"/>
      <c r="L84" s="54"/>
      <c r="M84" s="54"/>
      <c r="N84" s="25"/>
      <c r="O84" s="25"/>
      <c r="U84" s="54"/>
    </row>
    <row r="85" spans="6:21">
      <c r="F85" s="60">
        <v>7</v>
      </c>
      <c r="G85" s="110">
        <v>8</v>
      </c>
      <c r="H85" s="25" t="str">
        <f t="shared" si="5"/>
        <v>78</v>
      </c>
      <c r="I85" s="114" t="s">
        <v>9</v>
      </c>
      <c r="J85" s="95"/>
      <c r="K85" s="114"/>
      <c r="L85" s="54"/>
      <c r="M85" s="54"/>
      <c r="N85" s="25"/>
      <c r="O85" s="25"/>
      <c r="U85" s="54"/>
    </row>
    <row r="86" spans="6:21">
      <c r="F86" s="60">
        <v>7</v>
      </c>
      <c r="G86" s="110">
        <v>9</v>
      </c>
      <c r="H86" s="25" t="str">
        <f t="shared" si="5"/>
        <v>79</v>
      </c>
      <c r="I86" s="114" t="s">
        <v>34</v>
      </c>
      <c r="J86" s="95"/>
      <c r="K86" s="114"/>
      <c r="L86" s="54"/>
      <c r="M86" s="54"/>
      <c r="N86" s="25"/>
      <c r="O86" s="25"/>
      <c r="U86" s="54"/>
    </row>
    <row r="87" spans="6:21">
      <c r="F87" s="60">
        <v>7</v>
      </c>
      <c r="G87" s="110">
        <v>10</v>
      </c>
      <c r="H87" s="25" t="str">
        <f t="shared" si="5"/>
        <v>710</v>
      </c>
      <c r="I87" s="114" t="s">
        <v>35</v>
      </c>
      <c r="J87" s="95"/>
      <c r="K87" s="114"/>
      <c r="L87" s="54"/>
      <c r="M87" s="54"/>
      <c r="N87" s="25"/>
      <c r="O87" s="25"/>
      <c r="U87" s="54"/>
    </row>
    <row r="88" spans="6:21">
      <c r="F88" s="60">
        <v>7</v>
      </c>
      <c r="G88" s="110">
        <v>11</v>
      </c>
      <c r="H88" s="25" t="str">
        <f t="shared" ref="H88:H89" si="6">F88&amp;G88</f>
        <v>711</v>
      </c>
      <c r="I88" s="114" t="s">
        <v>36</v>
      </c>
      <c r="J88" s="95"/>
      <c r="K88" s="114"/>
      <c r="N88" s="25"/>
      <c r="O88" s="25"/>
      <c r="U88" s="54"/>
    </row>
    <row r="89" spans="6:21">
      <c r="F89" s="73">
        <v>7</v>
      </c>
      <c r="G89" s="109">
        <v>12</v>
      </c>
      <c r="H89" s="53" t="str">
        <f t="shared" si="6"/>
        <v>712</v>
      </c>
      <c r="I89" s="108" t="s">
        <v>37</v>
      </c>
      <c r="J89" s="103"/>
      <c r="K89" s="103"/>
    </row>
  </sheetData>
  <mergeCells count="5">
    <mergeCell ref="F24:I24"/>
    <mergeCell ref="F3:I4"/>
    <mergeCell ref="V5:X5"/>
    <mergeCell ref="M4:U4"/>
    <mergeCell ref="A2:B2"/>
  </mergeCells>
  <pageMargins left="0.70866141732283472" right="0.70866141732283472" top="0.74803149606299213" bottom="0.74803149606299213" header="0.31496062992125984" footer="0.31496062992125984"/>
  <pageSetup paperSize="9" scale="34" orientation="landscape" r:id="rId1"/>
  <headerFooter>
    <oddHeader>&amp;L&amp;"Verdana,Regular"&amp;8Author: Observatory Analytical Team&amp;R&amp;"Verdana,Regular"&amp;8Date created: 16/07/2014</oddHeader>
    <oddFooter>&amp;L&amp;"Verdana,Regular"&amp;8 &amp;Z&amp;F&amp;A&amp;R&amp;"Verdana,Regular"&amp;8Page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N75"/>
  <sheetViews>
    <sheetView showGridLines="0" topLeftCell="B49" zoomScaleNormal="100" workbookViewId="0">
      <selection activeCell="H80" sqref="H80"/>
    </sheetView>
  </sheetViews>
  <sheetFormatPr defaultColWidth="9.109375" defaultRowHeight="12.6"/>
  <cols>
    <col min="1" max="1" width="3.44140625" style="159" customWidth="1"/>
    <col min="2" max="2" width="26.5546875" style="159" customWidth="1"/>
    <col min="3" max="3" width="25" style="159" customWidth="1"/>
    <col min="4" max="4" width="26.44140625" style="159" customWidth="1"/>
    <col min="5" max="5" width="14.6640625" style="161" customWidth="1"/>
    <col min="6" max="6" width="16.33203125" style="159" customWidth="1"/>
    <col min="7" max="7" width="20.6640625" style="159" bestFit="1" customWidth="1"/>
    <col min="8" max="8" width="18.109375" style="159" customWidth="1"/>
    <col min="9" max="9" width="18.6640625" style="159" customWidth="1"/>
    <col min="10" max="10" width="16.6640625" style="159" customWidth="1"/>
    <col min="11" max="12" width="18.6640625" style="159" customWidth="1"/>
    <col min="13" max="13" width="15.109375" style="159" customWidth="1"/>
    <col min="14" max="14" width="11.88671875" style="159" customWidth="1"/>
    <col min="15" max="16" width="11.5546875" style="159" customWidth="1"/>
    <col min="17" max="17" width="12.5546875" style="159" customWidth="1"/>
    <col min="18" max="16384" width="9.109375" style="159"/>
  </cols>
  <sheetData>
    <row r="1" spans="2:8">
      <c r="B1" s="158" t="s">
        <v>149</v>
      </c>
      <c r="E1" s="160"/>
    </row>
    <row r="2" spans="2:8">
      <c r="B2" s="160"/>
    </row>
    <row r="3" spans="2:8">
      <c r="B3" s="162" t="s">
        <v>150</v>
      </c>
      <c r="C3" s="159" t="s">
        <v>73</v>
      </c>
      <c r="D3" s="163"/>
      <c r="E3" s="159" t="s">
        <v>89</v>
      </c>
    </row>
    <row r="4" spans="2:8">
      <c r="B4" s="162" t="s">
        <v>151</v>
      </c>
      <c r="C4" s="159">
        <v>1</v>
      </c>
      <c r="D4" s="163"/>
      <c r="E4" s="159">
        <v>1</v>
      </c>
    </row>
    <row r="5" spans="2:8">
      <c r="C5" s="159" t="str">
        <f>INDEX(B9:B15,C4)</f>
        <v>Betsi Cadwaladr UHB</v>
      </c>
      <c r="D5" s="163"/>
      <c r="E5" s="159" t="str">
        <f>INDEX(D9:D22,E4)</f>
        <v>Anglesey</v>
      </c>
    </row>
    <row r="6" spans="2:8">
      <c r="B6" s="160"/>
    </row>
    <row r="7" spans="2:8">
      <c r="B7" s="160"/>
    </row>
    <row r="8" spans="2:8">
      <c r="B8" s="164" t="s">
        <v>152</v>
      </c>
      <c r="C8" s="165"/>
      <c r="D8" s="166" t="s">
        <v>89</v>
      </c>
      <c r="E8" s="133"/>
      <c r="F8" s="133"/>
      <c r="G8" s="133"/>
      <c r="H8" s="133"/>
    </row>
    <row r="9" spans="2:8">
      <c r="B9" s="167" t="s">
        <v>38</v>
      </c>
      <c r="C9" s="165" t="str">
        <f>IF(INDEX($B26:$H$39,1,$C$4)=0,"",$C$5)</f>
        <v>Betsi Cadwaladr UHB</v>
      </c>
      <c r="D9" s="165" t="str">
        <f>IF(INDEX($B26:$H39,1,$C$4)=0,"",INDEX($B26:$H39,1,$C$4))</f>
        <v>Anglesey</v>
      </c>
      <c r="E9" s="133"/>
      <c r="F9" s="133"/>
      <c r="G9" s="133"/>
      <c r="H9" s="133"/>
    </row>
    <row r="10" spans="2:8">
      <c r="B10" s="167" t="s">
        <v>72</v>
      </c>
      <c r="C10" s="165" t="str">
        <f>IF(INDEX($B27:$H$39,1,$C$4)=0,"",$C$5)</f>
        <v>Betsi Cadwaladr UHB</v>
      </c>
      <c r="D10" s="165" t="str">
        <f>IF(INDEX($B27:$H40,1,$C$4)=0,"",INDEX($B27:$H40,1,$C$4))</f>
        <v>Arfon</v>
      </c>
      <c r="E10" s="133"/>
      <c r="F10" s="133"/>
      <c r="G10" s="133"/>
      <c r="H10" s="133"/>
    </row>
    <row r="11" spans="2:8">
      <c r="B11" s="167" t="s">
        <v>69</v>
      </c>
      <c r="C11" s="165" t="str">
        <f>IF(INDEX($B28:$H$39,1,$C$4)=0,"",$C$5)</f>
        <v>Betsi Cadwaladr UHB</v>
      </c>
      <c r="D11" s="165" t="str">
        <f>IF(INDEX($B28:$H41,1,$C$4)=0,"",INDEX($B28:$H41,1,$C$4))</f>
        <v>Central &amp; South Denbighshire</v>
      </c>
      <c r="E11" s="133"/>
      <c r="F11" s="133"/>
      <c r="G11" s="133"/>
      <c r="H11" s="133"/>
    </row>
    <row r="12" spans="2:8">
      <c r="B12" s="167" t="s">
        <v>125</v>
      </c>
      <c r="C12" s="165" t="str">
        <f>IF(INDEX($B29:$H$39,1,$C$4)=0,"",$C$5)</f>
        <v>Betsi Cadwaladr UHB</v>
      </c>
      <c r="D12" s="165" t="str">
        <f>IF(INDEX($B29:$H41,1,$C$4)=0,"",INDEX($B29:$H41,1,$C$4))</f>
        <v>Conwy East</v>
      </c>
      <c r="E12" s="133"/>
      <c r="F12" s="133"/>
      <c r="G12" s="133"/>
      <c r="H12" s="133"/>
    </row>
    <row r="13" spans="2:8">
      <c r="B13" s="167" t="s">
        <v>153</v>
      </c>
      <c r="C13" s="165" t="str">
        <f>IF(INDEX($B30:$H$39,1,$C$4)=0,"",$C$5)</f>
        <v>Betsi Cadwaladr UHB</v>
      </c>
      <c r="D13" s="165" t="str">
        <f>IF(INDEX($B30:$H41,1,$C$4)=0,"",INDEX($B30:$H41,1,$C$4))</f>
        <v>Conwy West</v>
      </c>
      <c r="E13" s="133"/>
      <c r="F13" s="133"/>
      <c r="G13" s="133"/>
      <c r="H13" s="133"/>
    </row>
    <row r="14" spans="2:8">
      <c r="B14" s="167" t="s">
        <v>62</v>
      </c>
      <c r="C14" s="165" t="str">
        <f>IF(INDEX($B31:$H$39,1,$C$4)=0,"",$C$5)</f>
        <v>Betsi Cadwaladr UHB</v>
      </c>
      <c r="D14" s="165" t="str">
        <f>IF(INDEX($B31:$H41,1,$C$4)=0,"",INDEX($B31:$H41,1,$C$4))</f>
        <v>Deeside, Hawarden &amp; Saltney</v>
      </c>
      <c r="E14" s="133"/>
      <c r="F14" s="133"/>
      <c r="G14" s="133"/>
      <c r="H14" s="133"/>
    </row>
    <row r="15" spans="2:8">
      <c r="B15" s="167" t="s">
        <v>26</v>
      </c>
      <c r="C15" s="165" t="str">
        <f>IF(INDEX($B32:$H$39,1,$C$4)=0,"",$C$5)</f>
        <v>Betsi Cadwaladr UHB</v>
      </c>
      <c r="D15" s="165" t="str">
        <f>IF(INDEX($B32:$H41,1,$C$4)=0,"",INDEX($B32:$H41,1,$C$4))</f>
        <v>Dwyfor</v>
      </c>
      <c r="E15" s="133"/>
      <c r="F15" s="133"/>
      <c r="G15" s="133"/>
      <c r="H15" s="133"/>
    </row>
    <row r="16" spans="2:8">
      <c r="B16" s="133"/>
      <c r="C16" s="165" t="str">
        <f>IF(INDEX($B33:$H$39,1,$C$4)=0,"",$C$5)</f>
        <v>Betsi Cadwaladr UHB</v>
      </c>
      <c r="D16" s="165" t="str">
        <f>IF(INDEX($B33:$H41,1,$C$4)=0,"",INDEX($B33:$H41,1,$C$4))</f>
        <v>Holywell &amp; Flint</v>
      </c>
      <c r="E16" s="133"/>
      <c r="F16" s="133"/>
      <c r="G16" s="133"/>
      <c r="H16" s="133"/>
    </row>
    <row r="17" spans="2:8">
      <c r="B17" s="133"/>
      <c r="C17" s="165" t="str">
        <f>IF(INDEX($B34:$H$39,1,$C$4)=0,"",$C$5)</f>
        <v>Betsi Cadwaladr UHB</v>
      </c>
      <c r="D17" s="165" t="str">
        <f>IF(INDEX($B34:$H42,1,$C$4)=0,"",INDEX($B34:$H42,1,$C$4))</f>
        <v>Meirionnydd</v>
      </c>
      <c r="E17" s="133"/>
      <c r="F17" s="133"/>
      <c r="G17" s="133"/>
      <c r="H17" s="133"/>
    </row>
    <row r="18" spans="2:8">
      <c r="B18" s="133"/>
      <c r="C18" s="165" t="str">
        <f>IF(INDEX($B35:$H$39,1,$C$4)=0,"",$C$5)</f>
        <v>Betsi Cadwaladr UHB</v>
      </c>
      <c r="D18" s="165" t="str">
        <f>IF(INDEX($B35:$H43,1,$C$4)=0,"",INDEX($B35:$H43,1,$C$4))</f>
        <v>Mold, Buckley &amp; Caergwle</v>
      </c>
      <c r="E18" s="133"/>
      <c r="F18" s="133"/>
      <c r="G18" s="133"/>
      <c r="H18" s="133"/>
    </row>
    <row r="19" spans="2:8">
      <c r="B19" s="133"/>
      <c r="C19" s="165" t="str">
        <f>IF(INDEX($B36:$H$39,1,$C$4)=0,"",$C$5)</f>
        <v>Betsi Cadwaladr UHB</v>
      </c>
      <c r="D19" s="165" t="str">
        <f>IF(INDEX($B36:$H44,1,$C$4)=0,"",INDEX($B36:$H44,1,$C$4))</f>
        <v>North Denbighshire</v>
      </c>
      <c r="E19" s="133"/>
      <c r="F19" s="133"/>
      <c r="G19" s="133"/>
      <c r="H19" s="133"/>
    </row>
    <row r="20" spans="2:8">
      <c r="B20" s="133"/>
      <c r="C20" s="165" t="str">
        <f>IF(INDEX($B37:$H$39,1,$C$4)=0,"",$C$5)</f>
        <v>Betsi Cadwaladr UHB</v>
      </c>
      <c r="D20" s="165" t="str">
        <f>IF(INDEX($B37:$H44,1,$C$4)=0,"",INDEX($B37:$H44,1,$C$4))</f>
        <v>South Wrexham</v>
      </c>
      <c r="E20" s="133"/>
      <c r="F20" s="133"/>
      <c r="G20" s="133"/>
      <c r="H20" s="133"/>
    </row>
    <row r="21" spans="2:8">
      <c r="B21" s="133"/>
      <c r="C21" s="165" t="str">
        <f>IF(INDEX($B38:$H$39,1,$C$4)=0,"",$C$5)</f>
        <v>Betsi Cadwaladr UHB</v>
      </c>
      <c r="D21" s="165" t="str">
        <f>IF(INDEX($B38:$H44,1,$C$4)=0,"",INDEX($B38:$H44,1,$C$4))</f>
        <v>West &amp; North Wrexham</v>
      </c>
      <c r="E21" s="133"/>
      <c r="F21" s="133"/>
      <c r="G21" s="133"/>
      <c r="H21" s="133"/>
    </row>
    <row r="22" spans="2:8">
      <c r="B22" s="133"/>
      <c r="C22" s="165" t="str">
        <f>IF(INDEX($B39:$H$39,1,$C$4)=0,"",$C$5)</f>
        <v>Betsi Cadwaladr UHB</v>
      </c>
      <c r="D22" s="165" t="str">
        <f>IF(INDEX($B39:$H44,1,$C$4)=0,"",INDEX($B39:$H44,1,$C$4))</f>
        <v>Wrexham Town</v>
      </c>
      <c r="E22" s="133"/>
      <c r="F22" s="133"/>
      <c r="G22" s="133"/>
      <c r="H22" s="133"/>
    </row>
    <row r="23" spans="2:8">
      <c r="B23" s="166" t="s">
        <v>89</v>
      </c>
      <c r="C23" s="165"/>
      <c r="D23" s="165"/>
      <c r="E23" s="165"/>
      <c r="F23" s="165"/>
      <c r="G23" s="165"/>
      <c r="H23" s="165"/>
    </row>
    <row r="24" spans="2:8">
      <c r="B24" s="165"/>
      <c r="C24" s="165"/>
      <c r="D24" s="165"/>
      <c r="E24" s="165"/>
      <c r="F24" s="165"/>
      <c r="G24" s="165"/>
      <c r="H24" s="165"/>
    </row>
    <row r="25" spans="2:8">
      <c r="B25" s="166" t="s">
        <v>38</v>
      </c>
      <c r="C25" s="166" t="s">
        <v>154</v>
      </c>
      <c r="D25" s="166" t="s">
        <v>155</v>
      </c>
      <c r="E25" s="166" t="s">
        <v>125</v>
      </c>
      <c r="F25" s="166" t="s">
        <v>153</v>
      </c>
      <c r="G25" s="166" t="s">
        <v>156</v>
      </c>
      <c r="H25" s="166" t="s">
        <v>157</v>
      </c>
    </row>
    <row r="26" spans="2:8">
      <c r="B26" s="165" t="s">
        <v>10</v>
      </c>
      <c r="C26" s="165" t="s">
        <v>20</v>
      </c>
      <c r="D26" s="165" t="s">
        <v>63</v>
      </c>
      <c r="E26" s="165" t="s">
        <v>1</v>
      </c>
      <c r="F26" s="165" t="s">
        <v>45</v>
      </c>
      <c r="G26" s="165" t="s">
        <v>54</v>
      </c>
      <c r="H26" s="165" t="s">
        <v>27</v>
      </c>
    </row>
    <row r="27" spans="2:8">
      <c r="B27" s="165" t="s">
        <v>11</v>
      </c>
      <c r="C27" s="165" t="s">
        <v>70</v>
      </c>
      <c r="D27" s="165" t="s">
        <v>19</v>
      </c>
      <c r="E27" s="165" t="s">
        <v>2</v>
      </c>
      <c r="F27" s="165" t="s">
        <v>46</v>
      </c>
      <c r="G27" s="165" t="s">
        <v>55</v>
      </c>
      <c r="H27" s="165" t="s">
        <v>28</v>
      </c>
    </row>
    <row r="28" spans="2:8">
      <c r="B28" s="165" t="s">
        <v>39</v>
      </c>
      <c r="C28" s="165" t="s">
        <v>71</v>
      </c>
      <c r="D28" s="165" t="s">
        <v>64</v>
      </c>
      <c r="E28" s="165" t="s">
        <v>23</v>
      </c>
      <c r="F28" s="165" t="s">
        <v>47</v>
      </c>
      <c r="G28" s="165" t="s">
        <v>56</v>
      </c>
      <c r="H28" s="165" t="s">
        <v>29</v>
      </c>
    </row>
    <row r="29" spans="2:8">
      <c r="B29" s="165" t="s">
        <v>40</v>
      </c>
      <c r="C29" s="165"/>
      <c r="D29" s="165" t="s">
        <v>65</v>
      </c>
      <c r="E29" s="165" t="s">
        <v>24</v>
      </c>
      <c r="F29" s="165" t="s">
        <v>48</v>
      </c>
      <c r="G29" s="165" t="s">
        <v>57</v>
      </c>
      <c r="H29" s="165" t="s">
        <v>30</v>
      </c>
    </row>
    <row r="30" spans="2:8">
      <c r="B30" s="165" t="s">
        <v>41</v>
      </c>
      <c r="C30" s="165"/>
      <c r="D30" s="165" t="s">
        <v>66</v>
      </c>
      <c r="E30" s="165" t="s">
        <v>25</v>
      </c>
      <c r="F30" s="165" t="s">
        <v>49</v>
      </c>
      <c r="G30" s="165" t="s">
        <v>58</v>
      </c>
      <c r="H30" s="165" t="s">
        <v>31</v>
      </c>
    </row>
    <row r="31" spans="2:8">
      <c r="B31" s="165" t="s">
        <v>12</v>
      </c>
      <c r="C31" s="165"/>
      <c r="D31" s="165" t="s">
        <v>67</v>
      </c>
      <c r="E31" s="165" t="s">
        <v>3</v>
      </c>
      <c r="F31" s="165" t="s">
        <v>18</v>
      </c>
      <c r="G31" s="165" t="s">
        <v>59</v>
      </c>
      <c r="H31" s="165" t="s">
        <v>32</v>
      </c>
    </row>
    <row r="32" spans="2:8">
      <c r="B32" s="165" t="s">
        <v>13</v>
      </c>
      <c r="C32" s="165"/>
      <c r="D32" s="165" t="s">
        <v>68</v>
      </c>
      <c r="E32" s="165" t="s">
        <v>4</v>
      </c>
      <c r="F32" s="165" t="s">
        <v>50</v>
      </c>
      <c r="G32" s="165" t="s">
        <v>60</v>
      </c>
      <c r="H32" s="165" t="s">
        <v>33</v>
      </c>
    </row>
    <row r="33" spans="2:8">
      <c r="B33" s="165" t="s">
        <v>14</v>
      </c>
      <c r="C33" s="165"/>
      <c r="D33" s="165"/>
      <c r="E33" s="165" t="s">
        <v>5</v>
      </c>
      <c r="F33" s="165" t="s">
        <v>51</v>
      </c>
      <c r="G33" s="165" t="s">
        <v>61</v>
      </c>
      <c r="H33" s="165" t="s">
        <v>9</v>
      </c>
    </row>
    <row r="34" spans="2:8">
      <c r="B34" s="165" t="s">
        <v>15</v>
      </c>
      <c r="C34" s="165"/>
      <c r="D34" s="165"/>
      <c r="E34" s="165" t="s">
        <v>6</v>
      </c>
      <c r="F34" s="165" t="s">
        <v>52</v>
      </c>
      <c r="G34" s="165"/>
      <c r="H34" s="165" t="s">
        <v>34</v>
      </c>
    </row>
    <row r="35" spans="2:8">
      <c r="B35" s="165" t="s">
        <v>16</v>
      </c>
      <c r="C35" s="165"/>
      <c r="D35" s="165"/>
      <c r="E35" s="165" t="s">
        <v>7</v>
      </c>
      <c r="F35" s="165"/>
      <c r="G35" s="165"/>
      <c r="H35" s="165" t="s">
        <v>35</v>
      </c>
    </row>
    <row r="36" spans="2:8">
      <c r="B36" s="165" t="s">
        <v>42</v>
      </c>
      <c r="C36" s="165"/>
      <c r="D36" s="165"/>
      <c r="E36" s="165" t="s">
        <v>8</v>
      </c>
      <c r="F36" s="165"/>
      <c r="G36" s="165"/>
      <c r="H36" s="165" t="s">
        <v>36</v>
      </c>
    </row>
    <row r="37" spans="2:8">
      <c r="B37" s="165" t="s">
        <v>43</v>
      </c>
      <c r="C37" s="165"/>
      <c r="D37" s="165"/>
      <c r="E37" s="165"/>
      <c r="F37" s="165"/>
      <c r="G37" s="165"/>
      <c r="H37" s="165" t="s">
        <v>37</v>
      </c>
    </row>
    <row r="38" spans="2:8" ht="15" customHeight="1">
      <c r="B38" s="165" t="s">
        <v>44</v>
      </c>
      <c r="C38" s="165"/>
      <c r="D38" s="165"/>
      <c r="E38" s="165"/>
      <c r="F38" s="165"/>
      <c r="G38" s="165"/>
      <c r="H38" s="165"/>
    </row>
    <row r="39" spans="2:8" ht="15" customHeight="1">
      <c r="B39" s="165" t="s">
        <v>17</v>
      </c>
      <c r="C39" s="165"/>
      <c r="D39" s="165"/>
      <c r="E39" s="165"/>
      <c r="F39" s="165"/>
      <c r="G39" s="165"/>
      <c r="H39" s="165"/>
    </row>
    <row r="42" spans="2:8">
      <c r="D42" s="163"/>
    </row>
    <row r="44" spans="2:8" ht="13.2" thickBot="1"/>
    <row r="45" spans="2:8" ht="13.2" thickBot="1">
      <c r="B45" s="168" t="s">
        <v>158</v>
      </c>
      <c r="C45" s="169"/>
      <c r="D45" s="170"/>
      <c r="E45" s="171"/>
    </row>
    <row r="46" spans="2:8">
      <c r="C46" s="163" t="s">
        <v>159</v>
      </c>
      <c r="D46" s="163"/>
      <c r="E46" s="163"/>
      <c r="F46" s="163"/>
      <c r="G46" s="163"/>
    </row>
    <row r="47" spans="2:8">
      <c r="B47" s="172" t="s">
        <v>82</v>
      </c>
      <c r="C47" s="173" t="str">
        <f>B47&amp;"_"&amp;$E$5</f>
        <v>AF05_Anglesey</v>
      </c>
      <c r="E47" s="159"/>
    </row>
    <row r="48" spans="2:8">
      <c r="B48" s="173" t="s">
        <v>85</v>
      </c>
      <c r="C48" s="173" t="str">
        <f>B48&amp;"_"&amp;$E$5</f>
        <v>AF06_Anglesey</v>
      </c>
      <c r="D48" s="174"/>
      <c r="E48" s="174"/>
      <c r="F48" s="174"/>
      <c r="G48" s="174"/>
    </row>
    <row r="49" spans="2:14">
      <c r="B49" s="173" t="s">
        <v>86</v>
      </c>
      <c r="C49" s="173" t="str">
        <f>B49&amp;"_"&amp;$E$5</f>
        <v>AF07_Anglesey</v>
      </c>
      <c r="E49" s="159"/>
    </row>
    <row r="50" spans="2:14">
      <c r="B50" s="173" t="s">
        <v>75</v>
      </c>
      <c r="C50" s="173" t="str">
        <f>B50&amp;"_"&amp;$E$5</f>
        <v>BP04_Anglesey</v>
      </c>
      <c r="E50" s="159"/>
    </row>
    <row r="51" spans="2:14">
      <c r="B51" s="173" t="s">
        <v>81</v>
      </c>
      <c r="C51" s="173" t="str">
        <f>B51&amp;"_"&amp;$E$5</f>
        <v>BP05_Anglesey</v>
      </c>
      <c r="E51" s="159"/>
    </row>
    <row r="52" spans="2:14" ht="13.2" thickBot="1">
      <c r="E52" s="159"/>
    </row>
    <row r="53" spans="2:14" ht="13.2" thickBot="1">
      <c r="B53" s="175" t="s">
        <v>160</v>
      </c>
      <c r="C53" s="169"/>
      <c r="D53" s="170"/>
      <c r="E53" s="170"/>
      <c r="F53" s="170"/>
      <c r="G53" s="171"/>
    </row>
    <row r="54" spans="2:14">
      <c r="C54" s="272" t="s">
        <v>161</v>
      </c>
      <c r="D54" s="272"/>
      <c r="E54" s="272"/>
      <c r="F54" s="272"/>
      <c r="G54" s="272"/>
      <c r="H54" s="272"/>
      <c r="I54" s="272"/>
      <c r="J54" s="272"/>
      <c r="K54" s="272" t="s">
        <v>162</v>
      </c>
      <c r="L54" s="272"/>
      <c r="M54" s="272"/>
    </row>
    <row r="55" spans="2:14">
      <c r="C55" s="176">
        <v>5</v>
      </c>
      <c r="D55" s="176">
        <v>6</v>
      </c>
      <c r="E55" s="176">
        <v>7</v>
      </c>
      <c r="F55" s="176">
        <v>8</v>
      </c>
      <c r="G55" s="176">
        <v>9</v>
      </c>
      <c r="H55" s="176">
        <v>10</v>
      </c>
      <c r="I55" s="176">
        <v>11</v>
      </c>
      <c r="J55" s="176">
        <v>12</v>
      </c>
      <c r="K55" s="176">
        <v>13</v>
      </c>
      <c r="L55" s="176">
        <v>14</v>
      </c>
      <c r="M55" s="176">
        <v>15</v>
      </c>
    </row>
    <row r="56" spans="2:14" ht="37.799999999999997">
      <c r="B56" s="177"/>
      <c r="C56" s="177" t="s">
        <v>163</v>
      </c>
      <c r="D56" s="177" t="s">
        <v>106</v>
      </c>
      <c r="E56" s="177" t="s">
        <v>107</v>
      </c>
      <c r="F56" s="177" t="s">
        <v>108</v>
      </c>
      <c r="G56" s="177" t="s">
        <v>109</v>
      </c>
      <c r="H56" s="178" t="s">
        <v>127</v>
      </c>
      <c r="I56" s="178" t="s">
        <v>80</v>
      </c>
      <c r="J56" s="178" t="s">
        <v>128</v>
      </c>
      <c r="K56" s="196" t="s">
        <v>95</v>
      </c>
      <c r="L56" s="196" t="s">
        <v>96</v>
      </c>
      <c r="M56" s="196" t="s">
        <v>97</v>
      </c>
      <c r="N56" s="179"/>
    </row>
    <row r="57" spans="2:14">
      <c r="B57" s="163" t="s">
        <v>199</v>
      </c>
      <c r="C57" s="215">
        <f>IFERROR(VLOOKUP($C47,'Cluster Data'!$A$4:$O$328,5,FALSE),"")</f>
        <v>66040</v>
      </c>
      <c r="D57" s="163">
        <f>IFERROR(VLOOKUP($C47,'Cluster Data'!$A$4:$O$328,6,FALSE),"")</f>
        <v>1228</v>
      </c>
      <c r="E57" s="163">
        <f>IFERROR(VLOOKUP($C47,'Cluster Data'!$A$4:$O$328,7,FALSE),"")</f>
        <v>73</v>
      </c>
      <c r="F57" s="180">
        <f>IFERROR(VLOOKUP($C47,'Cluster Data'!$A$4:$O$328,8,FALSE),"")</f>
        <v>94.388931591083775</v>
      </c>
      <c r="G57" s="163">
        <f>IFERROR(VLOOKUP($C47,'Cluster Data'!$A$4:$O$328,9,FALSE),"")</f>
        <v>48</v>
      </c>
      <c r="H57" s="180">
        <f>IFERROR(VLOOKUP($C47,'Cluster Data'!$A$4:$O$328,10,FALSE),"")</f>
        <v>3.5581912527798369</v>
      </c>
      <c r="I57" s="163">
        <f>IFERROR(VLOOKUP($C47,'Cluster Data'!$A$4:$O$328,11,FALSE),"")</f>
        <v>33</v>
      </c>
      <c r="J57" s="180">
        <f>IFERROR(VLOOKUP($C47,'Cluster Data'!$A$4:$O$328,12,FALSE),"")</f>
        <v>2.3878437047756873</v>
      </c>
      <c r="K57" s="180">
        <f>IFERROR(VLOOKUP($C47,'Cluster Data'!$A$4:$O$328,13,FALSE),"")</f>
        <v>94.388931591083775</v>
      </c>
      <c r="L57" s="180">
        <f>IFERROR(VLOOKUP($C47,'Cluster Data'!$A$4:$O$328,14,FALSE),"")</f>
        <v>5.6110684089162186</v>
      </c>
      <c r="M57" s="180">
        <f>IFERROR(VLOOKUP($C47,'Cluster Data'!$A$4:$O$328,15,FALSE),"")</f>
        <v>3.5581912527798369</v>
      </c>
    </row>
    <row r="58" spans="2:14">
      <c r="B58" s="163" t="s">
        <v>200</v>
      </c>
      <c r="C58" s="215">
        <f>IFERROR(VLOOKUP($C48,'Cluster Data'!$A$4:$O$328,5,FALSE),"")</f>
        <v>66040</v>
      </c>
      <c r="D58" s="163">
        <f>IFERROR(VLOOKUP($C48,'Cluster Data'!$A$4:$O$328,6,FALSE),"")</f>
        <v>293</v>
      </c>
      <c r="E58" s="163">
        <f>IFERROR(VLOOKUP($C48,'Cluster Data'!$A$4:$O$328,7,FALSE),"")</f>
        <v>13</v>
      </c>
      <c r="F58" s="180">
        <f>IFERROR(VLOOKUP($C48,'Cluster Data'!$A$4:$O$328,8,FALSE),"")</f>
        <v>95.751633986928113</v>
      </c>
      <c r="G58" s="163">
        <f>IFERROR(VLOOKUP($C48,'Cluster Data'!$A$4:$O$328,9,FALSE),"")</f>
        <v>7</v>
      </c>
      <c r="H58" s="180">
        <f>IFERROR(VLOOKUP($C48,'Cluster Data'!$A$4:$O$328,10,FALSE),"")</f>
        <v>2.2364217252396164</v>
      </c>
      <c r="I58" s="163">
        <f>IFERROR(VLOOKUP($C48,'Cluster Data'!$A$4:$O$328,11,FALSE),"")</f>
        <v>1069</v>
      </c>
      <c r="J58" s="180">
        <f>IFERROR(VLOOKUP($C48,'Cluster Data'!$A$4:$O$328,12,FALSE),"")</f>
        <v>77.351664254703337</v>
      </c>
      <c r="K58" s="180">
        <f>IFERROR(VLOOKUP($C48,'Cluster Data'!$A$4:$O$328,13,FALSE),"")</f>
        <v>95.751633986928113</v>
      </c>
      <c r="L58" s="180">
        <f>IFERROR(VLOOKUP($C48,'Cluster Data'!$A$4:$O$328,14,FALSE),"")</f>
        <v>4.2483660130718954</v>
      </c>
      <c r="M58" s="180">
        <f>IFERROR(VLOOKUP($C48,'Cluster Data'!$A$4:$O$328,15,FALSE),"")</f>
        <v>2.2364217252396164</v>
      </c>
    </row>
    <row r="59" spans="2:14">
      <c r="B59" s="163" t="s">
        <v>201</v>
      </c>
      <c r="C59" s="215">
        <f>IFERROR(VLOOKUP($C49,'Cluster Data'!$A$4:$O$328,5,FALSE),"")</f>
        <v>66040</v>
      </c>
      <c r="D59" s="163">
        <f>IFERROR(VLOOKUP($C49,'Cluster Data'!$A$4:$O$328,6,FALSE),"")</f>
        <v>590</v>
      </c>
      <c r="E59" s="163">
        <f>IFERROR(VLOOKUP($C49,'Cluster Data'!$A$4:$O$328,7,FALSE),"")</f>
        <v>95</v>
      </c>
      <c r="F59" s="180">
        <f>IFERROR(VLOOKUP($C49,'Cluster Data'!$A$4:$O$328,8,FALSE),"")</f>
        <v>86.131386861313857</v>
      </c>
      <c r="G59" s="163">
        <f>IFERROR(VLOOKUP($C49,'Cluster Data'!$A$4:$O$328,9,FALSE),"")</f>
        <v>64</v>
      </c>
      <c r="H59" s="180">
        <f>IFERROR(VLOOKUP($C49,'Cluster Data'!$A$4:$O$328,10,FALSE),"")</f>
        <v>8.544726301735647</v>
      </c>
      <c r="I59" s="163">
        <f>IFERROR(VLOOKUP($C49,'Cluster Data'!$A$4:$O$328,11,FALSE),"")</f>
        <v>633</v>
      </c>
      <c r="J59" s="180">
        <f>IFERROR(VLOOKUP($C49,'Cluster Data'!$A$4:$O$328,12,FALSE),"")</f>
        <v>45.803183791606365</v>
      </c>
      <c r="K59" s="180">
        <f>IFERROR(VLOOKUP($C49,'Cluster Data'!$A$4:$O$328,13,FALSE),"")</f>
        <v>86.131386861313857</v>
      </c>
      <c r="L59" s="180">
        <f>IFERROR(VLOOKUP($C49,'Cluster Data'!$A$4:$O$328,14,FALSE),"")</f>
        <v>13.868613138686131</v>
      </c>
      <c r="M59" s="180">
        <f>IFERROR(VLOOKUP($C49,'Cluster Data'!$A$4:$O$328,15,FALSE),"")</f>
        <v>8.544726301735647</v>
      </c>
    </row>
    <row r="60" spans="2:14">
      <c r="B60" s="163" t="s">
        <v>202</v>
      </c>
      <c r="C60" s="215">
        <f>IFERROR(VLOOKUP($C50,'Cluster Data'!$A$4:$O$328,5,FALSE),"")</f>
        <v>66040</v>
      </c>
      <c r="D60" s="163">
        <f>IFERROR(VLOOKUP($C50,'Cluster Data'!$A$4:$O$328,6,FALSE),"")</f>
        <v>10077</v>
      </c>
      <c r="E60" s="163">
        <f>IFERROR(VLOOKUP($C50,'Cluster Data'!$A$4:$O$328,7,FALSE),"")</f>
        <v>838</v>
      </c>
      <c r="F60" s="180">
        <f>IFERROR(VLOOKUP($C50,'Cluster Data'!$A$4:$O$328,8,FALSE),"")</f>
        <v>92.322491983508939</v>
      </c>
      <c r="G60" s="163">
        <f>IFERROR(VLOOKUP($C50,'Cluster Data'!$A$4:$O$328,9,FALSE),"")</f>
        <v>128</v>
      </c>
      <c r="H60" s="180">
        <f>IFERROR(VLOOKUP($C50,'Cluster Data'!$A$4:$O$328,10,FALSE),"")</f>
        <v>1.1591053155845332</v>
      </c>
      <c r="I60" s="163">
        <f>IFERROR(VLOOKUP($C50,'Cluster Data'!$A$4:$O$328,11,FALSE),"")</f>
        <v>0</v>
      </c>
      <c r="J60" s="180">
        <f>IFERROR(VLOOKUP($C50,'Cluster Data'!$A$4:$O$328,12,FALSE),"")</f>
        <v>0</v>
      </c>
      <c r="K60" s="180">
        <f>IFERROR(VLOOKUP($C50,'Cluster Data'!$A$4:$O$328,13,FALSE),"")</f>
        <v>92.322491983508939</v>
      </c>
      <c r="L60" s="180">
        <f>IFERROR(VLOOKUP($C50,'Cluster Data'!$A$4:$O$328,14,FALSE),"")</f>
        <v>7.6775080164910676</v>
      </c>
      <c r="M60" s="180">
        <f>IFERROR(VLOOKUP($C50,'Cluster Data'!$A$4:$O$328,15,FALSE),"")</f>
        <v>1.1591053155845332</v>
      </c>
    </row>
    <row r="61" spans="2:14">
      <c r="B61" s="163" t="s">
        <v>203</v>
      </c>
      <c r="C61" s="215">
        <f>IFERROR(VLOOKUP($C51,'Cluster Data'!$A$4:$O$328,5,FALSE),"")</f>
        <v>66040</v>
      </c>
      <c r="D61" s="163">
        <f>IFERROR(VLOOKUP($C51,'Cluster Data'!$A$4:$O$328,6,FALSE),"")</f>
        <v>8925</v>
      </c>
      <c r="E61" s="163">
        <f>IFERROR(VLOOKUP($C51,'Cluster Data'!$A$4:$O$328,7,FALSE),"")</f>
        <v>1751</v>
      </c>
      <c r="F61" s="180">
        <f>IFERROR(VLOOKUP($C51,'Cluster Data'!$A$4:$O$328,8,FALSE),"")</f>
        <v>83.598726114649679</v>
      </c>
      <c r="G61" s="163">
        <f>IFERROR(VLOOKUP($C51,'Cluster Data'!$A$4:$O$328,9,FALSE),"")</f>
        <v>367</v>
      </c>
      <c r="H61" s="180">
        <f>IFERROR(VLOOKUP($C51,'Cluster Data'!$A$4:$O$328,10,FALSE),"")</f>
        <v>3.3233722720275285</v>
      </c>
      <c r="I61" s="163">
        <f>IFERROR(VLOOKUP($C51,'Cluster Data'!$A$4:$O$328,11,FALSE),"")</f>
        <v>0</v>
      </c>
      <c r="J61" s="180">
        <f>IFERROR(VLOOKUP($C51,'Cluster Data'!$A$4:$O$328,12,FALSE),"")</f>
        <v>0</v>
      </c>
      <c r="K61" s="180">
        <f>IFERROR(VLOOKUP($C51,'Cluster Data'!$A$4:$O$328,13,FALSE),"")</f>
        <v>83.598726114649679</v>
      </c>
      <c r="L61" s="180">
        <f>IFERROR(VLOOKUP($C51,'Cluster Data'!$A$4:$O$328,14,FALSE),"")</f>
        <v>16.401273885350317</v>
      </c>
      <c r="M61" s="180">
        <f>IFERROR(VLOOKUP($C51,'Cluster Data'!$A$4:$O$328,15,FALSE),"")</f>
        <v>3.3233722720275285</v>
      </c>
    </row>
    <row r="62" spans="2:14">
      <c r="B62" s="181"/>
      <c r="C62" s="163"/>
      <c r="D62" s="163"/>
      <c r="E62" s="163"/>
      <c r="F62" s="163"/>
      <c r="G62" s="163"/>
      <c r="H62" s="163"/>
      <c r="I62" s="163"/>
      <c r="J62" s="163"/>
      <c r="K62" s="163"/>
    </row>
    <row r="63" spans="2:14">
      <c r="B63" s="181"/>
      <c r="C63" s="163"/>
      <c r="D63" s="163"/>
      <c r="E63" s="163"/>
      <c r="F63" s="163"/>
      <c r="G63" s="163"/>
      <c r="H63" s="163"/>
      <c r="J63" s="163"/>
    </row>
    <row r="64" spans="2:14" ht="13.2" thickBot="1">
      <c r="B64" s="174"/>
      <c r="C64" s="173"/>
      <c r="E64" s="159"/>
    </row>
    <row r="65" spans="2:12">
      <c r="B65" s="182" t="s">
        <v>164</v>
      </c>
      <c r="C65" s="183"/>
      <c r="D65" s="184"/>
      <c r="E65" s="184"/>
      <c r="F65" s="184"/>
      <c r="G65" s="185"/>
      <c r="H65" s="185"/>
      <c r="I65" s="185"/>
      <c r="J65" s="185"/>
      <c r="K65" s="185"/>
      <c r="L65" s="186"/>
    </row>
    <row r="66" spans="2:12">
      <c r="B66" s="187"/>
      <c r="C66" s="163"/>
      <c r="D66" s="163"/>
      <c r="E66" s="163"/>
      <c r="F66" s="163"/>
      <c r="G66" s="163"/>
      <c r="H66" s="163"/>
      <c r="I66" s="163"/>
      <c r="J66" s="163"/>
      <c r="K66" s="163"/>
      <c r="L66" s="188"/>
    </row>
    <row r="67" spans="2:12">
      <c r="B67" s="123" t="s">
        <v>99</v>
      </c>
      <c r="C67" s="163" t="str">
        <f>TRIM(E5)</f>
        <v>Anglesey</v>
      </c>
      <c r="D67" s="163"/>
      <c r="E67" s="163"/>
      <c r="F67" s="163"/>
      <c r="G67" s="163"/>
      <c r="H67" s="163"/>
      <c r="I67" s="163"/>
      <c r="J67" s="163"/>
      <c r="K67" s="163"/>
      <c r="L67" s="188"/>
    </row>
    <row r="68" spans="2:12">
      <c r="B68" s="124" t="s">
        <v>131</v>
      </c>
      <c r="C68" s="189" t="str">
        <f>"QOF clinical indicator summary, counts and percentages of QOF indicator target population, "&amp;$C$67&amp;" GP cluster," &amp;" 2012/13"</f>
        <v>QOF clinical indicator summary, counts and percentages of QOF indicator target population, Anglesey GP cluster, 2012/13</v>
      </c>
      <c r="D68" s="163"/>
      <c r="E68" s="163"/>
      <c r="F68" s="163"/>
      <c r="G68" s="163"/>
      <c r="H68" s="163"/>
      <c r="I68" s="163"/>
      <c r="J68" s="163"/>
      <c r="K68" s="163"/>
      <c r="L68" s="188"/>
    </row>
    <row r="69" spans="2:12">
      <c r="B69" s="124" t="s">
        <v>132</v>
      </c>
      <c r="C69" s="190" t="str">
        <f>"QOF indicator achievement, percentages of QOF indicator target population, "&amp;$C$67&amp;" GP cluster," &amp;" 2012/13"</f>
        <v>QOF indicator achievement, percentages of QOF indicator target population, Anglesey GP cluster, 2012/13</v>
      </c>
      <c r="D69" s="163"/>
      <c r="E69" s="163"/>
      <c r="F69" s="163"/>
      <c r="G69" s="163"/>
      <c r="H69" s="163"/>
      <c r="I69" s="163"/>
      <c r="J69" s="163"/>
      <c r="K69" s="163"/>
      <c r="L69" s="188"/>
    </row>
    <row r="70" spans="2:12">
      <c r="B70" s="124" t="s">
        <v>133</v>
      </c>
      <c r="C70" s="190" t="str">
        <f>"QOF indicator exceptions, percentages of QOF indicator target population*, "&amp;$C$67&amp;" GP cluster," &amp;" 2012/13"</f>
        <v>QOF indicator exceptions, percentages of QOF indicator target population*, Anglesey GP cluster, 2012/13</v>
      </c>
      <c r="D70" s="163"/>
      <c r="E70" s="163"/>
      <c r="F70" s="163"/>
      <c r="G70" s="163"/>
      <c r="H70" s="163"/>
      <c r="I70" s="163"/>
      <c r="J70" s="163"/>
      <c r="K70" s="163"/>
      <c r="L70" s="188"/>
    </row>
    <row r="71" spans="2:12">
      <c r="B71" s="123" t="s">
        <v>100</v>
      </c>
      <c r="C71" s="126" t="s">
        <v>136</v>
      </c>
      <c r="D71" s="163"/>
      <c r="E71" s="163"/>
      <c r="F71" s="163"/>
      <c r="G71" s="163"/>
      <c r="H71" s="163"/>
      <c r="I71" s="163"/>
      <c r="J71" s="163"/>
      <c r="K71" s="163"/>
      <c r="L71" s="188"/>
    </row>
    <row r="72" spans="2:12">
      <c r="B72" s="123" t="s">
        <v>229</v>
      </c>
      <c r="C72" s="126" t="s">
        <v>230</v>
      </c>
      <c r="D72" s="163"/>
      <c r="E72" s="163"/>
      <c r="F72" s="163"/>
      <c r="G72" s="163"/>
      <c r="H72" s="163"/>
      <c r="I72" s="163"/>
      <c r="J72" s="163"/>
      <c r="K72" s="163"/>
      <c r="L72" s="188"/>
    </row>
    <row r="73" spans="2:12">
      <c r="B73" s="123" t="s">
        <v>225</v>
      </c>
      <c r="C73" s="126" t="s">
        <v>228</v>
      </c>
      <c r="D73" s="163"/>
      <c r="E73" s="163"/>
      <c r="F73" s="163"/>
      <c r="G73" s="163"/>
      <c r="H73" s="163"/>
      <c r="I73" s="163"/>
      <c r="J73" s="163"/>
      <c r="K73" s="163"/>
      <c r="L73" s="188"/>
    </row>
    <row r="74" spans="2:12">
      <c r="B74" s="123" t="s">
        <v>224</v>
      </c>
      <c r="C74" s="216" t="str">
        <f>"GP cluster registered population = "&amp;C57&amp;""</f>
        <v>GP cluster registered population = 66040</v>
      </c>
      <c r="D74" s="163"/>
      <c r="E74" s="163"/>
      <c r="F74" s="163"/>
      <c r="G74" s="163"/>
      <c r="H74" s="163"/>
      <c r="I74" s="163"/>
      <c r="J74" s="163"/>
      <c r="K74" s="163"/>
      <c r="L74" s="188"/>
    </row>
    <row r="75" spans="2:12" ht="13.2" thickBot="1">
      <c r="B75" s="191"/>
      <c r="C75" s="192"/>
      <c r="D75" s="193"/>
      <c r="E75" s="193"/>
      <c r="F75" s="193"/>
      <c r="G75" s="193"/>
      <c r="H75" s="193"/>
      <c r="I75" s="193"/>
      <c r="J75" s="193"/>
      <c r="K75" s="193"/>
      <c r="L75" s="194"/>
    </row>
  </sheetData>
  <mergeCells count="2">
    <mergeCell ref="C54:J54"/>
    <mergeCell ref="K54:M54"/>
  </mergeCells>
  <pageMargins left="0.70866141732283472" right="0.70866141732283472" top="0.74803149606299213" bottom="0.74803149606299213" header="0.31496062992125984" footer="0.31496062992125984"/>
  <pageSetup paperSize="9" scale="52" orientation="landscape" r:id="rId1"/>
  <headerFooter>
    <oddHeader>&amp;L&amp;"Verdana,Regular"&amp;8Author: Observatory Analytical Team&amp;R&amp;"Verdana,Regular"&amp;8Date created: 16/07/2014</oddHeader>
    <oddFooter>&amp;L&amp;"Verdana,Regular"&amp;8 &amp;Z&amp;F&amp;A&amp;R&amp;"Verdana,Regular"&amp;8Page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D619DDB-231D-4C97-99D7-A4C2A0BE61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738C05-8F69-42BA-959F-2D7417AE5A8C}">
  <ds:schemaRefs>
    <ds:schemaRef ds:uri="http://schemas.microsoft.com/sharepoint/v3/contenttype/forms"/>
  </ds:schemaRefs>
</ds:datastoreItem>
</file>

<file path=customXml/itemProps3.xml><?xml version="1.0" encoding="utf-8"?>
<ds:datastoreItem xmlns:ds="http://schemas.openxmlformats.org/officeDocument/2006/customXml" ds:itemID="{850A0FBF-3BA3-4B21-9631-764F5A61FEBE}">
  <ds:schemaRefs>
    <ds:schemaRef ds:uri="http://purl.org/dc/dcmitype/"/>
    <ds:schemaRef ds:uri="http://schemas.microsoft.com/office/infopath/2007/PartnerControls"/>
    <ds:schemaRef ds:uri="http://purl.org/dc/elements/1.1/"/>
    <ds:schemaRef ds:uri="http://schemas.microsoft.com/office/2006/metadata/properties"/>
    <ds:schemaRef ds:uri="f30bebb2-c01f-48d0-81da-dc8b123879c2"/>
    <ds:schemaRef ds:uri="b7e247b7-cca8-429f-8688-16f83c8fba5f"/>
    <ds:schemaRef ds:uri="http://purl.org/dc/terms/"/>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Contents Sheet</vt:lpstr>
      <vt:lpstr>Copy tables and charts</vt:lpstr>
      <vt:lpstr>Data Guide</vt:lpstr>
      <vt:lpstr>How to cluster</vt:lpstr>
      <vt:lpstr>How to indicator</vt:lpstr>
      <vt:lpstr>Indicator Output</vt:lpstr>
      <vt:lpstr>Cluster Output</vt:lpstr>
      <vt:lpstr>Indicator Controls</vt:lpstr>
      <vt:lpstr>Cluster controls</vt:lpstr>
      <vt:lpstr>Data</vt:lpstr>
      <vt:lpstr>Indicator Data</vt:lpstr>
      <vt:lpstr>Indicator Chart Data</vt:lpstr>
      <vt:lpstr>Cluster Data</vt:lpstr>
      <vt:lpstr>'Cluster Output'!Print_Area</vt:lpstr>
      <vt:lpstr>'Copy tables and charts'!Print_Area</vt:lpstr>
      <vt:lpstr>'How to cluster'!Print_Area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2014-08-04T09:29:48Z</dcterms:created>
  <dcterms:modified xsi:type="dcterms:W3CDTF">2021-08-02T08:36:15Z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