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workbookProtection workbookPassword="C3EC" lockStructure="1"/>
  <bookViews>
    <workbookView showSheetTabs="0" xWindow="0" yWindow="135" windowWidth="15390" windowHeight="7950" tabRatio="873" activeTab="3"/>
  </bookViews>
  <sheets>
    <sheet name="Introduction" sheetId="13" r:id="rId1"/>
    <sheet name="Output" sheetId="7" r:id="rId2"/>
    <sheet name="Copy tables and charts (2)" sheetId="14" r:id="rId3"/>
    <sheet name="Technical guide" sheetId="15" r:id="rId4"/>
    <sheet name="Interpretation guide" sheetId="16" r:id="rId5"/>
    <sheet name="localauthority_xyco-ords_chart" sheetId="5" state="hidden" r:id="rId6"/>
    <sheet name="localauthority_chartdata" sheetId="4" state="hidden" r:id="rId7"/>
    <sheet name="localauthority_data" sheetId="1" state="hidden" r:id="rId8"/>
    <sheet name="map control" sheetId="11" state="hidden" r:id="rId9"/>
  </sheets>
  <externalReferences>
    <externalReference r:id="rId10"/>
  </externalReferences>
  <definedNames>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8</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'[1]Raw Data Districts'!#REF!</definedName>
    <definedName name="_Order1" hidden="1">255</definedName>
    <definedName name="_Sort" hidden="1">#REF!</definedName>
    <definedName name="Picture">INDEX('map control'!$B$1:$B$90, MATCH(localauthority_data!$C$1,'map control'!$A:$A,0))</definedName>
    <definedName name="_xlnm.Print_Area" localSheetId="1">Output!$F$9:$Q$49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62913"/>
</workbook>
</file>

<file path=xl/calcChain.xml><?xml version="1.0" encoding="utf-8"?>
<calcChain xmlns="http://schemas.openxmlformats.org/spreadsheetml/2006/main">
  <c r="L74" i="5" l="1"/>
  <c r="N74" i="5" s="1"/>
  <c r="N75" i="5" s="1"/>
  <c r="BA18" i="1"/>
  <c r="BB18" i="1"/>
  <c r="BC18" i="1"/>
  <c r="BD18" i="1"/>
  <c r="BE18" i="1"/>
  <c r="BA19" i="1"/>
  <c r="BB19" i="1"/>
  <c r="BC19" i="1"/>
  <c r="BD19" i="1"/>
  <c r="BE19" i="1"/>
  <c r="BA20" i="1"/>
  <c r="BB20" i="1"/>
  <c r="BC20" i="1"/>
  <c r="BD20" i="1"/>
  <c r="BE20" i="1"/>
  <c r="BA21" i="1"/>
  <c r="BB21" i="1"/>
  <c r="BC21" i="1"/>
  <c r="BD21" i="1"/>
  <c r="BE21" i="1"/>
  <c r="BA22" i="1"/>
  <c r="BB22" i="1"/>
  <c r="BC22" i="1"/>
  <c r="BD22" i="1"/>
  <c r="BE22" i="1"/>
  <c r="BA23" i="1"/>
  <c r="BB23" i="1"/>
  <c r="BC23" i="1"/>
  <c r="BD23" i="1"/>
  <c r="BE23" i="1"/>
  <c r="BB17" i="1"/>
  <c r="BC17" i="1"/>
  <c r="BD17" i="1"/>
  <c r="BE17" i="1"/>
  <c r="BA17" i="1"/>
  <c r="K60" i="5"/>
  <c r="R62" i="5" s="1"/>
  <c r="K55" i="5"/>
  <c r="R57" i="5" s="1"/>
  <c r="K50" i="5"/>
  <c r="R52" i="5" s="1"/>
  <c r="K45" i="5"/>
  <c r="R47" i="5" s="1"/>
  <c r="K40" i="5"/>
  <c r="L42" i="5" s="1"/>
  <c r="AT29" i="1"/>
  <c r="AU29" i="1"/>
  <c r="AV29" i="1"/>
  <c r="AW29" i="1"/>
  <c r="AX29" i="1"/>
  <c r="N41" i="5"/>
  <c r="N42" i="5" s="1"/>
  <c r="D100" i="5"/>
  <c r="D101" i="5" s="1"/>
  <c r="B98" i="5"/>
  <c r="AE7" i="4"/>
  <c r="AH8" i="4"/>
  <c r="AF10" i="4"/>
  <c r="AD12" i="4"/>
  <c r="AG13" i="4"/>
  <c r="AE15" i="4"/>
  <c r="AH16" i="4"/>
  <c r="AF18" i="4"/>
  <c r="AD20" i="4"/>
  <c r="AG21" i="4"/>
  <c r="AE23" i="4"/>
  <c r="AH24" i="4"/>
  <c r="AF26" i="4"/>
  <c r="D67" i="5"/>
  <c r="D68" i="5" s="1"/>
  <c r="B65" i="5"/>
  <c r="AC120" i="1"/>
  <c r="AG120" i="1" s="1"/>
  <c r="AD120" i="1"/>
  <c r="AH120" i="1" s="1"/>
  <c r="AE120" i="1"/>
  <c r="AI120" i="1" s="1"/>
  <c r="AC121" i="1"/>
  <c r="AG121" i="1" s="1"/>
  <c r="AD121" i="1"/>
  <c r="AA27" i="4" s="1"/>
  <c r="AE121" i="1"/>
  <c r="AB27" i="4" s="1"/>
  <c r="AC122" i="1"/>
  <c r="AG122" i="1" s="1"/>
  <c r="AD122" i="1"/>
  <c r="S28" i="4" s="1"/>
  <c r="AE122" i="1"/>
  <c r="AI122" i="1" s="1"/>
  <c r="AC123" i="1"/>
  <c r="AG123" i="1" s="1"/>
  <c r="AD123" i="1"/>
  <c r="U28" i="4" s="1"/>
  <c r="AE123" i="1"/>
  <c r="V28" i="4" s="1"/>
  <c r="AC124" i="1"/>
  <c r="AG124" i="1" s="1"/>
  <c r="AD124" i="1"/>
  <c r="AH124" i="1" s="1"/>
  <c r="AE124" i="1"/>
  <c r="AI124" i="1" s="1"/>
  <c r="AC125" i="1"/>
  <c r="AG125" i="1" s="1"/>
  <c r="AD125" i="1"/>
  <c r="Y28" i="4" s="1"/>
  <c r="AE125" i="1"/>
  <c r="Z28" i="4" s="1"/>
  <c r="AC126" i="1"/>
  <c r="AG126" i="1" s="1"/>
  <c r="AD126" i="1"/>
  <c r="AA28" i="4" s="1"/>
  <c r="AE126" i="1"/>
  <c r="AI126" i="1" s="1"/>
  <c r="AC127" i="1"/>
  <c r="AG127" i="1" s="1"/>
  <c r="AD127" i="1"/>
  <c r="S29" i="4" s="1"/>
  <c r="AE127" i="1"/>
  <c r="T29" i="4" s="1"/>
  <c r="AC128" i="1"/>
  <c r="AG128" i="1" s="1"/>
  <c r="AD128" i="1"/>
  <c r="AH128" i="1" s="1"/>
  <c r="AE128" i="1"/>
  <c r="AI128" i="1" s="1"/>
  <c r="AC129" i="1"/>
  <c r="AG129" i="1" s="1"/>
  <c r="AD129" i="1"/>
  <c r="W29" i="4" s="1"/>
  <c r="AE129" i="1"/>
  <c r="X29" i="4" s="1"/>
  <c r="AC130" i="1"/>
  <c r="AG130" i="1" s="1"/>
  <c r="AD130" i="1"/>
  <c r="Y29" i="4" s="1"/>
  <c r="AE130" i="1"/>
  <c r="AI130" i="1" s="1"/>
  <c r="AC131" i="1"/>
  <c r="AG131" i="1" s="1"/>
  <c r="AD131" i="1"/>
  <c r="AA29" i="4" s="1"/>
  <c r="AE131" i="1"/>
  <c r="AB29" i="4" s="1"/>
  <c r="AC132" i="1"/>
  <c r="AG132" i="1" s="1"/>
  <c r="AD132" i="1"/>
  <c r="AH132" i="1" s="1"/>
  <c r="AE132" i="1"/>
  <c r="AI132" i="1" s="1"/>
  <c r="AC133" i="1"/>
  <c r="AG133" i="1" s="1"/>
  <c r="AD133" i="1"/>
  <c r="U30" i="4" s="1"/>
  <c r="AE133" i="1"/>
  <c r="V30" i="4" s="1"/>
  <c r="AC134" i="1"/>
  <c r="AG134" i="1" s="1"/>
  <c r="AD134" i="1"/>
  <c r="W30" i="4" s="1"/>
  <c r="AE134" i="1"/>
  <c r="AI134" i="1" s="1"/>
  <c r="AC135" i="1"/>
  <c r="AG135" i="1" s="1"/>
  <c r="AD135" i="1"/>
  <c r="Y30" i="4" s="1"/>
  <c r="AE135" i="1"/>
  <c r="Z30" i="4" s="1"/>
  <c r="AC136" i="1"/>
  <c r="AG136" i="1" s="1"/>
  <c r="AD136" i="1"/>
  <c r="AH136" i="1" s="1"/>
  <c r="AE136" i="1"/>
  <c r="AI136" i="1" s="1"/>
  <c r="AC137" i="1"/>
  <c r="AG137" i="1" s="1"/>
  <c r="AD137" i="1"/>
  <c r="S31" i="4" s="1"/>
  <c r="AE137" i="1"/>
  <c r="T31" i="4" s="1"/>
  <c r="AC138" i="1"/>
  <c r="AG138" i="1" s="1"/>
  <c r="AD138" i="1"/>
  <c r="U31" i="4" s="1"/>
  <c r="AE138" i="1"/>
  <c r="AI138" i="1" s="1"/>
  <c r="AC139" i="1"/>
  <c r="AG139" i="1" s="1"/>
  <c r="AD139" i="1"/>
  <c r="W31" i="4" s="1"/>
  <c r="AE139" i="1"/>
  <c r="X31" i="4" s="1"/>
  <c r="AC140" i="1"/>
  <c r="AG140" i="1" s="1"/>
  <c r="AD140" i="1"/>
  <c r="AH140" i="1" s="1"/>
  <c r="AE140" i="1"/>
  <c r="AI140" i="1" s="1"/>
  <c r="AC141" i="1"/>
  <c r="AG141" i="1" s="1"/>
  <c r="AD141" i="1"/>
  <c r="AH141" i="1" s="1"/>
  <c r="AE141" i="1"/>
  <c r="AB31" i="4" s="1"/>
  <c r="AC142" i="1"/>
  <c r="AG142" i="1" s="1"/>
  <c r="AD142" i="1"/>
  <c r="S32" i="4" s="1"/>
  <c r="AE142" i="1"/>
  <c r="AI142" i="1" s="1"/>
  <c r="AC143" i="1"/>
  <c r="AG143" i="1" s="1"/>
  <c r="AD143" i="1"/>
  <c r="U32" i="4" s="1"/>
  <c r="AE143" i="1"/>
  <c r="V32" i="4" s="1"/>
  <c r="AC144" i="1"/>
  <c r="AG144" i="1" s="1"/>
  <c r="AD144" i="1"/>
  <c r="AH144" i="1" s="1"/>
  <c r="AE144" i="1"/>
  <c r="AI144" i="1" s="1"/>
  <c r="AC145" i="1"/>
  <c r="AG145" i="1" s="1"/>
  <c r="AD145" i="1"/>
  <c r="Y32" i="4" s="1"/>
  <c r="AE145" i="1"/>
  <c r="Z32" i="4" s="1"/>
  <c r="AC146" i="1"/>
  <c r="AG146" i="1" s="1"/>
  <c r="AD146" i="1"/>
  <c r="AA32" i="4" s="1"/>
  <c r="AE146" i="1"/>
  <c r="AI146" i="1" s="1"/>
  <c r="AC147" i="1"/>
  <c r="AG147" i="1" s="1"/>
  <c r="AD147" i="1"/>
  <c r="S33" i="4" s="1"/>
  <c r="AE147" i="1"/>
  <c r="T33" i="4" s="1"/>
  <c r="AC148" i="1"/>
  <c r="AG148" i="1" s="1"/>
  <c r="AD148" i="1"/>
  <c r="AH148" i="1" s="1"/>
  <c r="AE148" i="1"/>
  <c r="AI148" i="1" s="1"/>
  <c r="AC149" i="1"/>
  <c r="AG149" i="1" s="1"/>
  <c r="AD149" i="1"/>
  <c r="W33" i="4" s="1"/>
  <c r="AE149" i="1"/>
  <c r="X33" i="4" s="1"/>
  <c r="AC150" i="1"/>
  <c r="AG150" i="1" s="1"/>
  <c r="AD150" i="1"/>
  <c r="Y33" i="4" s="1"/>
  <c r="AE150" i="1"/>
  <c r="AI150" i="1" s="1"/>
  <c r="AC151" i="1"/>
  <c r="AG151" i="1" s="1"/>
  <c r="AD151" i="1"/>
  <c r="AA33" i="4" s="1"/>
  <c r="AE151" i="1"/>
  <c r="AB33" i="4" s="1"/>
  <c r="AD116" i="1"/>
  <c r="AE116" i="1"/>
  <c r="AB26" i="4" s="1"/>
  <c r="AD117" i="1"/>
  <c r="S27" i="4" s="1"/>
  <c r="AE117" i="1"/>
  <c r="T27" i="4" s="1"/>
  <c r="AD118" i="1"/>
  <c r="U27" i="4" s="1"/>
  <c r="AE118" i="1"/>
  <c r="AI118" i="1" s="1"/>
  <c r="AD119" i="1"/>
  <c r="W27" i="4" s="1"/>
  <c r="AE119" i="1"/>
  <c r="X27" i="4" s="1"/>
  <c r="AC117" i="1"/>
  <c r="AG117" i="1" s="1"/>
  <c r="AC118" i="1"/>
  <c r="AG118" i="1" s="1"/>
  <c r="AC119" i="1"/>
  <c r="AG119" i="1" s="1"/>
  <c r="AT7" i="1"/>
  <c r="AD5" i="4" s="1"/>
  <c r="AT8" i="1"/>
  <c r="AD6" i="4" s="1"/>
  <c r="AU8" i="1"/>
  <c r="AE6" i="4" s="1"/>
  <c r="AV8" i="1"/>
  <c r="AO32" i="1" s="1"/>
  <c r="AW8" i="1"/>
  <c r="AP32" i="1" s="1"/>
  <c r="AX8" i="1"/>
  <c r="AQ32" i="1" s="1"/>
  <c r="AT9" i="1"/>
  <c r="AD7" i="4" s="1"/>
  <c r="AU9" i="1"/>
  <c r="AN33" i="1" s="1"/>
  <c r="AV9" i="1"/>
  <c r="AF7" i="4" s="1"/>
  <c r="AW9" i="1"/>
  <c r="AG7" i="4" s="1"/>
  <c r="AX9" i="1"/>
  <c r="AH7" i="4" s="1"/>
  <c r="AT10" i="1"/>
  <c r="AM34" i="1" s="1"/>
  <c r="AU10" i="1"/>
  <c r="AE8" i="4" s="1"/>
  <c r="AV10" i="1"/>
  <c r="AO34" i="1" s="1"/>
  <c r="AW10" i="1"/>
  <c r="AG8" i="4" s="1"/>
  <c r="AX10" i="1"/>
  <c r="AQ34" i="1" s="1"/>
  <c r="AT11" i="1"/>
  <c r="AD9" i="4" s="1"/>
  <c r="AU11" i="1"/>
  <c r="AE9" i="4" s="1"/>
  <c r="AV11" i="1"/>
  <c r="AF9" i="4" s="1"/>
  <c r="AW11" i="1"/>
  <c r="AP35" i="1" s="1"/>
  <c r="AX11" i="1"/>
  <c r="AQ35" i="1" s="1"/>
  <c r="AT12" i="1"/>
  <c r="AM36" i="1" s="1"/>
  <c r="AU12" i="1"/>
  <c r="AE10" i="4" s="1"/>
  <c r="AV12" i="1"/>
  <c r="AO36" i="1" s="1"/>
  <c r="AW12" i="1"/>
  <c r="AG10" i="4" s="1"/>
  <c r="AX12" i="1"/>
  <c r="AH10" i="4" s="1"/>
  <c r="AT13" i="1"/>
  <c r="AD11" i="4" s="1"/>
  <c r="AU13" i="1"/>
  <c r="AN37" i="1" s="1"/>
  <c r="AV13" i="1"/>
  <c r="AF11" i="4" s="1"/>
  <c r="AW13" i="1"/>
  <c r="AP37" i="1" s="1"/>
  <c r="AX13" i="1"/>
  <c r="AH11" i="4" s="1"/>
  <c r="AT14" i="1"/>
  <c r="AM38" i="1" s="1"/>
  <c r="AU14" i="1"/>
  <c r="AE12" i="4" s="1"/>
  <c r="AV14" i="1"/>
  <c r="AF12" i="4" s="1"/>
  <c r="AW14" i="1"/>
  <c r="AG12" i="4" s="1"/>
  <c r="AX14" i="1"/>
  <c r="AQ38" i="1" s="1"/>
  <c r="AT15" i="1"/>
  <c r="AM39" i="1" s="1"/>
  <c r="AU15" i="1"/>
  <c r="AN39" i="1" s="1"/>
  <c r="AV15" i="1"/>
  <c r="AF13" i="4" s="1"/>
  <c r="AW15" i="1"/>
  <c r="AP39" i="1" s="1"/>
  <c r="AX15" i="1"/>
  <c r="AH13" i="4" s="1"/>
  <c r="AT16" i="1"/>
  <c r="AD14" i="4" s="1"/>
  <c r="AU16" i="1"/>
  <c r="AE14" i="4" s="1"/>
  <c r="AV16" i="1"/>
  <c r="AO40" i="1" s="1"/>
  <c r="AW16" i="1"/>
  <c r="AG14" i="4" s="1"/>
  <c r="AX16" i="1"/>
  <c r="AQ40" i="1" s="1"/>
  <c r="AT17" i="1"/>
  <c r="AD15" i="4" s="1"/>
  <c r="AU17" i="1"/>
  <c r="AN41" i="1" s="1"/>
  <c r="AV17" i="1"/>
  <c r="AF15" i="4" s="1"/>
  <c r="AW17" i="1"/>
  <c r="AG15" i="4" s="1"/>
  <c r="AX17" i="1"/>
  <c r="AH15" i="4" s="1"/>
  <c r="AT18" i="1"/>
  <c r="AM42" i="1" s="1"/>
  <c r="AU18" i="1"/>
  <c r="AN42" i="1" s="1"/>
  <c r="AV18" i="1"/>
  <c r="AO42" i="1" s="1"/>
  <c r="AW18" i="1"/>
  <c r="AG16" i="4" s="1"/>
  <c r="AX18" i="1"/>
  <c r="AQ42" i="1" s="1"/>
  <c r="AT19" i="1"/>
  <c r="AD17" i="4" s="1"/>
  <c r="AU19" i="1"/>
  <c r="AE17" i="4" s="1"/>
  <c r="AV19" i="1"/>
  <c r="AF17" i="4" s="1"/>
  <c r="AW19" i="1"/>
  <c r="AP43" i="1" s="1"/>
  <c r="AX19" i="1"/>
  <c r="AH17" i="4" s="1"/>
  <c r="AT20" i="1"/>
  <c r="AM44" i="1" s="1"/>
  <c r="AU20" i="1"/>
  <c r="AE18" i="4" s="1"/>
  <c r="AV20" i="1"/>
  <c r="AO44" i="1" s="1"/>
  <c r="AW20" i="1"/>
  <c r="AG18" i="4" s="1"/>
  <c r="AX20" i="1"/>
  <c r="AH18" i="4" s="1"/>
  <c r="AT21" i="1"/>
  <c r="AD19" i="4" s="1"/>
  <c r="AU21" i="1"/>
  <c r="AN45" i="1" s="1"/>
  <c r="AV21" i="1"/>
  <c r="AO45" i="1" s="1"/>
  <c r="AW21" i="1"/>
  <c r="AP45" i="1" s="1"/>
  <c r="AX21" i="1"/>
  <c r="AH19" i="4" s="1"/>
  <c r="AT22" i="1"/>
  <c r="AM46" i="1" s="1"/>
  <c r="AU22" i="1"/>
  <c r="AE20" i="4" s="1"/>
  <c r="AV22" i="1"/>
  <c r="AO46" i="1" s="1"/>
  <c r="AW22" i="1"/>
  <c r="AG20" i="4" s="1"/>
  <c r="AX22" i="1"/>
  <c r="AQ46" i="1" s="1"/>
  <c r="AT23" i="1"/>
  <c r="AD21" i="4" s="1"/>
  <c r="AU23" i="1"/>
  <c r="AE21" i="4" s="1"/>
  <c r="AV23" i="1"/>
  <c r="AF21" i="4" s="1"/>
  <c r="AW23" i="1"/>
  <c r="AP47" i="1" s="1"/>
  <c r="AX23" i="1"/>
  <c r="AH21" i="4" s="1"/>
  <c r="AT24" i="1"/>
  <c r="AM48" i="1" s="1"/>
  <c r="AU24" i="1"/>
  <c r="AE22" i="4" s="1"/>
  <c r="AV24" i="1"/>
  <c r="AO48" i="1" s="1"/>
  <c r="AW24" i="1"/>
  <c r="AP48" i="1" s="1"/>
  <c r="AX24" i="1"/>
  <c r="AH22" i="4" s="1"/>
  <c r="AT25" i="1"/>
  <c r="AD23" i="4" s="1"/>
  <c r="AU25" i="1"/>
  <c r="AN49" i="1" s="1"/>
  <c r="AV25" i="1"/>
  <c r="AF23" i="4" s="1"/>
  <c r="AW25" i="1"/>
  <c r="AP49" i="1" s="1"/>
  <c r="AX25" i="1"/>
  <c r="AH23" i="4" s="1"/>
  <c r="AT26" i="1"/>
  <c r="AM50" i="1" s="1"/>
  <c r="AU26" i="1"/>
  <c r="AE24" i="4" s="1"/>
  <c r="AV26" i="1"/>
  <c r="AF24" i="4" s="1"/>
  <c r="AW26" i="1"/>
  <c r="AG24" i="4" s="1"/>
  <c r="AX26" i="1"/>
  <c r="AQ50" i="1" s="1"/>
  <c r="AT27" i="1"/>
  <c r="AD25" i="4" s="1"/>
  <c r="AU27" i="1"/>
  <c r="AN51" i="1" s="1"/>
  <c r="AV27" i="1"/>
  <c r="AF25" i="4" s="1"/>
  <c r="AW27" i="1"/>
  <c r="AP51" i="1" s="1"/>
  <c r="AX27" i="1"/>
  <c r="AQ51" i="1" s="1"/>
  <c r="AT28" i="1"/>
  <c r="AD26" i="4" s="1"/>
  <c r="AU28" i="1"/>
  <c r="AE26" i="4" s="1"/>
  <c r="AV28" i="1"/>
  <c r="AO52" i="1" s="1"/>
  <c r="AW28" i="1"/>
  <c r="AG26" i="4" s="1"/>
  <c r="AX28" i="1"/>
  <c r="AQ52" i="1" s="1"/>
  <c r="AU7" i="1"/>
  <c r="AN31" i="1" s="1"/>
  <c r="AV7" i="1"/>
  <c r="AO31" i="1" s="1"/>
  <c r="AW7" i="1"/>
  <c r="AG5" i="4" s="1"/>
  <c r="AX7" i="1"/>
  <c r="AH5" i="4" s="1"/>
  <c r="AA26" i="4"/>
  <c r="AC7" i="1"/>
  <c r="AG7" i="1" s="1"/>
  <c r="AC116" i="1"/>
  <c r="AG116" i="1" s="1"/>
  <c r="AH116" i="1"/>
  <c r="AC17" i="1"/>
  <c r="AG17" i="1" s="1"/>
  <c r="AD17" i="1"/>
  <c r="AH17" i="1" s="1"/>
  <c r="AE17" i="1"/>
  <c r="AI17" i="1" s="1"/>
  <c r="AC18" i="1"/>
  <c r="AG18" i="1" s="1"/>
  <c r="AD18" i="1"/>
  <c r="AH18" i="1" s="1"/>
  <c r="AE18" i="1"/>
  <c r="AI18" i="1" s="1"/>
  <c r="AC19" i="1"/>
  <c r="AG19" i="1" s="1"/>
  <c r="AD19" i="1"/>
  <c r="W7" i="4" s="1"/>
  <c r="AE19" i="1"/>
  <c r="AI19" i="1" s="1"/>
  <c r="AC20" i="1"/>
  <c r="AG20" i="1" s="1"/>
  <c r="AD20" i="1"/>
  <c r="AH20" i="1" s="1"/>
  <c r="AE20" i="1"/>
  <c r="AI20" i="1" s="1"/>
  <c r="AC21" i="1"/>
  <c r="AG21" i="1" s="1"/>
  <c r="AD21" i="1"/>
  <c r="AH21" i="1" s="1"/>
  <c r="AE21" i="1"/>
  <c r="AI21" i="1" s="1"/>
  <c r="AC22" i="1"/>
  <c r="AG22" i="1" s="1"/>
  <c r="AD22" i="1"/>
  <c r="AH22" i="1" s="1"/>
  <c r="AE22" i="1"/>
  <c r="AI22" i="1" s="1"/>
  <c r="AC23" i="1"/>
  <c r="AG23" i="1" s="1"/>
  <c r="AD23" i="1"/>
  <c r="U8" i="4" s="1"/>
  <c r="AE23" i="1"/>
  <c r="AI23" i="1" s="1"/>
  <c r="AC24" i="1"/>
  <c r="AG24" i="1" s="1"/>
  <c r="AD24" i="1"/>
  <c r="AH24" i="1" s="1"/>
  <c r="AE24" i="1"/>
  <c r="X8" i="4" s="1"/>
  <c r="AC25" i="1"/>
  <c r="AG25" i="1" s="1"/>
  <c r="AD25" i="1"/>
  <c r="AH25" i="1" s="1"/>
  <c r="AE25" i="1"/>
  <c r="AI25" i="1" s="1"/>
  <c r="AC26" i="1"/>
  <c r="AG26" i="1" s="1"/>
  <c r="AD26" i="1"/>
  <c r="AA8" i="4" s="1"/>
  <c r="AE26" i="1"/>
  <c r="AI26" i="1" s="1"/>
  <c r="AC27" i="1"/>
  <c r="AG27" i="1" s="1"/>
  <c r="AD27" i="1"/>
  <c r="AH27" i="1" s="1"/>
  <c r="AE27" i="1"/>
  <c r="AI27" i="1" s="1"/>
  <c r="AC28" i="1"/>
  <c r="AG28" i="1" s="1"/>
  <c r="AD28" i="1"/>
  <c r="U9" i="4" s="1"/>
  <c r="AE28" i="1"/>
  <c r="AI28" i="1" s="1"/>
  <c r="AC29" i="1"/>
  <c r="AG29" i="1" s="1"/>
  <c r="AD29" i="1"/>
  <c r="AH29" i="1" s="1"/>
  <c r="AE29" i="1"/>
  <c r="AI29" i="1" s="1"/>
  <c r="AC30" i="1"/>
  <c r="AD30" i="1"/>
  <c r="AH30" i="1" s="1"/>
  <c r="AE30" i="1"/>
  <c r="AI30" i="1" s="1"/>
  <c r="AC31" i="1"/>
  <c r="AG31" i="1" s="1"/>
  <c r="AD31" i="1"/>
  <c r="AA9" i="4" s="1"/>
  <c r="AE31" i="1"/>
  <c r="AI31" i="1" s="1"/>
  <c r="AC32" i="1"/>
  <c r="AG32" i="1" s="1"/>
  <c r="AD32" i="1"/>
  <c r="AH32" i="1" s="1"/>
  <c r="AE32" i="1"/>
  <c r="T10" i="4" s="1"/>
  <c r="AC33" i="1"/>
  <c r="AG33" i="1" s="1"/>
  <c r="AD33" i="1"/>
  <c r="AH33" i="1" s="1"/>
  <c r="AE33" i="1"/>
  <c r="V10" i="4" s="1"/>
  <c r="AC34" i="1"/>
  <c r="AG34" i="1" s="1"/>
  <c r="AD34" i="1"/>
  <c r="AH34" i="1" s="1"/>
  <c r="AE34" i="1"/>
  <c r="AI34" i="1" s="1"/>
  <c r="AC35" i="1"/>
  <c r="AG35" i="1" s="1"/>
  <c r="AD35" i="1"/>
  <c r="AH35" i="1" s="1"/>
  <c r="AE35" i="1"/>
  <c r="AI35" i="1" s="1"/>
  <c r="AC36" i="1"/>
  <c r="AG36" i="1" s="1"/>
  <c r="AD36" i="1"/>
  <c r="AH36" i="1" s="1"/>
  <c r="AE36" i="1"/>
  <c r="AB10" i="4" s="1"/>
  <c r="AC37" i="1"/>
  <c r="AG37" i="1" s="1"/>
  <c r="AD37" i="1"/>
  <c r="AH37" i="1" s="1"/>
  <c r="AE37" i="1"/>
  <c r="AI37" i="1" s="1"/>
  <c r="AC38" i="1"/>
  <c r="AG38" i="1" s="1"/>
  <c r="AD38" i="1"/>
  <c r="AH38" i="1" s="1"/>
  <c r="AE38" i="1"/>
  <c r="AI38" i="1" s="1"/>
  <c r="AC39" i="1"/>
  <c r="AG39" i="1" s="1"/>
  <c r="AD39" i="1"/>
  <c r="AH39" i="1" s="1"/>
  <c r="AE39" i="1"/>
  <c r="AI39" i="1" s="1"/>
  <c r="AC40" i="1"/>
  <c r="AG40" i="1" s="1"/>
  <c r="AD40" i="1"/>
  <c r="Y11" i="4" s="1"/>
  <c r="AE40" i="1"/>
  <c r="Z11" i="4" s="1"/>
  <c r="AC41" i="1"/>
  <c r="AG41" i="1" s="1"/>
  <c r="AD41" i="1"/>
  <c r="AH41" i="1" s="1"/>
  <c r="AE41" i="1"/>
  <c r="AI41" i="1" s="1"/>
  <c r="AC42" i="1"/>
  <c r="AG42" i="1" s="1"/>
  <c r="AD42" i="1"/>
  <c r="AH42" i="1" s="1"/>
  <c r="AE42" i="1"/>
  <c r="T12" i="4" s="1"/>
  <c r="AC43" i="1"/>
  <c r="AG43" i="1" s="1"/>
  <c r="AD43" i="1"/>
  <c r="U12" i="4" s="1"/>
  <c r="AE43" i="1"/>
  <c r="AI43" i="1" s="1"/>
  <c r="AC44" i="1"/>
  <c r="AG44" i="1" s="1"/>
  <c r="AD44" i="1"/>
  <c r="AH44" i="1" s="1"/>
  <c r="AE44" i="1"/>
  <c r="AI44" i="1" s="1"/>
  <c r="AC45" i="1"/>
  <c r="AG45" i="1" s="1"/>
  <c r="AD45" i="1"/>
  <c r="AH45" i="1" s="1"/>
  <c r="AE45" i="1"/>
  <c r="Z12" i="4" s="1"/>
  <c r="AC46" i="1"/>
  <c r="AG46" i="1" s="1"/>
  <c r="AD46" i="1"/>
  <c r="AH46" i="1" s="1"/>
  <c r="AE46" i="1"/>
  <c r="AI46" i="1" s="1"/>
  <c r="AC47" i="1"/>
  <c r="AG47" i="1" s="1"/>
  <c r="AD47" i="1"/>
  <c r="AH47" i="1" s="1"/>
  <c r="AE47" i="1"/>
  <c r="T13" i="4" s="1"/>
  <c r="AC48" i="1"/>
  <c r="AG48" i="1" s="1"/>
  <c r="AD48" i="1"/>
  <c r="AH48" i="1" s="1"/>
  <c r="AE48" i="1"/>
  <c r="V13" i="4" s="1"/>
  <c r="AC49" i="1"/>
  <c r="AG49" i="1" s="1"/>
  <c r="AD49" i="1"/>
  <c r="AH49" i="1" s="1"/>
  <c r="AE49" i="1"/>
  <c r="AI49" i="1" s="1"/>
  <c r="AC50" i="1"/>
  <c r="AD50" i="1"/>
  <c r="AH50" i="1" s="1"/>
  <c r="AE50" i="1"/>
  <c r="AI50" i="1" s="1"/>
  <c r="AC51" i="1"/>
  <c r="AG51" i="1" s="1"/>
  <c r="AD51" i="1"/>
  <c r="AA13" i="4" s="1"/>
  <c r="AE51" i="1"/>
  <c r="AI51" i="1" s="1"/>
  <c r="AC52" i="1"/>
  <c r="AG52" i="1" s="1"/>
  <c r="AD52" i="1"/>
  <c r="AH52" i="1" s="1"/>
  <c r="AE52" i="1"/>
  <c r="AI52" i="1" s="1"/>
  <c r="AC53" i="1"/>
  <c r="AG53" i="1" s="1"/>
  <c r="AD53" i="1"/>
  <c r="AH53" i="1" s="1"/>
  <c r="AE53" i="1"/>
  <c r="AI53" i="1" s="1"/>
  <c r="AC54" i="1"/>
  <c r="AG54" i="1" s="1"/>
  <c r="AD54" i="1"/>
  <c r="AH54" i="1" s="1"/>
  <c r="AE54" i="1"/>
  <c r="AI54" i="1" s="1"/>
  <c r="AC55" i="1"/>
  <c r="AG55" i="1" s="1"/>
  <c r="AD55" i="1"/>
  <c r="Y14" i="4" s="1"/>
  <c r="AE55" i="1"/>
  <c r="AI55" i="1" s="1"/>
  <c r="AC56" i="1"/>
  <c r="AG56" i="1" s="1"/>
  <c r="AD56" i="1"/>
  <c r="AA14" i="4" s="1"/>
  <c r="AE56" i="1"/>
  <c r="AB14" i="4" s="1"/>
  <c r="AC57" i="1"/>
  <c r="AG57" i="1" s="1"/>
  <c r="AD57" i="1"/>
  <c r="AH57" i="1" s="1"/>
  <c r="AE57" i="1"/>
  <c r="AI57" i="1" s="1"/>
  <c r="AC58" i="1"/>
  <c r="AG58" i="1" s="1"/>
  <c r="AD58" i="1"/>
  <c r="AH58" i="1" s="1"/>
  <c r="AE58" i="1"/>
  <c r="AI58" i="1" s="1"/>
  <c r="AC59" i="1"/>
  <c r="AG59" i="1" s="1"/>
  <c r="AD59" i="1"/>
  <c r="AH59" i="1" s="1"/>
  <c r="AE59" i="1"/>
  <c r="AI59" i="1" s="1"/>
  <c r="AC60" i="1"/>
  <c r="AG60" i="1" s="1"/>
  <c r="AD60" i="1"/>
  <c r="AH60" i="1" s="1"/>
  <c r="AE60" i="1"/>
  <c r="Z15" i="4" s="1"/>
  <c r="AC61" i="1"/>
  <c r="AG61" i="1" s="1"/>
  <c r="AD61" i="1"/>
  <c r="AH61" i="1" s="1"/>
  <c r="AE61" i="1"/>
  <c r="AB15" i="4" s="1"/>
  <c r="AC62" i="1"/>
  <c r="AD62" i="1"/>
  <c r="AH62" i="1" s="1"/>
  <c r="AE62" i="1"/>
  <c r="AI62" i="1" s="1"/>
  <c r="AC63" i="1"/>
  <c r="AG63" i="1" s="1"/>
  <c r="AD63" i="1"/>
  <c r="AH63" i="1" s="1"/>
  <c r="AE63" i="1"/>
  <c r="V16" i="4" s="1"/>
  <c r="AC64" i="1"/>
  <c r="AG64" i="1" s="1"/>
  <c r="AD64" i="1"/>
  <c r="AH64" i="1" s="1"/>
  <c r="AE64" i="1"/>
  <c r="X16" i="4" s="1"/>
  <c r="AC65" i="1"/>
  <c r="AG65" i="1" s="1"/>
  <c r="AD65" i="1"/>
  <c r="AH65" i="1" s="1"/>
  <c r="AE65" i="1"/>
  <c r="AI65" i="1" s="1"/>
  <c r="AC66" i="1"/>
  <c r="AG66" i="1" s="1"/>
  <c r="AD66" i="1"/>
  <c r="AH66" i="1" s="1"/>
  <c r="AE66" i="1"/>
  <c r="AI66" i="1" s="1"/>
  <c r="AC67" i="1"/>
  <c r="AG67" i="1" s="1"/>
  <c r="AD67" i="1"/>
  <c r="AH67" i="1" s="1"/>
  <c r="AE67" i="1"/>
  <c r="AI67" i="1" s="1"/>
  <c r="AC68" i="1"/>
  <c r="AG68" i="1" s="1"/>
  <c r="AD68" i="1"/>
  <c r="AH68" i="1" s="1"/>
  <c r="AE68" i="1"/>
  <c r="AI68" i="1" s="1"/>
  <c r="AC69" i="1"/>
  <c r="AG69" i="1" s="1"/>
  <c r="AD69" i="1"/>
  <c r="AH69" i="1" s="1"/>
  <c r="AE69" i="1"/>
  <c r="AI69" i="1" s="1"/>
  <c r="AC70" i="1"/>
  <c r="AG70" i="1" s="1"/>
  <c r="AD70" i="1"/>
  <c r="AH70" i="1" s="1"/>
  <c r="AE70" i="1"/>
  <c r="AI70" i="1" s="1"/>
  <c r="AC71" i="1"/>
  <c r="AG71" i="1" s="1"/>
  <c r="AD71" i="1"/>
  <c r="AA17" i="4" s="1"/>
  <c r="AE71" i="1"/>
  <c r="AI71" i="1" s="1"/>
  <c r="AC72" i="1"/>
  <c r="AG72" i="1" s="1"/>
  <c r="AD72" i="1"/>
  <c r="AH72" i="1" s="1"/>
  <c r="AE72" i="1"/>
  <c r="T18" i="4" s="1"/>
  <c r="AC73" i="1"/>
  <c r="AG73" i="1" s="1"/>
  <c r="AD73" i="1"/>
  <c r="AH73" i="1" s="1"/>
  <c r="AE73" i="1"/>
  <c r="AI73" i="1" s="1"/>
  <c r="AC74" i="1"/>
  <c r="AG74" i="1" s="1"/>
  <c r="AD74" i="1"/>
  <c r="AH74" i="1" s="1"/>
  <c r="AE74" i="1"/>
  <c r="AI74" i="1" s="1"/>
  <c r="AC75" i="1"/>
  <c r="AG75" i="1" s="1"/>
  <c r="AD75" i="1"/>
  <c r="AH75" i="1" s="1"/>
  <c r="AE75" i="1"/>
  <c r="AI75" i="1" s="1"/>
  <c r="AC76" i="1"/>
  <c r="AG76" i="1" s="1"/>
  <c r="AD76" i="1"/>
  <c r="AH76" i="1" s="1"/>
  <c r="AE76" i="1"/>
  <c r="AB18" i="4" s="1"/>
  <c r="AC77" i="1"/>
  <c r="AG77" i="1" s="1"/>
  <c r="AD77" i="1"/>
  <c r="AH77" i="1" s="1"/>
  <c r="AE77" i="1"/>
  <c r="AI77" i="1" s="1"/>
  <c r="AC78" i="1"/>
  <c r="AG78" i="1" s="1"/>
  <c r="AD78" i="1"/>
  <c r="AH78" i="1" s="1"/>
  <c r="AE78" i="1"/>
  <c r="AI78" i="1" s="1"/>
  <c r="AC79" i="1"/>
  <c r="AG79" i="1" s="1"/>
  <c r="AD79" i="1"/>
  <c r="AH79" i="1" s="1"/>
  <c r="AE79" i="1"/>
  <c r="X19" i="4" s="1"/>
  <c r="AC80" i="1"/>
  <c r="AG80" i="1" s="1"/>
  <c r="AD80" i="1"/>
  <c r="AH80" i="1" s="1"/>
  <c r="AE80" i="1"/>
  <c r="AI80" i="1" s="1"/>
  <c r="AC81" i="1"/>
  <c r="AG81" i="1" s="1"/>
  <c r="AD81" i="1"/>
  <c r="AH81" i="1" s="1"/>
  <c r="AE81" i="1"/>
  <c r="AI81" i="1" s="1"/>
  <c r="AC82" i="1"/>
  <c r="AD82" i="1"/>
  <c r="AH82" i="1" s="1"/>
  <c r="AE82" i="1"/>
  <c r="AI82" i="1" s="1"/>
  <c r="AC83" i="1"/>
  <c r="AG83" i="1" s="1"/>
  <c r="AD83" i="1"/>
  <c r="U20" i="4" s="1"/>
  <c r="AE83" i="1"/>
  <c r="AI83" i="1" s="1"/>
  <c r="AC84" i="1"/>
  <c r="AG84" i="1" s="1"/>
  <c r="AD84" i="1"/>
  <c r="AH84" i="1" s="1"/>
  <c r="AE84" i="1"/>
  <c r="AI84" i="1" s="1"/>
  <c r="AC85" i="1"/>
  <c r="AG85" i="1" s="1"/>
  <c r="AD85" i="1"/>
  <c r="AH85" i="1" s="1"/>
  <c r="AE85" i="1"/>
  <c r="AI85" i="1" s="1"/>
  <c r="AC86" i="1"/>
  <c r="AG86" i="1" s="1"/>
  <c r="AD86" i="1"/>
  <c r="AH86" i="1" s="1"/>
  <c r="AE86" i="1"/>
  <c r="AI86" i="1" s="1"/>
  <c r="AC87" i="1"/>
  <c r="AG87" i="1" s="1"/>
  <c r="AD87" i="1"/>
  <c r="S21" i="4" s="1"/>
  <c r="AE87" i="1"/>
  <c r="AI87" i="1" s="1"/>
  <c r="AC88" i="1"/>
  <c r="AG88" i="1" s="1"/>
  <c r="AD88" i="1"/>
  <c r="AH88" i="1" s="1"/>
  <c r="AE88" i="1"/>
  <c r="AI88" i="1" s="1"/>
  <c r="AC89" i="1"/>
  <c r="AG89" i="1" s="1"/>
  <c r="AD89" i="1"/>
  <c r="AH89" i="1" s="1"/>
  <c r="AE89" i="1"/>
  <c r="AI89" i="1" s="1"/>
  <c r="AC90" i="1"/>
  <c r="AG90" i="1" s="1"/>
  <c r="AD90" i="1"/>
  <c r="AH90" i="1" s="1"/>
  <c r="AE90" i="1"/>
  <c r="AI90" i="1" s="1"/>
  <c r="AC91" i="1"/>
  <c r="AG91" i="1" s="1"/>
  <c r="AD91" i="1"/>
  <c r="AH91" i="1" s="1"/>
  <c r="AE91" i="1"/>
  <c r="AI91" i="1" s="1"/>
  <c r="AC92" i="1"/>
  <c r="AG92" i="1" s="1"/>
  <c r="AD92" i="1"/>
  <c r="S22" i="4" s="1"/>
  <c r="AE92" i="1"/>
  <c r="T22" i="4" s="1"/>
  <c r="AC93" i="1"/>
  <c r="AG93" i="1" s="1"/>
  <c r="AD93" i="1"/>
  <c r="AH93" i="1" s="1"/>
  <c r="AE93" i="1"/>
  <c r="AI93" i="1" s="1"/>
  <c r="AC94" i="1"/>
  <c r="AD94" i="1"/>
  <c r="AH94" i="1" s="1"/>
  <c r="AE94" i="1"/>
  <c r="AI94" i="1" s="1"/>
  <c r="AC95" i="1"/>
  <c r="AG95" i="1" s="1"/>
  <c r="AD95" i="1"/>
  <c r="AH95" i="1" s="1"/>
  <c r="AE95" i="1"/>
  <c r="Z22" i="4" s="1"/>
  <c r="AC96" i="1"/>
  <c r="AG96" i="1" s="1"/>
  <c r="AD96" i="1"/>
  <c r="AH96" i="1" s="1"/>
  <c r="AE96" i="1"/>
  <c r="AI96" i="1" s="1"/>
  <c r="AC97" i="1"/>
  <c r="AG97" i="1" s="1"/>
  <c r="AD97" i="1"/>
  <c r="AH97" i="1" s="1"/>
  <c r="AE97" i="1"/>
  <c r="T23" i="4" s="1"/>
  <c r="AC98" i="1"/>
  <c r="AG98" i="1" s="1"/>
  <c r="AD98" i="1"/>
  <c r="AH98" i="1" s="1"/>
  <c r="AE98" i="1"/>
  <c r="AI98" i="1" s="1"/>
  <c r="AC99" i="1"/>
  <c r="AG99" i="1" s="1"/>
  <c r="AD99" i="1"/>
  <c r="AH99" i="1" s="1"/>
  <c r="AE99" i="1"/>
  <c r="AI99" i="1" s="1"/>
  <c r="AC100" i="1"/>
  <c r="AG100" i="1" s="1"/>
  <c r="AD100" i="1"/>
  <c r="AH100" i="1" s="1"/>
  <c r="AE100" i="1"/>
  <c r="AI100" i="1" s="1"/>
  <c r="AC101" i="1"/>
  <c r="AG101" i="1" s="1"/>
  <c r="AD101" i="1"/>
  <c r="AH101" i="1" s="1"/>
  <c r="AE101" i="1"/>
  <c r="AI101" i="1" s="1"/>
  <c r="AC102" i="1"/>
  <c r="AG102" i="1" s="1"/>
  <c r="AD102" i="1"/>
  <c r="AH102" i="1" s="1"/>
  <c r="AE102" i="1"/>
  <c r="AI102" i="1" s="1"/>
  <c r="AC103" i="1"/>
  <c r="AG103" i="1" s="1"/>
  <c r="AD103" i="1"/>
  <c r="U24" i="4" s="1"/>
  <c r="AE103" i="1"/>
  <c r="AI103" i="1" s="1"/>
  <c r="AC104" i="1"/>
  <c r="AG104" i="1" s="1"/>
  <c r="AD104" i="1"/>
  <c r="AH104" i="1" s="1"/>
  <c r="AE104" i="1"/>
  <c r="X24" i="4" s="1"/>
  <c r="AC105" i="1"/>
  <c r="AG105" i="1" s="1"/>
  <c r="AD105" i="1"/>
  <c r="AH105" i="1" s="1"/>
  <c r="AE105" i="1"/>
  <c r="AI105" i="1" s="1"/>
  <c r="AC106" i="1"/>
  <c r="AG106" i="1" s="1"/>
  <c r="AD106" i="1"/>
  <c r="AH106" i="1" s="1"/>
  <c r="AE106" i="1"/>
  <c r="AI106" i="1" s="1"/>
  <c r="AC107" i="1"/>
  <c r="AG107" i="1" s="1"/>
  <c r="AD107" i="1"/>
  <c r="AH107" i="1" s="1"/>
  <c r="AE107" i="1"/>
  <c r="AI107" i="1" s="1"/>
  <c r="AC108" i="1"/>
  <c r="AG108" i="1" s="1"/>
  <c r="AD108" i="1"/>
  <c r="AH108" i="1" s="1"/>
  <c r="AE108" i="1"/>
  <c r="V25" i="4" s="1"/>
  <c r="AC109" i="1"/>
  <c r="AG109" i="1" s="1"/>
  <c r="AD109" i="1"/>
  <c r="AH109" i="1" s="1"/>
  <c r="AE109" i="1"/>
  <c r="AI109" i="1" s="1"/>
  <c r="AC110" i="1"/>
  <c r="AG110" i="1" s="1"/>
  <c r="AD110" i="1"/>
  <c r="Y25" i="4" s="1"/>
  <c r="AE110" i="1"/>
  <c r="AI110" i="1" s="1"/>
  <c r="AC111" i="1"/>
  <c r="AG111" i="1" s="1"/>
  <c r="AD111" i="1"/>
  <c r="AH111" i="1" s="1"/>
  <c r="AE111" i="1"/>
  <c r="AI111" i="1" s="1"/>
  <c r="AC112" i="1"/>
  <c r="AG112" i="1" s="1"/>
  <c r="AD112" i="1"/>
  <c r="AH112" i="1" s="1"/>
  <c r="AE112" i="1"/>
  <c r="AI112" i="1" s="1"/>
  <c r="AC113" i="1"/>
  <c r="AG113" i="1" s="1"/>
  <c r="AD113" i="1"/>
  <c r="AH113" i="1" s="1"/>
  <c r="AE113" i="1"/>
  <c r="AI113" i="1" s="1"/>
  <c r="AC114" i="1"/>
  <c r="AD114" i="1"/>
  <c r="AH114" i="1" s="1"/>
  <c r="AE114" i="1"/>
  <c r="AI114" i="1" s="1"/>
  <c r="AC115" i="1"/>
  <c r="AG115" i="1" s="1"/>
  <c r="AD115" i="1"/>
  <c r="Y26" i="4" s="1"/>
  <c r="AE115" i="1"/>
  <c r="AI115" i="1" s="1"/>
  <c r="AC8" i="1"/>
  <c r="AG8" i="1" s="1"/>
  <c r="AD8" i="1"/>
  <c r="AH8" i="1" s="1"/>
  <c r="AE8" i="1"/>
  <c r="AI8" i="1" s="1"/>
  <c r="AC9" i="1"/>
  <c r="AG9" i="1" s="1"/>
  <c r="AD9" i="1"/>
  <c r="AH9" i="1" s="1"/>
  <c r="AE9" i="1"/>
  <c r="AI9" i="1" s="1"/>
  <c r="AC10" i="1"/>
  <c r="AG10" i="1" s="1"/>
  <c r="AD10" i="1"/>
  <c r="AH10" i="1" s="1"/>
  <c r="AE10" i="1"/>
  <c r="AI10" i="1" s="1"/>
  <c r="AC11" i="1"/>
  <c r="AG11" i="1" s="1"/>
  <c r="AD11" i="1"/>
  <c r="AH11" i="1" s="1"/>
  <c r="AE11" i="1"/>
  <c r="AI11" i="1" s="1"/>
  <c r="AC12" i="1"/>
  <c r="AG12" i="1" s="1"/>
  <c r="AD12" i="1"/>
  <c r="AH12" i="1" s="1"/>
  <c r="AE12" i="1"/>
  <c r="AI12" i="1" s="1"/>
  <c r="AC13" i="1"/>
  <c r="AG13" i="1" s="1"/>
  <c r="AD13" i="1"/>
  <c r="AH13" i="1" s="1"/>
  <c r="AE13" i="1"/>
  <c r="AI13" i="1" s="1"/>
  <c r="AC14" i="1"/>
  <c r="AG14" i="1" s="1"/>
  <c r="AD14" i="1"/>
  <c r="AH14" i="1" s="1"/>
  <c r="AE14" i="1"/>
  <c r="AI14" i="1" s="1"/>
  <c r="AC15" i="1"/>
  <c r="AG15" i="1" s="1"/>
  <c r="AD15" i="1"/>
  <c r="AH15" i="1" s="1"/>
  <c r="AE15" i="1"/>
  <c r="AI15" i="1" s="1"/>
  <c r="AC16" i="1"/>
  <c r="AG16" i="1" s="1"/>
  <c r="AD16" i="1"/>
  <c r="AH16" i="1" s="1"/>
  <c r="AE16" i="1"/>
  <c r="AI16" i="1" s="1"/>
  <c r="AD7" i="1"/>
  <c r="AH7" i="1" s="1"/>
  <c r="AE7" i="1"/>
  <c r="AI7" i="1" s="1"/>
  <c r="AH19" i="1"/>
  <c r="AH23" i="1"/>
  <c r="AH31" i="1"/>
  <c r="AI32" i="1"/>
  <c r="AI40" i="1"/>
  <c r="AH43" i="1"/>
  <c r="AI48" i="1"/>
  <c r="AG50" i="1"/>
  <c r="AH55" i="1"/>
  <c r="AI56" i="1"/>
  <c r="AG62" i="1"/>
  <c r="AI64" i="1"/>
  <c r="AH71" i="1"/>
  <c r="AI72" i="1"/>
  <c r="AG82" i="1"/>
  <c r="AH83" i="1"/>
  <c r="AI92" i="1"/>
  <c r="AG94" i="1"/>
  <c r="AH103" i="1"/>
  <c r="AI104" i="1"/>
  <c r="AG114" i="1"/>
  <c r="AH115" i="1"/>
  <c r="AH28" i="1"/>
  <c r="AG30" i="1"/>
  <c r="AM51" i="1" l="1"/>
  <c r="AQ47" i="1"/>
  <c r="AP44" i="1"/>
  <c r="AO41" i="1"/>
  <c r="AN38" i="1"/>
  <c r="AM35" i="1"/>
  <c r="T5" i="4"/>
  <c r="AP31" i="1"/>
  <c r="AN50" i="1"/>
  <c r="AM47" i="1"/>
  <c r="AQ43" i="1"/>
  <c r="AP40" i="1"/>
  <c r="AO37" i="1"/>
  <c r="AN34" i="1"/>
  <c r="AF5" i="4"/>
  <c r="AH25" i="4"/>
  <c r="AG22" i="4"/>
  <c r="AF19" i="4"/>
  <c r="AE16" i="4"/>
  <c r="AD13" i="4"/>
  <c r="AH9" i="4"/>
  <c r="AG6" i="4"/>
  <c r="AP52" i="1"/>
  <c r="AO49" i="1"/>
  <c r="AN46" i="1"/>
  <c r="AM43" i="1"/>
  <c r="AQ39" i="1"/>
  <c r="AP36" i="1"/>
  <c r="AO33" i="1"/>
  <c r="AE5" i="4"/>
  <c r="AG25" i="4"/>
  <c r="AD24" i="4"/>
  <c r="AF22" i="4"/>
  <c r="AH20" i="4"/>
  <c r="AE19" i="4"/>
  <c r="AG17" i="4"/>
  <c r="AD16" i="4"/>
  <c r="AF14" i="4"/>
  <c r="AH12" i="4"/>
  <c r="AE11" i="4"/>
  <c r="AG9" i="4"/>
  <c r="AD8" i="4"/>
  <c r="AF6" i="4"/>
  <c r="S5" i="4"/>
  <c r="AQ31" i="1"/>
  <c r="AM52" i="1"/>
  <c r="AO50" i="1"/>
  <c r="AQ48" i="1"/>
  <c r="AN47" i="1"/>
  <c r="AQ44" i="1"/>
  <c r="AN43" i="1"/>
  <c r="AP41" i="1"/>
  <c r="AM40" i="1"/>
  <c r="AO38" i="1"/>
  <c r="AQ36" i="1"/>
  <c r="AN35" i="1"/>
  <c r="AP33" i="1"/>
  <c r="AM32" i="1"/>
  <c r="AM31" i="1"/>
  <c r="AN52" i="1"/>
  <c r="AO51" i="1"/>
  <c r="AP50" i="1"/>
  <c r="AQ49" i="1"/>
  <c r="AM49" i="1"/>
  <c r="AN48" i="1"/>
  <c r="AO47" i="1"/>
  <c r="AP46" i="1"/>
  <c r="AQ45" i="1"/>
  <c r="AM45" i="1"/>
  <c r="AN44" i="1"/>
  <c r="AO43" i="1"/>
  <c r="AP42" i="1"/>
  <c r="AQ41" i="1"/>
  <c r="AM41" i="1"/>
  <c r="AN40" i="1"/>
  <c r="AO39" i="1"/>
  <c r="AP38" i="1"/>
  <c r="AQ37" i="1"/>
  <c r="AM37" i="1"/>
  <c r="AN36" i="1"/>
  <c r="AO35" i="1"/>
  <c r="AP34" i="1"/>
  <c r="AQ33" i="1"/>
  <c r="AM33" i="1"/>
  <c r="AN32" i="1"/>
  <c r="AH26" i="4"/>
  <c r="AE25" i="4"/>
  <c r="AG23" i="4"/>
  <c r="AD22" i="4"/>
  <c r="AF20" i="4"/>
  <c r="AG19" i="4"/>
  <c r="AD18" i="4"/>
  <c r="AF16" i="4"/>
  <c r="AH14" i="4"/>
  <c r="AE13" i="4"/>
  <c r="AG11" i="4"/>
  <c r="AD10" i="4"/>
  <c r="AF8" i="4"/>
  <c r="AH6" i="4"/>
  <c r="AI45" i="1"/>
  <c r="AI42" i="1"/>
  <c r="V5" i="4"/>
  <c r="S7" i="4"/>
  <c r="U18" i="4"/>
  <c r="S15" i="4"/>
  <c r="AH56" i="1"/>
  <c r="U10" i="4"/>
  <c r="Y24" i="4"/>
  <c r="V9" i="4"/>
  <c r="W21" i="4"/>
  <c r="U6" i="4"/>
  <c r="W17" i="4"/>
  <c r="AA23" i="4"/>
  <c r="AH110" i="1"/>
  <c r="Z19" i="4"/>
  <c r="AB22" i="4"/>
  <c r="T26" i="4"/>
  <c r="Y12" i="4"/>
  <c r="Y20" i="4"/>
  <c r="AI95" i="1"/>
  <c r="AA7" i="4"/>
  <c r="Y10" i="4"/>
  <c r="W15" i="4"/>
  <c r="Y18" i="4"/>
  <c r="AA21" i="4"/>
  <c r="S25" i="4"/>
  <c r="T7" i="4"/>
  <c r="X13" i="4"/>
  <c r="AH40" i="1"/>
  <c r="AI61" i="1"/>
  <c r="S9" i="4"/>
  <c r="W11" i="4"/>
  <c r="X12" i="4"/>
  <c r="V17" i="4"/>
  <c r="W19" i="4"/>
  <c r="Z23" i="4"/>
  <c r="AA25" i="4"/>
  <c r="AH92" i="1"/>
  <c r="AI76" i="1"/>
  <c r="AA5" i="4"/>
  <c r="AB6" i="4"/>
  <c r="Z7" i="4"/>
  <c r="Y8" i="4"/>
  <c r="S11" i="4"/>
  <c r="V14" i="4"/>
  <c r="AA15" i="4"/>
  <c r="S17" i="4"/>
  <c r="S19" i="4"/>
  <c r="V21" i="4"/>
  <c r="U22" i="4"/>
  <c r="W23" i="4"/>
  <c r="W25" i="4"/>
  <c r="T6" i="4"/>
  <c r="U16" i="4"/>
  <c r="X20" i="4"/>
  <c r="Y22" i="4"/>
  <c r="AI33" i="1"/>
  <c r="AI108" i="1"/>
  <c r="AH87" i="1"/>
  <c r="AH51" i="1"/>
  <c r="AI36" i="1"/>
  <c r="AI24" i="1"/>
  <c r="AI97" i="1"/>
  <c r="AI60" i="1"/>
  <c r="W5" i="4"/>
  <c r="Y6" i="4"/>
  <c r="W9" i="4"/>
  <c r="AA11" i="4"/>
  <c r="S13" i="4"/>
  <c r="S14" i="4"/>
  <c r="Y16" i="4"/>
  <c r="AA19" i="4"/>
  <c r="S23" i="4"/>
  <c r="U26" i="4"/>
  <c r="AH26" i="1"/>
  <c r="AI63" i="1"/>
  <c r="Z5" i="4"/>
  <c r="X6" i="4"/>
  <c r="T8" i="4"/>
  <c r="AB8" i="4"/>
  <c r="Z9" i="4"/>
  <c r="X10" i="4"/>
  <c r="V11" i="4"/>
  <c r="AB12" i="4"/>
  <c r="Z14" i="4"/>
  <c r="AB13" i="4"/>
  <c r="V15" i="4"/>
  <c r="T16" i="4"/>
  <c r="AB16" i="4"/>
  <c r="Z17" i="4"/>
  <c r="X18" i="4"/>
  <c r="V19" i="4"/>
  <c r="T20" i="4"/>
  <c r="AB20" i="4"/>
  <c r="Z21" i="4"/>
  <c r="X22" i="4"/>
  <c r="V23" i="4"/>
  <c r="T24" i="4"/>
  <c r="AB24" i="4"/>
  <c r="Z25" i="4"/>
  <c r="X26" i="4"/>
  <c r="U5" i="4"/>
  <c r="Y5" i="4"/>
  <c r="S6" i="4"/>
  <c r="W6" i="4"/>
  <c r="AA6" i="4"/>
  <c r="U7" i="4"/>
  <c r="Y7" i="4"/>
  <c r="S8" i="4"/>
  <c r="W8" i="4"/>
  <c r="Y9" i="4"/>
  <c r="S10" i="4"/>
  <c r="W10" i="4"/>
  <c r="AA10" i="4"/>
  <c r="U11" i="4"/>
  <c r="S12" i="4"/>
  <c r="W12" i="4"/>
  <c r="AA12" i="4"/>
  <c r="U13" i="4"/>
  <c r="W13" i="4"/>
  <c r="U14" i="4"/>
  <c r="U15" i="4"/>
  <c r="Y15" i="4"/>
  <c r="S16" i="4"/>
  <c r="W16" i="4"/>
  <c r="AA16" i="4"/>
  <c r="U17" i="4"/>
  <c r="Y17" i="4"/>
  <c r="S18" i="4"/>
  <c r="W18" i="4"/>
  <c r="AA18" i="4"/>
  <c r="U19" i="4"/>
  <c r="Y19" i="4"/>
  <c r="S20" i="4"/>
  <c r="W20" i="4"/>
  <c r="AA20" i="4"/>
  <c r="U21" i="4"/>
  <c r="Y21" i="4"/>
  <c r="W22" i="4"/>
  <c r="AA22" i="4"/>
  <c r="U23" i="4"/>
  <c r="Y23" i="4"/>
  <c r="S24" i="4"/>
  <c r="W24" i="4"/>
  <c r="AA24" i="4"/>
  <c r="U25" i="4"/>
  <c r="S26" i="4"/>
  <c r="W26" i="4"/>
  <c r="AI151" i="1"/>
  <c r="AH150" i="1"/>
  <c r="AI147" i="1"/>
  <c r="AH146" i="1"/>
  <c r="AI143" i="1"/>
  <c r="AH142" i="1"/>
  <c r="AI139" i="1"/>
  <c r="AH138" i="1"/>
  <c r="AI135" i="1"/>
  <c r="AH134" i="1"/>
  <c r="AI131" i="1"/>
  <c r="AH130" i="1"/>
  <c r="AI127" i="1"/>
  <c r="AH126" i="1"/>
  <c r="AI123" i="1"/>
  <c r="AH122" i="1"/>
  <c r="AI119" i="1"/>
  <c r="AH118" i="1"/>
  <c r="V27" i="4"/>
  <c r="Z27" i="4"/>
  <c r="T28" i="4"/>
  <c r="X28" i="4"/>
  <c r="AB28" i="4"/>
  <c r="V29" i="4"/>
  <c r="Z29" i="4"/>
  <c r="T30" i="4"/>
  <c r="X30" i="4"/>
  <c r="AB30" i="4"/>
  <c r="V31" i="4"/>
  <c r="AA31" i="4"/>
  <c r="T32" i="4"/>
  <c r="X32" i="4"/>
  <c r="AB32" i="4"/>
  <c r="V33" i="4"/>
  <c r="Z33" i="4"/>
  <c r="AB9" i="4"/>
  <c r="W14" i="4"/>
  <c r="Y13" i="4"/>
  <c r="V7" i="4"/>
  <c r="AI79" i="1"/>
  <c r="AI47" i="1"/>
  <c r="AI116" i="1"/>
  <c r="X5" i="4"/>
  <c r="AB5" i="4"/>
  <c r="V6" i="4"/>
  <c r="Z6" i="4"/>
  <c r="X7" i="4"/>
  <c r="AB7" i="4"/>
  <c r="V8" i="4"/>
  <c r="Z8" i="4"/>
  <c r="T9" i="4"/>
  <c r="X9" i="4"/>
  <c r="Z10" i="4"/>
  <c r="T11" i="4"/>
  <c r="X11" i="4"/>
  <c r="AB11" i="4"/>
  <c r="V12" i="4"/>
  <c r="X14" i="4"/>
  <c r="Z13" i="4"/>
  <c r="T14" i="4"/>
  <c r="T15" i="4"/>
  <c r="X15" i="4"/>
  <c r="Z16" i="4"/>
  <c r="T17" i="4"/>
  <c r="X17" i="4"/>
  <c r="AB17" i="4"/>
  <c r="V18" i="4"/>
  <c r="Z18" i="4"/>
  <c r="T19" i="4"/>
  <c r="AB19" i="4"/>
  <c r="V20" i="4"/>
  <c r="Z20" i="4"/>
  <c r="T21" i="4"/>
  <c r="X21" i="4"/>
  <c r="AB21" i="4"/>
  <c r="V22" i="4"/>
  <c r="X23" i="4"/>
  <c r="AB23" i="4"/>
  <c r="V24" i="4"/>
  <c r="Z24" i="4"/>
  <c r="T25" i="4"/>
  <c r="X25" i="4"/>
  <c r="AB25" i="4"/>
  <c r="V26" i="4"/>
  <c r="Z26" i="4"/>
  <c r="AH149" i="1"/>
  <c r="AH145" i="1"/>
  <c r="AH137" i="1"/>
  <c r="AH133" i="1"/>
  <c r="AH129" i="1"/>
  <c r="AH125" i="1"/>
  <c r="AH121" i="1"/>
  <c r="AH117" i="1"/>
  <c r="Y27" i="4"/>
  <c r="W28" i="4"/>
  <c r="U29" i="4"/>
  <c r="S30" i="4"/>
  <c r="AA30" i="4"/>
  <c r="Y31" i="4"/>
  <c r="W32" i="4"/>
  <c r="U33" i="4"/>
  <c r="AI149" i="1"/>
  <c r="AI145" i="1"/>
  <c r="AI141" i="1"/>
  <c r="AI137" i="1"/>
  <c r="AI133" i="1"/>
  <c r="AI129" i="1"/>
  <c r="AI125" i="1"/>
  <c r="AI121" i="1"/>
  <c r="AI117" i="1"/>
  <c r="Z31" i="4"/>
  <c r="AH151" i="1"/>
  <c r="AH147" i="1"/>
  <c r="AH143" i="1"/>
  <c r="AH139" i="1"/>
  <c r="AH135" i="1"/>
  <c r="AH131" i="1"/>
  <c r="AH127" i="1"/>
  <c r="AH123" i="1"/>
  <c r="AH119" i="1"/>
  <c r="P41" i="5"/>
  <c r="P42" i="5" s="1"/>
  <c r="R42" i="5"/>
  <c r="R41" i="5"/>
  <c r="L46" i="5"/>
  <c r="I33" i="4"/>
  <c r="H33" i="4"/>
  <c r="AQ33" i="4" s="1"/>
  <c r="I32" i="4"/>
  <c r="AR32" i="4" s="1"/>
  <c r="H32" i="4"/>
  <c r="AQ32" i="4" s="1"/>
  <c r="I31" i="4"/>
  <c r="H31" i="4"/>
  <c r="AR31" i="4" l="1"/>
  <c r="AR33" i="4"/>
  <c r="AQ31" i="4"/>
  <c r="N47" i="5"/>
  <c r="N46" i="5"/>
  <c r="L47" i="5"/>
  <c r="R46" i="5" s="1"/>
  <c r="M27" i="4"/>
  <c r="AV27" i="4" s="1"/>
  <c r="N27" i="4"/>
  <c r="AW27" i="4" s="1"/>
  <c r="O27" i="4"/>
  <c r="AX27" i="4" s="1"/>
  <c r="P27" i="4"/>
  <c r="AY27" i="4" s="1"/>
  <c r="M28" i="4"/>
  <c r="AV28" i="4" s="1"/>
  <c r="N28" i="4"/>
  <c r="AW28" i="4" s="1"/>
  <c r="O28" i="4"/>
  <c r="AX28" i="4" s="1"/>
  <c r="P28" i="4"/>
  <c r="AY28" i="4" s="1"/>
  <c r="M29" i="4"/>
  <c r="AV29" i="4" s="1"/>
  <c r="N29" i="4"/>
  <c r="AW29" i="4" s="1"/>
  <c r="O29" i="4"/>
  <c r="AX29" i="4" s="1"/>
  <c r="P29" i="4"/>
  <c r="AY29" i="4" s="1"/>
  <c r="M30" i="4"/>
  <c r="AV30" i="4" s="1"/>
  <c r="N30" i="4"/>
  <c r="AW30" i="4" s="1"/>
  <c r="O30" i="4"/>
  <c r="AX30" i="4" s="1"/>
  <c r="P30" i="4"/>
  <c r="AY30" i="4" s="1"/>
  <c r="M31" i="4"/>
  <c r="AV31" i="4" s="1"/>
  <c r="N31" i="4"/>
  <c r="AW31" i="4" s="1"/>
  <c r="O31" i="4"/>
  <c r="AX31" i="4" s="1"/>
  <c r="P31" i="4"/>
  <c r="AY31" i="4" s="1"/>
  <c r="M32" i="4"/>
  <c r="AV32" i="4" s="1"/>
  <c r="N32" i="4"/>
  <c r="AW32" i="4" s="1"/>
  <c r="O32" i="4"/>
  <c r="AX32" i="4" s="1"/>
  <c r="P32" i="4"/>
  <c r="AY32" i="4" s="1"/>
  <c r="M33" i="4"/>
  <c r="AV33" i="4" s="1"/>
  <c r="N33" i="4"/>
  <c r="AW33" i="4" s="1"/>
  <c r="O33" i="4"/>
  <c r="AX33" i="4" s="1"/>
  <c r="P33" i="4"/>
  <c r="AY33" i="4" s="1"/>
  <c r="L28" i="4"/>
  <c r="AU28" i="4" s="1"/>
  <c r="L29" i="4"/>
  <c r="AU29" i="4" s="1"/>
  <c r="L30" i="4"/>
  <c r="AU30" i="4" s="1"/>
  <c r="L31" i="4"/>
  <c r="AU31" i="4" s="1"/>
  <c r="L32" i="4"/>
  <c r="AU32" i="4" s="1"/>
  <c r="L33" i="4"/>
  <c r="AU33" i="4" s="1"/>
  <c r="L27" i="4"/>
  <c r="AU27" i="4" s="1"/>
  <c r="K27" i="4"/>
  <c r="AT27" i="4" s="1"/>
  <c r="K28" i="4"/>
  <c r="AT28" i="4" s="1"/>
  <c r="K29" i="4"/>
  <c r="AT29" i="4" s="1"/>
  <c r="K30" i="4"/>
  <c r="AT30" i="4" s="1"/>
  <c r="K31" i="4"/>
  <c r="AT31" i="4" s="1"/>
  <c r="K32" i="4"/>
  <c r="AT32" i="4" s="1"/>
  <c r="K33" i="4"/>
  <c r="AT33" i="4" s="1"/>
  <c r="J33" i="4"/>
  <c r="AS33" i="4" s="1"/>
  <c r="J32" i="4"/>
  <c r="AS32" i="4" s="1"/>
  <c r="J31" i="4"/>
  <c r="AS31" i="4" s="1"/>
  <c r="J30" i="4"/>
  <c r="AS30" i="4" s="1"/>
  <c r="J29" i="4"/>
  <c r="AS29" i="4" s="1"/>
  <c r="J28" i="4"/>
  <c r="AS28" i="4" s="1"/>
  <c r="J27" i="4"/>
  <c r="AS27" i="4" s="1"/>
  <c r="I27" i="4"/>
  <c r="AR27" i="4" s="1"/>
  <c r="I28" i="4"/>
  <c r="AR28" i="4" s="1"/>
  <c r="I29" i="4"/>
  <c r="AR29" i="4" s="1"/>
  <c r="I30" i="4"/>
  <c r="AR30" i="4" s="1"/>
  <c r="H30" i="4"/>
  <c r="AQ30" i="4" s="1"/>
  <c r="H29" i="4"/>
  <c r="AQ29" i="4" s="1"/>
  <c r="H28" i="4"/>
  <c r="AQ28" i="4" s="1"/>
  <c r="H27" i="4"/>
  <c r="AQ27" i="4" s="1"/>
  <c r="G27" i="4"/>
  <c r="AP27" i="4" s="1"/>
  <c r="G28" i="4"/>
  <c r="AP28" i="4" s="1"/>
  <c r="G29" i="4"/>
  <c r="AP29" i="4" s="1"/>
  <c r="G30" i="4"/>
  <c r="AP30" i="4" s="1"/>
  <c r="G31" i="4"/>
  <c r="AP31" i="4" s="1"/>
  <c r="G32" i="4"/>
  <c r="AP32" i="4" s="1"/>
  <c r="G33" i="4"/>
  <c r="AP33" i="4" s="1"/>
  <c r="F33" i="4"/>
  <c r="AO33" i="4" s="1"/>
  <c r="F32" i="4"/>
  <c r="AO32" i="4" s="1"/>
  <c r="F31" i="4"/>
  <c r="AO31" i="4" s="1"/>
  <c r="F30" i="4"/>
  <c r="AO30" i="4" s="1"/>
  <c r="F29" i="4"/>
  <c r="AO29" i="4" s="1"/>
  <c r="F28" i="4"/>
  <c r="AO28" i="4" s="1"/>
  <c r="F27" i="4"/>
  <c r="AO27" i="4" s="1"/>
  <c r="E27" i="4"/>
  <c r="AN27" i="4" s="1"/>
  <c r="E28" i="4"/>
  <c r="AN28" i="4" s="1"/>
  <c r="E29" i="4"/>
  <c r="AN29" i="4" s="1"/>
  <c r="E30" i="4"/>
  <c r="AN30" i="4" s="1"/>
  <c r="E31" i="4"/>
  <c r="AN31" i="4" s="1"/>
  <c r="E32" i="4"/>
  <c r="AN32" i="4" s="1"/>
  <c r="E33" i="4"/>
  <c r="AN33" i="4" s="1"/>
  <c r="D33" i="4"/>
  <c r="AM33" i="4" s="1"/>
  <c r="D32" i="4"/>
  <c r="AM32" i="4" s="1"/>
  <c r="D31" i="4"/>
  <c r="AM31" i="4" s="1"/>
  <c r="D30" i="4"/>
  <c r="AM30" i="4" s="1"/>
  <c r="D29" i="4"/>
  <c r="AM29" i="4" s="1"/>
  <c r="D28" i="4"/>
  <c r="AM28" i="4" s="1"/>
  <c r="D27" i="4"/>
  <c r="AM27" i="4" s="1"/>
  <c r="C27" i="4"/>
  <c r="AL27" i="4" s="1"/>
  <c r="C28" i="4"/>
  <c r="AL28" i="4" s="1"/>
  <c r="C29" i="4"/>
  <c r="AL29" i="4" s="1"/>
  <c r="C30" i="4"/>
  <c r="AL30" i="4" s="1"/>
  <c r="C31" i="4"/>
  <c r="AL31" i="4" s="1"/>
  <c r="C32" i="4"/>
  <c r="AL32" i="4" s="1"/>
  <c r="C33" i="4"/>
  <c r="AL33" i="4" s="1"/>
  <c r="B33" i="4"/>
  <c r="AK33" i="4" s="1"/>
  <c r="B32" i="4"/>
  <c r="AK32" i="4" s="1"/>
  <c r="B31" i="4"/>
  <c r="AK31" i="4" s="1"/>
  <c r="B30" i="4"/>
  <c r="AK30" i="4" s="1"/>
  <c r="B29" i="4"/>
  <c r="AK29" i="4" s="1"/>
  <c r="B28" i="4"/>
  <c r="AK28" i="4" s="1"/>
  <c r="B27" i="4"/>
  <c r="AK27" i="4" s="1"/>
  <c r="C2" i="1"/>
  <c r="F1" i="1" l="1"/>
  <c r="J1" i="1" s="1"/>
  <c r="L52" i="5"/>
  <c r="L51" i="5"/>
  <c r="P46" i="5"/>
  <c r="P47" i="5" s="1"/>
  <c r="C3" i="1"/>
  <c r="D34" i="5"/>
  <c r="D35" i="5" s="1"/>
  <c r="K27" i="5"/>
  <c r="K22" i="5"/>
  <c r="K17" i="5"/>
  <c r="N8" i="5"/>
  <c r="N9" i="5" s="1"/>
  <c r="K12" i="5"/>
  <c r="K7" i="5"/>
  <c r="M5" i="4"/>
  <c r="AV5" i="4" s="1"/>
  <c r="N5" i="4"/>
  <c r="AW5" i="4" s="1"/>
  <c r="O5" i="4"/>
  <c r="AX5" i="4" s="1"/>
  <c r="P5" i="4"/>
  <c r="AY5" i="4" s="1"/>
  <c r="M6" i="4"/>
  <c r="AV6" i="4" s="1"/>
  <c r="N6" i="4"/>
  <c r="AW6" i="4" s="1"/>
  <c r="O6" i="4"/>
  <c r="AX6" i="4" s="1"/>
  <c r="P6" i="4"/>
  <c r="AY6" i="4" s="1"/>
  <c r="M7" i="4"/>
  <c r="AV7" i="4" s="1"/>
  <c r="N7" i="4"/>
  <c r="AW7" i="4" s="1"/>
  <c r="O7" i="4"/>
  <c r="AX7" i="4" s="1"/>
  <c r="P7" i="4"/>
  <c r="AY7" i="4" s="1"/>
  <c r="M8" i="4"/>
  <c r="AV8" i="4" s="1"/>
  <c r="N8" i="4"/>
  <c r="AW8" i="4" s="1"/>
  <c r="O8" i="4"/>
  <c r="AX8" i="4" s="1"/>
  <c r="P8" i="4"/>
  <c r="AY8" i="4" s="1"/>
  <c r="M9" i="4"/>
  <c r="AV9" i="4" s="1"/>
  <c r="N9" i="4"/>
  <c r="AW9" i="4" s="1"/>
  <c r="O9" i="4"/>
  <c r="AX9" i="4" s="1"/>
  <c r="P9" i="4"/>
  <c r="AY9" i="4" s="1"/>
  <c r="M10" i="4"/>
  <c r="AV10" i="4" s="1"/>
  <c r="N10" i="4"/>
  <c r="AW10" i="4" s="1"/>
  <c r="O10" i="4"/>
  <c r="AX10" i="4" s="1"/>
  <c r="P10" i="4"/>
  <c r="AY10" i="4" s="1"/>
  <c r="M11" i="4"/>
  <c r="AV11" i="4" s="1"/>
  <c r="N11" i="4"/>
  <c r="AW11" i="4" s="1"/>
  <c r="O11" i="4"/>
  <c r="AX11" i="4" s="1"/>
  <c r="P11" i="4"/>
  <c r="AY11" i="4" s="1"/>
  <c r="M12" i="4"/>
  <c r="AV12" i="4" s="1"/>
  <c r="N12" i="4"/>
  <c r="AW12" i="4" s="1"/>
  <c r="O12" i="4"/>
  <c r="AX12" i="4" s="1"/>
  <c r="P12" i="4"/>
  <c r="AY12" i="4" s="1"/>
  <c r="M13" i="4"/>
  <c r="AV13" i="4" s="1"/>
  <c r="N13" i="4"/>
  <c r="AW13" i="4" s="1"/>
  <c r="O13" i="4"/>
  <c r="AX13" i="4" s="1"/>
  <c r="P13" i="4"/>
  <c r="AY13" i="4" s="1"/>
  <c r="M14" i="4"/>
  <c r="AV14" i="4" s="1"/>
  <c r="N14" i="4"/>
  <c r="AW14" i="4" s="1"/>
  <c r="O14" i="4"/>
  <c r="AX14" i="4" s="1"/>
  <c r="P14" i="4"/>
  <c r="AY14" i="4" s="1"/>
  <c r="M15" i="4"/>
  <c r="AV15" i="4" s="1"/>
  <c r="N15" i="4"/>
  <c r="AW15" i="4" s="1"/>
  <c r="O15" i="4"/>
  <c r="AX15" i="4" s="1"/>
  <c r="P15" i="4"/>
  <c r="AY15" i="4" s="1"/>
  <c r="M16" i="4"/>
  <c r="AV16" i="4" s="1"/>
  <c r="N16" i="4"/>
  <c r="AW16" i="4" s="1"/>
  <c r="O16" i="4"/>
  <c r="AX16" i="4" s="1"/>
  <c r="P16" i="4"/>
  <c r="AY16" i="4" s="1"/>
  <c r="M17" i="4"/>
  <c r="AV17" i="4" s="1"/>
  <c r="N17" i="4"/>
  <c r="AW17" i="4" s="1"/>
  <c r="O17" i="4"/>
  <c r="AX17" i="4" s="1"/>
  <c r="P17" i="4"/>
  <c r="AY17" i="4" s="1"/>
  <c r="M18" i="4"/>
  <c r="AV18" i="4" s="1"/>
  <c r="N18" i="4"/>
  <c r="AW18" i="4" s="1"/>
  <c r="O18" i="4"/>
  <c r="AX18" i="4" s="1"/>
  <c r="P18" i="4"/>
  <c r="AY18" i="4" s="1"/>
  <c r="M19" i="4"/>
  <c r="AV19" i="4" s="1"/>
  <c r="N19" i="4"/>
  <c r="AW19" i="4" s="1"/>
  <c r="O19" i="4"/>
  <c r="AX19" i="4" s="1"/>
  <c r="P19" i="4"/>
  <c r="AY19" i="4" s="1"/>
  <c r="M20" i="4"/>
  <c r="AV20" i="4" s="1"/>
  <c r="N20" i="4"/>
  <c r="AW20" i="4" s="1"/>
  <c r="O20" i="4"/>
  <c r="AX20" i="4" s="1"/>
  <c r="P20" i="4"/>
  <c r="AY20" i="4" s="1"/>
  <c r="M21" i="4"/>
  <c r="AV21" i="4" s="1"/>
  <c r="N21" i="4"/>
  <c r="AW21" i="4" s="1"/>
  <c r="O21" i="4"/>
  <c r="AX21" i="4" s="1"/>
  <c r="P21" i="4"/>
  <c r="AY21" i="4" s="1"/>
  <c r="M22" i="4"/>
  <c r="AV22" i="4" s="1"/>
  <c r="N22" i="4"/>
  <c r="AW22" i="4" s="1"/>
  <c r="O22" i="4"/>
  <c r="AX22" i="4" s="1"/>
  <c r="P22" i="4"/>
  <c r="AY22" i="4" s="1"/>
  <c r="M23" i="4"/>
  <c r="AV23" i="4" s="1"/>
  <c r="N23" i="4"/>
  <c r="AW23" i="4" s="1"/>
  <c r="O23" i="4"/>
  <c r="AX23" i="4" s="1"/>
  <c r="P23" i="4"/>
  <c r="AY23" i="4" s="1"/>
  <c r="M24" i="4"/>
  <c r="AV24" i="4" s="1"/>
  <c r="N24" i="4"/>
  <c r="AW24" i="4" s="1"/>
  <c r="O24" i="4"/>
  <c r="AX24" i="4" s="1"/>
  <c r="P24" i="4"/>
  <c r="AY24" i="4" s="1"/>
  <c r="M25" i="4"/>
  <c r="AV25" i="4" s="1"/>
  <c r="N25" i="4"/>
  <c r="AW25" i="4" s="1"/>
  <c r="O25" i="4"/>
  <c r="AX25" i="4" s="1"/>
  <c r="P25" i="4"/>
  <c r="AY25" i="4" s="1"/>
  <c r="M26" i="4"/>
  <c r="AV26" i="4" s="1"/>
  <c r="N26" i="4"/>
  <c r="AW26" i="4" s="1"/>
  <c r="O26" i="4"/>
  <c r="AX26" i="4" s="1"/>
  <c r="P26" i="4"/>
  <c r="AY26" i="4" s="1"/>
  <c r="L6" i="4"/>
  <c r="AU6" i="4" s="1"/>
  <c r="L7" i="4"/>
  <c r="AU7" i="4" s="1"/>
  <c r="L8" i="4"/>
  <c r="AU8" i="4" s="1"/>
  <c r="L9" i="4"/>
  <c r="AU9" i="4" s="1"/>
  <c r="L10" i="4"/>
  <c r="AU10" i="4" s="1"/>
  <c r="L11" i="4"/>
  <c r="AU11" i="4" s="1"/>
  <c r="L12" i="4"/>
  <c r="AU12" i="4" s="1"/>
  <c r="L13" i="4"/>
  <c r="AU13" i="4" s="1"/>
  <c r="L14" i="4"/>
  <c r="AU14" i="4" s="1"/>
  <c r="L15" i="4"/>
  <c r="AU15" i="4" s="1"/>
  <c r="L16" i="4"/>
  <c r="AU16" i="4" s="1"/>
  <c r="L17" i="4"/>
  <c r="AU17" i="4" s="1"/>
  <c r="L18" i="4"/>
  <c r="AU18" i="4" s="1"/>
  <c r="L19" i="4"/>
  <c r="AU19" i="4" s="1"/>
  <c r="L20" i="4"/>
  <c r="AU20" i="4" s="1"/>
  <c r="L21" i="4"/>
  <c r="AU21" i="4" s="1"/>
  <c r="L22" i="4"/>
  <c r="AU22" i="4" s="1"/>
  <c r="L23" i="4"/>
  <c r="AU23" i="4" s="1"/>
  <c r="L24" i="4"/>
  <c r="AU24" i="4" s="1"/>
  <c r="L25" i="4"/>
  <c r="AU25" i="4" s="1"/>
  <c r="L26" i="4"/>
  <c r="AU26" i="4" s="1"/>
  <c r="L5" i="4"/>
  <c r="AU5" i="4" s="1"/>
  <c r="K5" i="4"/>
  <c r="AT5" i="4" s="1"/>
  <c r="K6" i="4"/>
  <c r="AT6" i="4" s="1"/>
  <c r="K7" i="4"/>
  <c r="AT7" i="4" s="1"/>
  <c r="K8" i="4"/>
  <c r="AT8" i="4" s="1"/>
  <c r="K9" i="4"/>
  <c r="AT9" i="4" s="1"/>
  <c r="K10" i="4"/>
  <c r="AT10" i="4" s="1"/>
  <c r="K11" i="4"/>
  <c r="AT11" i="4" s="1"/>
  <c r="K12" i="4"/>
  <c r="AT12" i="4" s="1"/>
  <c r="K13" i="4"/>
  <c r="AT13" i="4" s="1"/>
  <c r="K14" i="4"/>
  <c r="AT14" i="4" s="1"/>
  <c r="K15" i="4"/>
  <c r="AT15" i="4" s="1"/>
  <c r="K16" i="4"/>
  <c r="AT16" i="4" s="1"/>
  <c r="K17" i="4"/>
  <c r="AT17" i="4" s="1"/>
  <c r="K18" i="4"/>
  <c r="AT18" i="4" s="1"/>
  <c r="K19" i="4"/>
  <c r="AT19" i="4" s="1"/>
  <c r="K20" i="4"/>
  <c r="AT20" i="4" s="1"/>
  <c r="K21" i="4"/>
  <c r="AT21" i="4" s="1"/>
  <c r="K22" i="4"/>
  <c r="AT22" i="4" s="1"/>
  <c r="K23" i="4"/>
  <c r="AT23" i="4" s="1"/>
  <c r="K24" i="4"/>
  <c r="AT24" i="4" s="1"/>
  <c r="K25" i="4"/>
  <c r="AT25" i="4" s="1"/>
  <c r="K26" i="4"/>
  <c r="AT26" i="4" s="1"/>
  <c r="J26" i="4"/>
  <c r="AS26" i="4" s="1"/>
  <c r="J25" i="4"/>
  <c r="AS25" i="4" s="1"/>
  <c r="J24" i="4"/>
  <c r="AS24" i="4" s="1"/>
  <c r="J23" i="4"/>
  <c r="AS23" i="4" s="1"/>
  <c r="J22" i="4"/>
  <c r="AS22" i="4" s="1"/>
  <c r="J21" i="4"/>
  <c r="AS21" i="4" s="1"/>
  <c r="J20" i="4"/>
  <c r="AS20" i="4" s="1"/>
  <c r="J19" i="4"/>
  <c r="AS19" i="4" s="1"/>
  <c r="J18" i="4"/>
  <c r="AS18" i="4" s="1"/>
  <c r="J17" i="4"/>
  <c r="AS17" i="4" s="1"/>
  <c r="J16" i="4"/>
  <c r="AS16" i="4" s="1"/>
  <c r="J15" i="4"/>
  <c r="AS15" i="4" s="1"/>
  <c r="J14" i="4"/>
  <c r="AS14" i="4" s="1"/>
  <c r="J13" i="4"/>
  <c r="AS13" i="4" s="1"/>
  <c r="J12" i="4"/>
  <c r="AS12" i="4" s="1"/>
  <c r="J11" i="4"/>
  <c r="AS11" i="4" s="1"/>
  <c r="J10" i="4"/>
  <c r="AS10" i="4" s="1"/>
  <c r="J9" i="4"/>
  <c r="AS9" i="4" s="1"/>
  <c r="J8" i="4"/>
  <c r="AS8" i="4" s="1"/>
  <c r="J7" i="4"/>
  <c r="AS7" i="4" s="1"/>
  <c r="J6" i="4"/>
  <c r="AS6" i="4" s="1"/>
  <c r="J5" i="4"/>
  <c r="AS5" i="4" s="1"/>
  <c r="I5" i="4"/>
  <c r="AR5" i="4" s="1"/>
  <c r="I6" i="4"/>
  <c r="AR6" i="4" s="1"/>
  <c r="I7" i="4"/>
  <c r="AR7" i="4" s="1"/>
  <c r="I8" i="4"/>
  <c r="AR8" i="4" s="1"/>
  <c r="I9" i="4"/>
  <c r="AR9" i="4" s="1"/>
  <c r="I10" i="4"/>
  <c r="AR10" i="4" s="1"/>
  <c r="I11" i="4"/>
  <c r="AR11" i="4" s="1"/>
  <c r="I12" i="4"/>
  <c r="AR12" i="4" s="1"/>
  <c r="I13" i="4"/>
  <c r="AR13" i="4" s="1"/>
  <c r="I14" i="4"/>
  <c r="AR14" i="4" s="1"/>
  <c r="I15" i="4"/>
  <c r="AR15" i="4" s="1"/>
  <c r="I16" i="4"/>
  <c r="AR16" i="4" s="1"/>
  <c r="I17" i="4"/>
  <c r="AR17" i="4" s="1"/>
  <c r="I18" i="4"/>
  <c r="AR18" i="4" s="1"/>
  <c r="I19" i="4"/>
  <c r="AR19" i="4" s="1"/>
  <c r="I20" i="4"/>
  <c r="AR20" i="4" s="1"/>
  <c r="I21" i="4"/>
  <c r="AR21" i="4" s="1"/>
  <c r="I22" i="4"/>
  <c r="AR22" i="4" s="1"/>
  <c r="I23" i="4"/>
  <c r="AR23" i="4" s="1"/>
  <c r="I24" i="4"/>
  <c r="AR24" i="4" s="1"/>
  <c r="I25" i="4"/>
  <c r="AR25" i="4" s="1"/>
  <c r="I26" i="4"/>
  <c r="AR26" i="4" s="1"/>
  <c r="H26" i="4"/>
  <c r="AQ26" i="4" s="1"/>
  <c r="H25" i="4"/>
  <c r="AQ25" i="4" s="1"/>
  <c r="H24" i="4"/>
  <c r="AQ24" i="4" s="1"/>
  <c r="H23" i="4"/>
  <c r="AQ23" i="4" s="1"/>
  <c r="H22" i="4"/>
  <c r="AQ22" i="4" s="1"/>
  <c r="H21" i="4"/>
  <c r="AQ21" i="4" s="1"/>
  <c r="H20" i="4"/>
  <c r="AQ20" i="4" s="1"/>
  <c r="H19" i="4"/>
  <c r="AQ19" i="4" s="1"/>
  <c r="H18" i="4"/>
  <c r="AQ18" i="4" s="1"/>
  <c r="H17" i="4"/>
  <c r="AQ17" i="4" s="1"/>
  <c r="H16" i="4"/>
  <c r="AQ16" i="4" s="1"/>
  <c r="H15" i="4"/>
  <c r="AQ15" i="4" s="1"/>
  <c r="H14" i="4"/>
  <c r="AQ14" i="4" s="1"/>
  <c r="H13" i="4"/>
  <c r="AQ13" i="4" s="1"/>
  <c r="H12" i="4"/>
  <c r="AQ12" i="4" s="1"/>
  <c r="H11" i="4"/>
  <c r="AQ11" i="4" s="1"/>
  <c r="H10" i="4"/>
  <c r="AQ10" i="4" s="1"/>
  <c r="H9" i="4"/>
  <c r="AQ9" i="4" s="1"/>
  <c r="H8" i="4"/>
  <c r="AQ8" i="4" s="1"/>
  <c r="H7" i="4"/>
  <c r="AQ7" i="4" s="1"/>
  <c r="H6" i="4"/>
  <c r="AQ6" i="4" s="1"/>
  <c r="H5" i="4"/>
  <c r="AQ5" i="4" s="1"/>
  <c r="G5" i="4"/>
  <c r="AP5" i="4" s="1"/>
  <c r="G6" i="4"/>
  <c r="AP6" i="4" s="1"/>
  <c r="G7" i="4"/>
  <c r="AP7" i="4" s="1"/>
  <c r="G8" i="4"/>
  <c r="AP8" i="4" s="1"/>
  <c r="G9" i="4"/>
  <c r="AP9" i="4" s="1"/>
  <c r="G10" i="4"/>
  <c r="AP10" i="4" s="1"/>
  <c r="G11" i="4"/>
  <c r="AP11" i="4" s="1"/>
  <c r="G12" i="4"/>
  <c r="AP12" i="4" s="1"/>
  <c r="G13" i="4"/>
  <c r="AP13" i="4" s="1"/>
  <c r="G14" i="4"/>
  <c r="AP14" i="4" s="1"/>
  <c r="G15" i="4"/>
  <c r="AP15" i="4" s="1"/>
  <c r="G16" i="4"/>
  <c r="AP16" i="4" s="1"/>
  <c r="G17" i="4"/>
  <c r="AP17" i="4" s="1"/>
  <c r="G18" i="4"/>
  <c r="AP18" i="4" s="1"/>
  <c r="G19" i="4"/>
  <c r="AP19" i="4" s="1"/>
  <c r="G20" i="4"/>
  <c r="AP20" i="4" s="1"/>
  <c r="G21" i="4"/>
  <c r="AP21" i="4" s="1"/>
  <c r="G22" i="4"/>
  <c r="AP22" i="4" s="1"/>
  <c r="G23" i="4"/>
  <c r="AP23" i="4" s="1"/>
  <c r="G24" i="4"/>
  <c r="AP24" i="4" s="1"/>
  <c r="G25" i="4"/>
  <c r="AP25" i="4" s="1"/>
  <c r="G26" i="4"/>
  <c r="AP26" i="4" s="1"/>
  <c r="F26" i="4"/>
  <c r="AO26" i="4" s="1"/>
  <c r="F25" i="4"/>
  <c r="AO25" i="4" s="1"/>
  <c r="F24" i="4"/>
  <c r="AO24" i="4" s="1"/>
  <c r="F23" i="4"/>
  <c r="AO23" i="4" s="1"/>
  <c r="F22" i="4"/>
  <c r="AO22" i="4" s="1"/>
  <c r="F21" i="4"/>
  <c r="AO21" i="4" s="1"/>
  <c r="F20" i="4"/>
  <c r="AO20" i="4" s="1"/>
  <c r="F19" i="4"/>
  <c r="AO19" i="4" s="1"/>
  <c r="F18" i="4"/>
  <c r="AO18" i="4" s="1"/>
  <c r="F17" i="4"/>
  <c r="AO17" i="4" s="1"/>
  <c r="F16" i="4"/>
  <c r="AO16" i="4" s="1"/>
  <c r="F15" i="4"/>
  <c r="AO15" i="4" s="1"/>
  <c r="F14" i="4"/>
  <c r="AO14" i="4" s="1"/>
  <c r="F13" i="4"/>
  <c r="AO13" i="4" s="1"/>
  <c r="F12" i="4"/>
  <c r="AO12" i="4" s="1"/>
  <c r="F11" i="4"/>
  <c r="AO11" i="4" s="1"/>
  <c r="F10" i="4"/>
  <c r="AO10" i="4" s="1"/>
  <c r="F9" i="4"/>
  <c r="AO9" i="4" s="1"/>
  <c r="F8" i="4"/>
  <c r="AO8" i="4" s="1"/>
  <c r="F7" i="4"/>
  <c r="AO7" i="4" s="1"/>
  <c r="F6" i="4"/>
  <c r="AO6" i="4" s="1"/>
  <c r="F5" i="4"/>
  <c r="AO5" i="4" s="1"/>
  <c r="E5" i="4"/>
  <c r="AN5" i="4" s="1"/>
  <c r="E6" i="4"/>
  <c r="AN6" i="4" s="1"/>
  <c r="E7" i="4"/>
  <c r="AN7" i="4" s="1"/>
  <c r="E8" i="4"/>
  <c r="AN8" i="4" s="1"/>
  <c r="E9" i="4"/>
  <c r="AN9" i="4" s="1"/>
  <c r="E10" i="4"/>
  <c r="AN10" i="4" s="1"/>
  <c r="E11" i="4"/>
  <c r="AN11" i="4" s="1"/>
  <c r="E12" i="4"/>
  <c r="AN12" i="4" s="1"/>
  <c r="E13" i="4"/>
  <c r="AN13" i="4" s="1"/>
  <c r="E14" i="4"/>
  <c r="AN14" i="4" s="1"/>
  <c r="E15" i="4"/>
  <c r="AN15" i="4" s="1"/>
  <c r="E16" i="4"/>
  <c r="AN16" i="4" s="1"/>
  <c r="E17" i="4"/>
  <c r="AN17" i="4" s="1"/>
  <c r="E18" i="4"/>
  <c r="AN18" i="4" s="1"/>
  <c r="E19" i="4"/>
  <c r="AN19" i="4" s="1"/>
  <c r="E20" i="4"/>
  <c r="AN20" i="4" s="1"/>
  <c r="E21" i="4"/>
  <c r="AN21" i="4" s="1"/>
  <c r="E22" i="4"/>
  <c r="AN22" i="4" s="1"/>
  <c r="E23" i="4"/>
  <c r="AN23" i="4" s="1"/>
  <c r="E24" i="4"/>
  <c r="AN24" i="4" s="1"/>
  <c r="E25" i="4"/>
  <c r="AN25" i="4" s="1"/>
  <c r="E26" i="4"/>
  <c r="AN26" i="4" s="1"/>
  <c r="D26" i="4"/>
  <c r="AM26" i="4" s="1"/>
  <c r="D25" i="4"/>
  <c r="AM25" i="4" s="1"/>
  <c r="D24" i="4"/>
  <c r="AM24" i="4" s="1"/>
  <c r="D23" i="4"/>
  <c r="AM23" i="4" s="1"/>
  <c r="D22" i="4"/>
  <c r="AM22" i="4" s="1"/>
  <c r="D21" i="4"/>
  <c r="AM21" i="4" s="1"/>
  <c r="D20" i="4"/>
  <c r="AM20" i="4" s="1"/>
  <c r="D19" i="4"/>
  <c r="AM19" i="4" s="1"/>
  <c r="D18" i="4"/>
  <c r="AM18" i="4" s="1"/>
  <c r="D17" i="4"/>
  <c r="AM17" i="4" s="1"/>
  <c r="D16" i="4"/>
  <c r="AM16" i="4" s="1"/>
  <c r="D15" i="4"/>
  <c r="AM15" i="4" s="1"/>
  <c r="D14" i="4"/>
  <c r="AM14" i="4" s="1"/>
  <c r="D13" i="4"/>
  <c r="AM13" i="4" s="1"/>
  <c r="D12" i="4"/>
  <c r="AM12" i="4" s="1"/>
  <c r="D11" i="4"/>
  <c r="AM11" i="4" s="1"/>
  <c r="D10" i="4"/>
  <c r="AM10" i="4" s="1"/>
  <c r="D9" i="4"/>
  <c r="AM9" i="4" s="1"/>
  <c r="D8" i="4"/>
  <c r="AM8" i="4" s="1"/>
  <c r="D7" i="4"/>
  <c r="AM7" i="4" s="1"/>
  <c r="D6" i="4"/>
  <c r="AM6" i="4" s="1"/>
  <c r="D5" i="4"/>
  <c r="AM5" i="4" s="1"/>
  <c r="C5" i="4"/>
  <c r="AL5" i="4" s="1"/>
  <c r="C6" i="4"/>
  <c r="AL6" i="4" s="1"/>
  <c r="C7" i="4"/>
  <c r="AL7" i="4" s="1"/>
  <c r="C8" i="4"/>
  <c r="AL8" i="4" s="1"/>
  <c r="C9" i="4"/>
  <c r="AL9" i="4" s="1"/>
  <c r="C10" i="4"/>
  <c r="AL10" i="4" s="1"/>
  <c r="C11" i="4"/>
  <c r="AL11" i="4" s="1"/>
  <c r="C12" i="4"/>
  <c r="AL12" i="4" s="1"/>
  <c r="C13" i="4"/>
  <c r="AL13" i="4" s="1"/>
  <c r="C14" i="4"/>
  <c r="AL14" i="4" s="1"/>
  <c r="C15" i="4"/>
  <c r="AL15" i="4" s="1"/>
  <c r="C16" i="4"/>
  <c r="AL16" i="4" s="1"/>
  <c r="C17" i="4"/>
  <c r="AL17" i="4" s="1"/>
  <c r="C18" i="4"/>
  <c r="AL18" i="4" s="1"/>
  <c r="C19" i="4"/>
  <c r="AL19" i="4" s="1"/>
  <c r="C20" i="4"/>
  <c r="AL20" i="4" s="1"/>
  <c r="C21" i="4"/>
  <c r="AL21" i="4" s="1"/>
  <c r="C22" i="4"/>
  <c r="AL22" i="4" s="1"/>
  <c r="C23" i="4"/>
  <c r="AL23" i="4" s="1"/>
  <c r="C24" i="4"/>
  <c r="AL24" i="4" s="1"/>
  <c r="C25" i="4"/>
  <c r="AL25" i="4" s="1"/>
  <c r="C26" i="4"/>
  <c r="AL26" i="4" s="1"/>
  <c r="B26" i="4"/>
  <c r="AK26" i="4" s="1"/>
  <c r="B25" i="4"/>
  <c r="AK25" i="4" s="1"/>
  <c r="B24" i="4"/>
  <c r="AK24" i="4" s="1"/>
  <c r="B23" i="4"/>
  <c r="AK23" i="4" s="1"/>
  <c r="B22" i="4"/>
  <c r="AK22" i="4" s="1"/>
  <c r="B21" i="4"/>
  <c r="AK21" i="4" s="1"/>
  <c r="B20" i="4"/>
  <c r="AK20" i="4" s="1"/>
  <c r="B19" i="4"/>
  <c r="AK19" i="4" s="1"/>
  <c r="B18" i="4"/>
  <c r="AK18" i="4" s="1"/>
  <c r="B17" i="4"/>
  <c r="AK17" i="4" s="1"/>
  <c r="B16" i="4"/>
  <c r="AK16" i="4" s="1"/>
  <c r="B15" i="4"/>
  <c r="AK15" i="4" s="1"/>
  <c r="B14" i="4"/>
  <c r="AK14" i="4" s="1"/>
  <c r="B13" i="4"/>
  <c r="AK13" i="4" s="1"/>
  <c r="B12" i="4"/>
  <c r="AK12" i="4" s="1"/>
  <c r="B11" i="4"/>
  <c r="AK11" i="4" s="1"/>
  <c r="B10" i="4"/>
  <c r="AK10" i="4" s="1"/>
  <c r="B9" i="4"/>
  <c r="AK9" i="4" s="1"/>
  <c r="B8" i="4"/>
  <c r="AK8" i="4" s="1"/>
  <c r="B7" i="4"/>
  <c r="AK7" i="4" s="1"/>
  <c r="B6" i="4"/>
  <c r="AK6" i="4" s="1"/>
  <c r="B5" i="4"/>
  <c r="AK5" i="4" s="1"/>
  <c r="R14" i="5" l="1"/>
  <c r="K78" i="5"/>
  <c r="R80" i="5" s="1"/>
  <c r="R29" i="5"/>
  <c r="K93" i="5"/>
  <c r="R95" i="5" s="1"/>
  <c r="L9" i="5"/>
  <c r="L13" i="5" s="1"/>
  <c r="L14" i="5" s="1"/>
  <c r="K73" i="5"/>
  <c r="L75" i="5" s="1"/>
  <c r="R24" i="5"/>
  <c r="K88" i="5"/>
  <c r="R90" i="5" s="1"/>
  <c r="R19" i="5"/>
  <c r="K83" i="5"/>
  <c r="R85" i="5" s="1"/>
  <c r="B24" i="5"/>
  <c r="F23" i="5" s="1"/>
  <c r="F24" i="5" s="1"/>
  <c r="B61" i="5"/>
  <c r="B52" i="5"/>
  <c r="F51" i="5" s="1"/>
  <c r="F52" i="5" s="1"/>
  <c r="A60" i="5"/>
  <c r="A45" i="5"/>
  <c r="B47" i="5"/>
  <c r="B57" i="5"/>
  <c r="B51" i="5"/>
  <c r="A55" i="5"/>
  <c r="A40" i="5"/>
  <c r="B62" i="5"/>
  <c r="B56" i="5"/>
  <c r="B46" i="5"/>
  <c r="B41" i="5"/>
  <c r="A50" i="5"/>
  <c r="I52" i="5" s="1"/>
  <c r="B42" i="5"/>
  <c r="F41" i="5" s="1"/>
  <c r="F42" i="5" s="1"/>
  <c r="L56" i="5"/>
  <c r="P51" i="5"/>
  <c r="P52" i="5" s="1"/>
  <c r="N51" i="5"/>
  <c r="N52" i="5" s="1"/>
  <c r="R51" i="5"/>
  <c r="B19" i="5"/>
  <c r="A22" i="5"/>
  <c r="I24" i="5" s="1"/>
  <c r="B32" i="5"/>
  <c r="B23" i="5"/>
  <c r="A27" i="5"/>
  <c r="I29" i="5" s="1"/>
  <c r="B28" i="5"/>
  <c r="B29" i="5"/>
  <c r="F28" i="5" s="1"/>
  <c r="F29" i="5" s="1"/>
  <c r="A12" i="5"/>
  <c r="I14" i="5" s="1"/>
  <c r="B8" i="5"/>
  <c r="B9" i="5"/>
  <c r="A7" i="5"/>
  <c r="I9" i="5" s="1"/>
  <c r="B18" i="5"/>
  <c r="B13" i="5"/>
  <c r="B14" i="5"/>
  <c r="A17" i="5"/>
  <c r="R9" i="5" l="1"/>
  <c r="P8" i="5"/>
  <c r="P9" i="5" s="1"/>
  <c r="R8" i="5"/>
  <c r="R13" i="5"/>
  <c r="L80" i="5"/>
  <c r="L79" i="5"/>
  <c r="R74" i="5"/>
  <c r="R75" i="5"/>
  <c r="P74" i="5"/>
  <c r="P75" i="5" s="1"/>
  <c r="F18" i="5"/>
  <c r="F19" i="5" s="1"/>
  <c r="B85" i="5"/>
  <c r="F84" i="5" s="1"/>
  <c r="F85" i="5" s="1"/>
  <c r="A88" i="5"/>
  <c r="I90" i="5" s="1"/>
  <c r="I57" i="5"/>
  <c r="I47" i="5"/>
  <c r="A78" i="5"/>
  <c r="I80" i="5" s="1"/>
  <c r="F8" i="5"/>
  <c r="F9" i="5" s="1"/>
  <c r="B75" i="5"/>
  <c r="F74" i="5" s="1"/>
  <c r="F75" i="5" s="1"/>
  <c r="H41" i="5"/>
  <c r="D41" i="5"/>
  <c r="D42" i="5" s="1"/>
  <c r="B74" i="5"/>
  <c r="I42" i="5"/>
  <c r="A73" i="5"/>
  <c r="I75" i="5" s="1"/>
  <c r="B80" i="5"/>
  <c r="F47" i="5"/>
  <c r="F46" i="5"/>
  <c r="B94" i="5"/>
  <c r="H61" i="5"/>
  <c r="D61" i="5"/>
  <c r="D62" i="5" s="1"/>
  <c r="I19" i="5"/>
  <c r="A83" i="5"/>
  <c r="I85" i="5" s="1"/>
  <c r="B95" i="5"/>
  <c r="F94" i="5" s="1"/>
  <c r="F95" i="5" s="1"/>
  <c r="F61" i="5"/>
  <c r="F62" i="5" s="1"/>
  <c r="B90" i="5"/>
  <c r="F89" i="5" s="1"/>
  <c r="F90" i="5" s="1"/>
  <c r="F56" i="5"/>
  <c r="F57" i="5" s="1"/>
  <c r="D46" i="5"/>
  <c r="D47" i="5" s="1"/>
  <c r="B79" i="5"/>
  <c r="H46" i="5"/>
  <c r="B89" i="5"/>
  <c r="H56" i="5"/>
  <c r="D56" i="5"/>
  <c r="D57" i="5" s="1"/>
  <c r="B84" i="5"/>
  <c r="H51" i="5"/>
  <c r="D51" i="5"/>
  <c r="D52" i="5" s="1"/>
  <c r="A93" i="5"/>
  <c r="I95" i="5" s="1"/>
  <c r="I62" i="5"/>
  <c r="L57" i="5"/>
  <c r="N56" i="5"/>
  <c r="N57" i="5" s="1"/>
  <c r="N13" i="5"/>
  <c r="N14" i="5"/>
  <c r="L18" i="5"/>
  <c r="L85" i="5" s="1"/>
  <c r="L19" i="5"/>
  <c r="P13" i="5"/>
  <c r="P14" i="5" s="1"/>
  <c r="F14" i="5"/>
  <c r="F13" i="5"/>
  <c r="H18" i="5"/>
  <c r="D18" i="5"/>
  <c r="D19" i="5" s="1"/>
  <c r="H23" i="5"/>
  <c r="D23" i="5"/>
  <c r="D24" i="5" s="1"/>
  <c r="H8" i="5"/>
  <c r="D8" i="5"/>
  <c r="D9" i="5" s="1"/>
  <c r="H28" i="5"/>
  <c r="D28" i="5"/>
  <c r="D29" i="5" s="1"/>
  <c r="H13" i="5"/>
  <c r="D13" i="5"/>
  <c r="D14" i="5" s="1"/>
  <c r="N79" i="5" l="1"/>
  <c r="N80" i="5"/>
  <c r="H89" i="5"/>
  <c r="D89" i="5"/>
  <c r="D90" i="5" s="1"/>
  <c r="H94" i="5"/>
  <c r="D94" i="5"/>
  <c r="D95" i="5" s="1"/>
  <c r="F80" i="5"/>
  <c r="F79" i="5"/>
  <c r="H79" i="5"/>
  <c r="D79" i="5"/>
  <c r="D80" i="5" s="1"/>
  <c r="H74" i="5"/>
  <c r="D74" i="5"/>
  <c r="D75" i="5" s="1"/>
  <c r="H84" i="5"/>
  <c r="D84" i="5"/>
  <c r="D85" i="5" s="1"/>
  <c r="L61" i="5"/>
  <c r="P56" i="5"/>
  <c r="P57" i="5" s="1"/>
  <c r="R56" i="5"/>
  <c r="R18" i="5"/>
  <c r="N18" i="5"/>
  <c r="N19" i="5" s="1"/>
  <c r="P18" i="5"/>
  <c r="P19" i="5" s="1"/>
  <c r="L23" i="5"/>
  <c r="L90" i="5" s="1"/>
  <c r="R79" i="5" l="1"/>
  <c r="L84" i="5"/>
  <c r="P79" i="5"/>
  <c r="P80" i="5" s="1"/>
  <c r="L62" i="5"/>
  <c r="N61" i="5"/>
  <c r="N62" i="5" s="1"/>
  <c r="L24" i="5"/>
  <c r="N23" i="5"/>
  <c r="N24" i="5" s="1"/>
  <c r="P61" i="5" l="1"/>
  <c r="P62" i="5" s="1"/>
  <c r="R84" i="5"/>
  <c r="N84" i="5"/>
  <c r="N85" i="5" s="1"/>
  <c r="L89" i="5"/>
  <c r="P84" i="5"/>
  <c r="P85" i="5" s="1"/>
  <c r="R61" i="5"/>
  <c r="L28" i="5"/>
  <c r="P23" i="5"/>
  <c r="P24" i="5" s="1"/>
  <c r="R23" i="5"/>
  <c r="N89" i="5" l="1"/>
  <c r="N90" i="5" s="1"/>
  <c r="R89" i="5"/>
  <c r="L29" i="5"/>
  <c r="N28" i="5"/>
  <c r="N29" i="5" s="1"/>
  <c r="P28" i="5" l="1"/>
  <c r="P29" i="5" s="1"/>
  <c r="L95" i="5"/>
  <c r="P89" i="5"/>
  <c r="P90" i="5" s="1"/>
  <c r="L94" i="5"/>
  <c r="R28" i="5"/>
  <c r="P94" i="5" l="1"/>
  <c r="P95" i="5" s="1"/>
  <c r="N94" i="5"/>
  <c r="N95" i="5" s="1"/>
  <c r="R94" i="5" l="1"/>
</calcChain>
</file>

<file path=xl/sharedStrings.xml><?xml version="1.0" encoding="utf-8"?>
<sst xmlns="http://schemas.openxmlformats.org/spreadsheetml/2006/main" count="1153" uniqueCount="309">
  <si>
    <t>la_name</t>
  </si>
  <si>
    <t>LA_Quintile_2014</t>
  </si>
  <si>
    <t>min_rank</t>
  </si>
  <si>
    <t>max_rank</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</si>
  <si>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</si>
  <si>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</si>
  <si>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</si>
  <si>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</si>
  <si>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</si>
  <si>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</si>
  <si>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</si>
  <si>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</si>
  <si>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</si>
  <si>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</si>
  <si>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</si>
  <si>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</si>
  <si>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</si>
  <si>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</si>
  <si>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</si>
  <si>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</si>
  <si>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</si>
  <si>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</si>
  <si>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</si>
  <si>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</si>
  <si>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</si>
  <si>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</si>
  <si>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1. Produce max and min Wales ranks fo the fifths within each local authority</t>
  </si>
  <si>
    <t>2. Produce counts of LSOAs by fifth within each local authority</t>
  </si>
  <si>
    <t>1 - least deprived</t>
  </si>
  <si>
    <t>3 - median</t>
  </si>
  <si>
    <t>5 - most deprived</t>
  </si>
  <si>
    <t>health_board_name</t>
  </si>
  <si>
    <t>Aneurin Bevan UHB</t>
  </si>
  <si>
    <t>Betsi Cadwaladr UHB</t>
  </si>
  <si>
    <t>Cardiff and Vale UHB</t>
  </si>
  <si>
    <t>Cwm Taf UHB</t>
  </si>
  <si>
    <t>Hywel Dda UHB</t>
  </si>
  <si>
    <t>Powys tHB</t>
  </si>
  <si>
    <t xml:space="preserve">Local authority </t>
  </si>
  <si>
    <t>1- Least deprived</t>
  </si>
  <si>
    <t>Count of LSOA</t>
  </si>
  <si>
    <t>Main bar</t>
  </si>
  <si>
    <t>Left cap</t>
  </si>
  <si>
    <t>Right cap</t>
  </si>
  <si>
    <t>Bar label</t>
  </si>
  <si>
    <t>x</t>
  </si>
  <si>
    <t>y</t>
  </si>
  <si>
    <t>2- Next least deprived</t>
  </si>
  <si>
    <t>3- Middle</t>
  </si>
  <si>
    <t>4- Next most deprived</t>
  </si>
  <si>
    <t>5- Most deprived</t>
  </si>
  <si>
    <t>Start of least deprived LA fifth</t>
  </si>
  <si>
    <t>End of least deprived LA fifth</t>
  </si>
  <si>
    <t>Start of next least deprived LA fifth</t>
  </si>
  <si>
    <t>End of next least deprived LA fifth</t>
  </si>
  <si>
    <t>Start of median LA fifth</t>
  </si>
  <si>
    <t>End of median LA fifth</t>
  </si>
  <si>
    <t>Start of next most deprived LA fifth</t>
  </si>
  <si>
    <t>End of next most deprived LA fifth</t>
  </si>
  <si>
    <t>Start of most deprived LA fifth</t>
  </si>
  <si>
    <t>End of most deprived LA fifth</t>
  </si>
  <si>
    <t>Wales</t>
  </si>
  <si>
    <t>Current selection</t>
  </si>
  <si>
    <t>Name</t>
  </si>
  <si>
    <t>Wales fifths</t>
  </si>
  <si>
    <t>4-Next most deprived</t>
  </si>
  <si>
    <t>Next least deprived</t>
  </si>
  <si>
    <t>Least deprived</t>
  </si>
  <si>
    <t>Middle</t>
  </si>
  <si>
    <t>Next most deprived</t>
  </si>
  <si>
    <t>Most deprived</t>
  </si>
  <si>
    <t>Bar labels</t>
  </si>
  <si>
    <t xml:space="preserve">    Isle of Anglesey</t>
  </si>
  <si>
    <t xml:space="preserve">    Gwynedd</t>
  </si>
  <si>
    <t xml:space="preserve">    Conwy</t>
  </si>
  <si>
    <t xml:space="preserve">    Denbighshire</t>
  </si>
  <si>
    <t xml:space="preserve">    Flintshire</t>
  </si>
  <si>
    <t xml:space="preserve">    Wrexham</t>
  </si>
  <si>
    <t xml:space="preserve">    Ceredigion</t>
  </si>
  <si>
    <t xml:space="preserve">    Pembrokeshire</t>
  </si>
  <si>
    <t xml:space="preserve">    Carmarthenshire</t>
  </si>
  <si>
    <t>Abertawe Bro Morgannwg UHB</t>
  </si>
  <si>
    <t xml:space="preserve">    Swansea</t>
  </si>
  <si>
    <t xml:space="preserve">    Neath Port Talbot</t>
  </si>
  <si>
    <t xml:space="preserve">    Bridgend</t>
  </si>
  <si>
    <t xml:space="preserve">    Vale of Glamorgan</t>
  </si>
  <si>
    <t xml:space="preserve">    Cardiff</t>
  </si>
  <si>
    <t xml:space="preserve">    Rhondda Cynon Taf</t>
  </si>
  <si>
    <t xml:space="preserve">    Merthyr Tydfil</t>
  </si>
  <si>
    <t xml:space="preserve">    Caerphilly</t>
  </si>
  <si>
    <t xml:space="preserve">    Blaenau Gwent</t>
  </si>
  <si>
    <t xml:space="preserve">    Torfaen</t>
  </si>
  <si>
    <t xml:space="preserve">    Monmouthshire</t>
  </si>
  <si>
    <t xml:space="preserve">    Newport</t>
  </si>
  <si>
    <t>TRIM for lookup</t>
  </si>
  <si>
    <t>LA or LHB?</t>
  </si>
  <si>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</si>
  <si>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</si>
  <si>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</si>
  <si>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</si>
  <si>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</si>
  <si>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</si>
  <si>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</si>
  <si>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</si>
  <si>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</si>
  <si>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displayed.  For tables, left click the top left hand corner and drag the mouse to the bottom right corner.</t>
  </si>
  <si>
    <t>On the 'Home' tab click the paste icon</t>
  </si>
  <si>
    <t>Click 'As picture' option and 'Copy as picture' (see figure 1 for chart selection)</t>
  </si>
  <si>
    <t>Choose 'As shown on screen' and 'picture' (see figure 2, also showing table area selection)</t>
  </si>
  <si>
    <t xml:space="preserve">Using your mouse click on the point where you want to insert a copy of the chart e.g. in a Word </t>
  </si>
  <si>
    <t>document / presentation</t>
  </si>
  <si>
    <t>On the 'Home' tab click 'paste' then 'paste special' and choose to insert as 'Picture (enhanced metafile)'</t>
  </si>
  <si>
    <t>(see figure 3)</t>
  </si>
  <si>
    <t>Figure 2</t>
  </si>
  <si>
    <t>Figure 3</t>
  </si>
  <si>
    <t>Chart title</t>
  </si>
  <si>
    <t xml:space="preserve">qc max and min Wales ranks for the fifths within each LA </t>
  </si>
  <si>
    <t>Isle of Anglesey 1</t>
  </si>
  <si>
    <t>Isle of Anglesey 2</t>
  </si>
  <si>
    <t>for vlook up</t>
  </si>
  <si>
    <t>Isle of Anglesey 3</t>
  </si>
  <si>
    <t>Isle of Anglesey 4</t>
  </si>
  <si>
    <t>Isle of Anglesey 5</t>
  </si>
  <si>
    <t>Gwynedd 1</t>
  </si>
  <si>
    <t>Gwynedd 2</t>
  </si>
  <si>
    <t>Gwynedd 3</t>
  </si>
  <si>
    <t>Gwynedd 4</t>
  </si>
  <si>
    <t>Gwynedd 5</t>
  </si>
  <si>
    <t>Conwy 1</t>
  </si>
  <si>
    <t>Conwy 2</t>
  </si>
  <si>
    <t>Conwy 3</t>
  </si>
  <si>
    <t>Conwy 4</t>
  </si>
  <si>
    <t>Conwy 5</t>
  </si>
  <si>
    <t>Denbighshire 1</t>
  </si>
  <si>
    <t>Denbighshire 2</t>
  </si>
  <si>
    <t>Denbighshire 3</t>
  </si>
  <si>
    <t>Denbighshire 4</t>
  </si>
  <si>
    <t>Denbighshire 5</t>
  </si>
  <si>
    <t>Flintshire 1</t>
  </si>
  <si>
    <t>Flintshire 2</t>
  </si>
  <si>
    <t>Flintshire 3</t>
  </si>
  <si>
    <t>Flintshire 4</t>
  </si>
  <si>
    <t>Flintshire 5</t>
  </si>
  <si>
    <t>Wrexham 1</t>
  </si>
  <si>
    <t>Wrexham 2</t>
  </si>
  <si>
    <t>Wrexham 3</t>
  </si>
  <si>
    <t>Wrexham 4</t>
  </si>
  <si>
    <t>Wrexham 5</t>
  </si>
  <si>
    <t>Powys 1</t>
  </si>
  <si>
    <t>Powys 2</t>
  </si>
  <si>
    <t>Powys 3</t>
  </si>
  <si>
    <t>Powys 4</t>
  </si>
  <si>
    <t>Powys 5</t>
  </si>
  <si>
    <t>Ceredigion 1</t>
  </si>
  <si>
    <t>Ceredigion 2</t>
  </si>
  <si>
    <t>Ceredigion 3</t>
  </si>
  <si>
    <t>Ceredigion 4</t>
  </si>
  <si>
    <t>Ceredigion 5</t>
  </si>
  <si>
    <t>Pembrokeshire 1</t>
  </si>
  <si>
    <t>Pembrokeshire 2</t>
  </si>
  <si>
    <t>Pembrokeshire 3</t>
  </si>
  <si>
    <t>Pembrokeshire 4</t>
  </si>
  <si>
    <t>Pembrokeshire 5</t>
  </si>
  <si>
    <t>Carmarthenshire 1</t>
  </si>
  <si>
    <t>Carmarthenshire 2</t>
  </si>
  <si>
    <t>Carmarthenshire 3</t>
  </si>
  <si>
    <t>Carmarthenshire 4</t>
  </si>
  <si>
    <t>Carmarthenshire 5</t>
  </si>
  <si>
    <t>Swansea 1</t>
  </si>
  <si>
    <t>Swansea 2</t>
  </si>
  <si>
    <t>Swansea 3</t>
  </si>
  <si>
    <t>Swansea 4</t>
  </si>
  <si>
    <t>Swansea 5</t>
  </si>
  <si>
    <t>Neath Port Talbot 1</t>
  </si>
  <si>
    <t>Neath Port Talbot 2</t>
  </si>
  <si>
    <t>Neath Port Talbot 3</t>
  </si>
  <si>
    <t>Neath Port Talbot 4</t>
  </si>
  <si>
    <t>Neath Port Talbot 5</t>
  </si>
  <si>
    <t>Bridgend 1</t>
  </si>
  <si>
    <t>Bridgend 2</t>
  </si>
  <si>
    <t>Bridgend 3</t>
  </si>
  <si>
    <t>Bridgend 4</t>
  </si>
  <si>
    <t>Bridgend 5</t>
  </si>
  <si>
    <t>Vale of Glamorgan 1</t>
  </si>
  <si>
    <t>Vale of Glamorgan 2</t>
  </si>
  <si>
    <t>Vale of Glamorgan 3</t>
  </si>
  <si>
    <t>Vale of Glamorgan 4</t>
  </si>
  <si>
    <t>Vale of Glamorgan 5</t>
  </si>
  <si>
    <t>Cardiff 1</t>
  </si>
  <si>
    <t>Cardiff 2</t>
  </si>
  <si>
    <t>Cardiff 3</t>
  </si>
  <si>
    <t>Cardiff 4</t>
  </si>
  <si>
    <t>Cardiff 5</t>
  </si>
  <si>
    <t>Rhondda Cynon Taf 1</t>
  </si>
  <si>
    <t>Rhondda Cynon Taf 2</t>
  </si>
  <si>
    <t>Rhondda Cynon Taf 3</t>
  </si>
  <si>
    <t>Rhondda Cynon Taf 4</t>
  </si>
  <si>
    <t>Rhondda Cynon Taf 5</t>
  </si>
  <si>
    <t>Merthyr Tydfil 1</t>
  </si>
  <si>
    <t>Merthyr Tydfil 2</t>
  </si>
  <si>
    <t>Merthyr Tydfil 3</t>
  </si>
  <si>
    <t>Merthyr Tydfil 4</t>
  </si>
  <si>
    <t>Merthyr Tydfil 5</t>
  </si>
  <si>
    <t>Caerphilly 1</t>
  </si>
  <si>
    <t>Caerphilly 2</t>
  </si>
  <si>
    <t>Caerphilly 3</t>
  </si>
  <si>
    <t>Caerphilly 4</t>
  </si>
  <si>
    <t>Caerphilly 5</t>
  </si>
  <si>
    <t>Blaenau Gwent 1</t>
  </si>
  <si>
    <t>Blaenau Gwent 2</t>
  </si>
  <si>
    <t>Blaenau Gwent 3</t>
  </si>
  <si>
    <t>Blaenau Gwent 4</t>
  </si>
  <si>
    <t>Blaenau Gwent 5</t>
  </si>
  <si>
    <t>Torfaen 1</t>
  </si>
  <si>
    <t>Torfaen 2</t>
  </si>
  <si>
    <t>Torfaen 3</t>
  </si>
  <si>
    <t>Torfaen 4</t>
  </si>
  <si>
    <t>Torfaen 5</t>
  </si>
  <si>
    <t>Monmouthshire 1</t>
  </si>
  <si>
    <t>Monmouthshire 2</t>
  </si>
  <si>
    <t>Monmouthshire 3</t>
  </si>
  <si>
    <t>Monmouthshire 4</t>
  </si>
  <si>
    <t>Monmouthshire 5</t>
  </si>
  <si>
    <t>Newport 1</t>
  </si>
  <si>
    <t>Newport 2</t>
  </si>
  <si>
    <t>Newport 3</t>
  </si>
  <si>
    <t>Newport 4</t>
  </si>
  <si>
    <t>Newport 5</t>
  </si>
  <si>
    <t>Aneurin Bevan UHB 1</t>
  </si>
  <si>
    <t>Aneurin Bevan UHB 2</t>
  </si>
  <si>
    <t>Aneurin Bevan UHB 3</t>
  </si>
  <si>
    <t>Aneurin Bevan UHB 4</t>
  </si>
  <si>
    <t>Aneurin Bevan UHB 5</t>
  </si>
  <si>
    <t>Betsi Cadwaladr UHB 1</t>
  </si>
  <si>
    <t>Betsi Cadwaladr UHB 2</t>
  </si>
  <si>
    <t>Betsi Cadwaladr UHB 3</t>
  </si>
  <si>
    <t>Betsi Cadwaladr UHB 4</t>
  </si>
  <si>
    <t>Betsi Cadwaladr UHB 5</t>
  </si>
  <si>
    <t>Cardiff and Vale UHB 1</t>
  </si>
  <si>
    <t>Cardiff and Vale UHB 2</t>
  </si>
  <si>
    <t>Cardiff and Vale UHB 3</t>
  </si>
  <si>
    <t>Cardiff and Vale UHB 4</t>
  </si>
  <si>
    <t>Cardiff and Vale UHB 5</t>
  </si>
  <si>
    <t>Cwm Taf UHB 1</t>
  </si>
  <si>
    <t>Cwm Taf UHB 2</t>
  </si>
  <si>
    <t>Cwm Taf UHB 3</t>
  </si>
  <si>
    <t>Cwm Taf UHB 4</t>
  </si>
  <si>
    <t>Cwm Taf UHB 5</t>
  </si>
  <si>
    <t>Hywel Dda UHB 1</t>
  </si>
  <si>
    <t>Hywel Dda UHB 2</t>
  </si>
  <si>
    <t>Hywel Dda UHB 3</t>
  </si>
  <si>
    <t>Hywel Dda UHB 4</t>
  </si>
  <si>
    <t>Hywel Dda UHB 5</t>
  </si>
  <si>
    <t>Powys tHB 1</t>
  </si>
  <si>
    <t>Powys tHB 2</t>
  </si>
  <si>
    <t>Powys tHB 3</t>
  </si>
  <si>
    <t>Powys tHB 4</t>
  </si>
  <si>
    <t>Powys tHB 5</t>
  </si>
  <si>
    <t>qc</t>
  </si>
  <si>
    <t>LA Quintile 1 min</t>
  </si>
  <si>
    <t>LA Quintile 1 max</t>
  </si>
  <si>
    <t>LA Quintile 2 min</t>
  </si>
  <si>
    <t>LA Quintile 2 max</t>
  </si>
  <si>
    <t>LA Quintile 3 min</t>
  </si>
  <si>
    <t>LA Quintile 3 max</t>
  </si>
  <si>
    <t>LA Quintile 4 min</t>
  </si>
  <si>
    <t>LA Quintile 4 max</t>
  </si>
  <si>
    <t>LA Quintile 5 min</t>
  </si>
  <si>
    <t>LA Quintile 5 max</t>
  </si>
  <si>
    <t>QC Produce counts of LSOAs by fifth within each local authority</t>
  </si>
  <si>
    <t>QC</t>
  </si>
  <si>
    <t>ABM UHB</t>
  </si>
  <si>
    <t>QC Produce counts of LSOAs by fifth within each health board</t>
  </si>
  <si>
    <t xml:space="preserve">For more information on the data sources and methods used, click on the 'Technical guide' tab above.  </t>
  </si>
  <si>
    <t xml:space="preserve">For guidance on how to interpret the charts shown in this file, click on the 'Interpretation guide' tab. </t>
  </si>
  <si>
    <t>ABM UHB 1</t>
  </si>
  <si>
    <t>ABM UHB 2</t>
  </si>
  <si>
    <t>ABM UHB 3</t>
  </si>
  <si>
    <t>ABM UHB 4</t>
  </si>
  <si>
    <t>ABM UHB 5</t>
  </si>
  <si>
    <t xml:space="preserve">  Isle of Anglesey</t>
  </si>
  <si>
    <t xml:space="preserve">  Gwynedd</t>
  </si>
  <si>
    <t xml:space="preserve">  Conwy</t>
  </si>
  <si>
    <t xml:space="preserve">  Denbighshire</t>
  </si>
  <si>
    <t xml:space="preserve">  Flintshire</t>
  </si>
  <si>
    <t xml:space="preserve">  Wrexham</t>
  </si>
  <si>
    <t xml:space="preserve">  Ceredigion</t>
  </si>
  <si>
    <t xml:space="preserve">  Pembrokeshire</t>
  </si>
  <si>
    <t xml:space="preserve">  Carmarthenshire</t>
  </si>
  <si>
    <t xml:space="preserve">  Swansea</t>
  </si>
  <si>
    <t xml:space="preserve">  Neath Port Talbot</t>
  </si>
  <si>
    <t xml:space="preserve">  Bridgend</t>
  </si>
  <si>
    <t xml:space="preserve">  Vale of Glamorgan</t>
  </si>
  <si>
    <t xml:space="preserve">  Cardiff</t>
  </si>
  <si>
    <t xml:space="preserve">  Rhondda Cynon Taf</t>
  </si>
  <si>
    <t xml:space="preserve">  Merthyr Tydfil</t>
  </si>
  <si>
    <t xml:space="preserve">  Caerphilly</t>
  </si>
  <si>
    <t xml:space="preserve">  Blaenau Gwent</t>
  </si>
  <si>
    <t xml:space="preserve">  Torfaen</t>
  </si>
  <si>
    <t xml:space="preserve">  Monmouthshire</t>
  </si>
  <si>
    <t xml:space="preserve">  Newport</t>
  </si>
  <si>
    <t>Powys THB</t>
  </si>
  <si>
    <r>
      <t xml:space="preserve">A comprehensive description of this data source and the method used to calculate the local and national fifths can be found by clicking </t>
    </r>
    <r>
      <rPr>
        <b/>
        <sz val="10"/>
        <color theme="1"/>
        <rFont val="Verdana"/>
        <family val="2"/>
      </rPr>
      <t>here</t>
    </r>
    <r>
      <rPr>
        <sz val="10"/>
        <color theme="1"/>
        <rFont val="Verdana"/>
        <family val="2"/>
      </rPr>
      <t>, or on the image to the left.</t>
    </r>
  </si>
  <si>
    <t>© 2016 Public Health Wales NHS Trust</t>
  </si>
  <si>
    <t xml:space="preserve">All tables, charts and maps were produced by the Public Health Wales Observatory and the data sources are shown for each graphic. Material contained in this publication may be reproduced without prior permission provided it is done so accurately and is not used in a misleading context. Acknowledgement to Public Health Wales NHS Trust to be stated. Typographical copyright lies with Public Health Wales NHS Trust. </t>
  </si>
  <si>
    <t>Click on the 'Chart &amp; map' tab above to access the interactive data.</t>
  </si>
  <si>
    <t>Combo box source</t>
  </si>
  <si>
    <r>
      <rPr>
        <sz val="10"/>
        <rFont val="Verdana"/>
        <family val="2"/>
      </rPr>
      <t xml:space="preserve">This interactive data file is part of the Observatory's Measuring Inequalities 2016 release, available at: </t>
    </r>
    <r>
      <rPr>
        <u/>
        <sz val="10"/>
        <color theme="10"/>
        <rFont val="Verdana"/>
        <family val="2"/>
      </rPr>
      <t>www.publichealthwalesobservatory.wales.nhs.uk/inequalities</t>
    </r>
  </si>
  <si>
    <r>
      <t xml:space="preserve">Deprivation fifths have been calculated using the </t>
    </r>
    <r>
      <rPr>
        <b/>
        <sz val="10"/>
        <rFont val="Verdana"/>
        <family val="2"/>
      </rPr>
      <t>Welsh Index of Multiple Deprivation (WIMD) 2014</t>
    </r>
    <r>
      <rPr>
        <sz val="10"/>
        <rFont val="Verdana"/>
        <family val="2"/>
      </rPr>
      <t>, data which is supplied by Welsh Government (WG).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</si>
</sst>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quot;£&quot;* #,##0.00_-;_-&quot;£&quot;* &quot;-&quot;??_-;_-@_-"/>
    <numFmt numFmtId="43" formatCode="_-* #,##0.00_-;\-* #,##0.00_-;_-* &quot;-&quot;??_-;_-@_-"/>
    <numFmt numFmtId="164" formatCode="_(* #,##0.00_);_(* \(#,##0.00\);_(* &quot;-&quot;??_);_(@_)"/>
    <numFmt numFmtId="165" formatCode="[&gt;0.5]#,##0;[&lt;-0.5]\-#,##0;\-"/>
    <numFmt numFmtId="166" formatCode="#,##0_);;&quot;- &quot;_);@_)\ "/>
    <numFmt numFmtId="167" formatCode="_(General"/>
    <numFmt numFmtId="168" formatCode="0.0"/>
    <numFmt numFmtId="169" formatCode="General_)"/>
  </numFmts>
  <fonts count="60">
    <font>
      <sz val="11"/>
      <color theme="1"/>
      <name val="Calibri"/>
      <family val="2"/>
      <scheme val="minor"/>
    </font>
    <font>
      <sz val="10"/>
      <color theme="1"/>
      <name val="Verdana"/>
      <family val="2"/>
    </font>
    <font>
      <b/>
      <sz val="10"/>
      <color theme="1"/>
      <name val="Verdana"/>
      <family val="2"/>
    </font>
    <font>
      <sz val="10"/>
      <name val="Arial"/>
      <family val="2"/>
    </font>
    <font>
      <u/>
      <sz val="10"/>
      <color indexed="12"/>
      <name val="Arial"/>
      <family val="2"/>
    </font>
    <font>
      <sz val="9"/>
      <color theme="1"/>
      <name val="Verdana"/>
      <family val="2"/>
    </font>
    <font>
      <sz val="11"/>
      <color theme="1"/>
      <name val="Calibri"/>
      <family val="2"/>
      <scheme val="minor"/>
    </font>
    <font>
      <sz val="10"/>
      <name val="Verdana"/>
      <family val="2"/>
    </font>
    <font>
      <b/>
      <sz val="10"/>
      <name val="Verdana"/>
      <family val="2"/>
    </font>
    <font>
      <u/>
      <sz val="11"/>
      <color theme="10"/>
      <name val="Calibri"/>
      <family val="2"/>
    </font>
    <font>
      <u/>
      <sz val="10"/>
      <color theme="10"/>
      <name val="Verdana"/>
      <family val="2"/>
    </font>
    <font>
      <sz val="8"/>
      <color theme="1"/>
      <name val="Verdana"/>
      <family val="2"/>
    </font>
    <font>
      <b/>
      <i/>
      <sz val="10"/>
      <color theme="1"/>
      <name val="Verdana"/>
      <family val="2"/>
    </font>
    <font>
      <u/>
      <sz val="9"/>
      <color theme="10"/>
      <name val="Verdana"/>
      <family val="2"/>
    </font>
    <font>
      <sz val="10"/>
      <color rgb="FF000000"/>
      <name val="Verdana"/>
      <family val="2"/>
    </font>
    <font>
      <sz val="10"/>
      <color theme="1"/>
      <name val="Calibri"/>
      <family val="2"/>
      <scheme val="minor"/>
    </font>
    <font>
      <sz val="10"/>
      <color rgb="FF000000"/>
      <name val="Wingdings"/>
      <charset val="2"/>
    </font>
    <font>
      <sz val="11"/>
      <color indexed="8"/>
      <name val="Calibri"/>
      <family val="2"/>
    </font>
    <font>
      <sz val="11"/>
      <color indexed="9"/>
      <name val="Calibri"/>
      <family val="2"/>
    </font>
    <font>
      <sz val="7"/>
      <name val="Arial"/>
      <family val="2"/>
    </font>
    <font>
      <sz val="11"/>
      <color indexed="20"/>
      <name val="Calibri"/>
      <family val="2"/>
    </font>
    <font>
      <b/>
      <sz val="11"/>
      <color indexed="52"/>
      <name val="Calibri"/>
      <family val="2"/>
    </font>
    <font>
      <b/>
      <sz val="11"/>
      <color indexed="9"/>
      <name val="Calibri"/>
      <family val="2"/>
    </font>
    <font>
      <b/>
      <sz val="10"/>
      <name val="Arial"/>
      <family val="2"/>
    </font>
    <font>
      <sz val="8"/>
      <name val="CG Times"/>
    </font>
    <font>
      <i/>
      <sz val="11"/>
      <color indexed="23"/>
      <name val="Calibri"/>
      <family val="2"/>
    </font>
    <font>
      <sz val="11"/>
      <color indexed="17"/>
      <name val="Calibri"/>
      <family val="2"/>
    </font>
    <font>
      <sz val="14"/>
      <name val="Arial"/>
      <family val="2"/>
    </font>
    <font>
      <b/>
      <sz val="15"/>
      <color indexed="56"/>
      <name val="Calibri"/>
      <family val="2"/>
    </font>
    <font>
      <b/>
      <sz val="13"/>
      <color indexed="56"/>
      <name val="Calibri"/>
      <family val="2"/>
    </font>
    <font>
      <b/>
      <sz val="11"/>
      <color indexed="56"/>
      <name val="Calibri"/>
      <family val="2"/>
    </font>
    <font>
      <u/>
      <sz val="12"/>
      <color indexed="12"/>
      <name val="Arial"/>
      <family val="2"/>
    </font>
    <font>
      <u/>
      <sz val="10"/>
      <color indexed="12"/>
      <name val="MS Sans Serif"/>
      <family val="2"/>
    </font>
    <font>
      <u/>
      <sz val="10"/>
      <color theme="10"/>
      <name val="Arial"/>
      <family val="2"/>
    </font>
    <font>
      <u/>
      <sz val="11"/>
      <color theme="10"/>
      <name val="Calibri"/>
      <family val="2"/>
      <scheme val="minor"/>
    </font>
    <font>
      <u/>
      <sz val="7.7"/>
      <color theme="10"/>
      <name val="Calibri"/>
      <family val="2"/>
    </font>
    <font>
      <u/>
      <sz val="9.9"/>
      <color theme="10"/>
      <name val="Calibri"/>
      <family val="2"/>
    </font>
    <font>
      <u/>
      <sz val="8.8000000000000007"/>
      <color theme="10"/>
      <name val="Calibri"/>
      <family val="2"/>
    </font>
    <font>
      <sz val="11"/>
      <color indexed="62"/>
      <name val="Calibri"/>
      <family val="2"/>
    </font>
    <font>
      <sz val="10"/>
      <color indexed="18"/>
      <name val="Arial"/>
      <family val="2"/>
    </font>
    <font>
      <sz val="11"/>
      <color indexed="52"/>
      <name val="Calibri"/>
      <family val="2"/>
    </font>
    <font>
      <sz val="11"/>
      <color indexed="60"/>
      <name val="Calibri"/>
      <family val="2"/>
    </font>
    <font>
      <sz val="11"/>
      <color rgb="FF000000"/>
      <name val="Calibri"/>
      <family val="2"/>
    </font>
    <font>
      <sz val="12"/>
      <name val="Arial"/>
      <family val="2"/>
    </font>
    <font>
      <sz val="11"/>
      <color indexed="8"/>
      <name val="Calibri"/>
      <family val="2"/>
      <scheme val="minor"/>
    </font>
    <font>
      <sz val="13"/>
      <name val="Times New Roman"/>
      <family val="1"/>
    </font>
    <font>
      <b/>
      <sz val="11"/>
      <color indexed="63"/>
      <name val="Calibri"/>
      <family val="2"/>
    </font>
    <font>
      <sz val="10"/>
      <name val="Times New Roman"/>
      <family val="1"/>
    </font>
    <font>
      <sz val="11"/>
      <name val="Times New Roman"/>
      <family val="1"/>
    </font>
    <font>
      <b/>
      <sz val="11"/>
      <name val="Times New Roman"/>
      <family val="1"/>
    </font>
    <font>
      <b/>
      <sz val="12"/>
      <name val="Times New Roman"/>
      <family val="1"/>
    </font>
    <font>
      <b/>
      <sz val="12"/>
      <name val="Arial"/>
      <family val="2"/>
    </font>
    <font>
      <b/>
      <sz val="14"/>
      <name val="Arial"/>
      <family val="2"/>
    </font>
    <font>
      <b/>
      <sz val="11"/>
      <color indexed="8"/>
      <name val="Calibri"/>
      <family val="2"/>
    </font>
    <font>
      <sz val="8"/>
      <name val="Arial"/>
      <family val="2"/>
    </font>
    <font>
      <b/>
      <sz val="12"/>
      <color indexed="8"/>
      <name val="Arial"/>
      <family val="2"/>
    </font>
    <font>
      <sz val="11"/>
      <color indexed="10"/>
      <name val="Calibri"/>
      <family val="2"/>
    </font>
    <font>
      <u/>
      <sz val="10"/>
      <color indexed="12"/>
      <name val="Helvetica"/>
    </font>
    <font>
      <u/>
      <sz val="7.5"/>
      <color indexed="12"/>
      <name val="Arial"/>
      <family val="2"/>
    </font>
    <font>
      <sz val="10"/>
      <color theme="10"/>
      <name val="Verdana"/>
      <family val="2"/>
    </font>
  </fonts>
  <fills count="38">
    <fill>
      <patternFill patternType="none"/>
    </fill>
    <fill>
      <patternFill patternType="gray125"/>
    </fill>
    <fill>
      <patternFill patternType="solid">
        <fgColor theme="7" tint="0.7999816888943144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6">
    <border>
      <left/>
      <right/>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2449">
    <xf numFmtId="0" fontId="0" fillId="0" borderId="0"/>
    <xf numFmtId="0" fontId="3" fillId="0" borderId="0"/>
    <xf numFmtId="0" fontId="4" fillId="0" borderId="0" applyNumberFormat="0" applyFill="0" applyBorder="0" applyAlignment="0" applyProtection="0">
      <alignment vertical="top"/>
      <protection locked="0"/>
    </xf>
    <xf numFmtId="0" fontId="3" fillId="0" borderId="0"/>
    <xf numFmtId="0" fontId="6" fillId="0" borderId="0"/>
    <xf numFmtId="0" fontId="6" fillId="0" borderId="0"/>
    <xf numFmtId="0" fontId="4"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3" fillId="0" borderId="0"/>
    <xf numFmtId="0" fontId="6"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6" fillId="0" borderId="0"/>
    <xf numFmtId="0" fontId="6" fillId="0" borderId="0"/>
    <xf numFmtId="0" fontId="3" fillId="0" borderId="0"/>
    <xf numFmtId="0" fontId="3" fillId="0" borderId="0"/>
    <xf numFmtId="0" fontId="3" fillId="0" borderId="0"/>
    <xf numFmtId="0" fontId="3" fillId="0" borderId="0"/>
    <xf numFmtId="0" fontId="1" fillId="0" borderId="0"/>
    <xf numFmtId="9" fontId="1" fillId="0" borderId="0" applyFont="0" applyFill="0" applyBorder="0" applyAlignment="0" applyProtection="0"/>
    <xf numFmtId="0" fontId="17" fillId="16" borderId="0" applyNumberFormat="0" applyBorder="0" applyAlignment="0" applyProtection="0"/>
    <xf numFmtId="0" fontId="6" fillId="4" borderId="0" applyNumberFormat="0" applyBorder="0" applyAlignment="0" applyProtection="0"/>
    <xf numFmtId="0" fontId="17" fillId="17" borderId="0" applyNumberFormat="0" applyBorder="0" applyAlignment="0" applyProtection="0"/>
    <xf numFmtId="0" fontId="6" fillId="6" borderId="0" applyNumberFormat="0" applyBorder="0" applyAlignment="0" applyProtection="0"/>
    <xf numFmtId="0" fontId="17" fillId="18" borderId="0" applyNumberFormat="0" applyBorder="0" applyAlignment="0" applyProtection="0"/>
    <xf numFmtId="0" fontId="6" fillId="8" borderId="0" applyNumberFormat="0" applyBorder="0" applyAlignment="0" applyProtection="0"/>
    <xf numFmtId="0" fontId="17" fillId="19" borderId="0" applyNumberFormat="0" applyBorder="0" applyAlignment="0" applyProtection="0"/>
    <xf numFmtId="0" fontId="6" fillId="10" borderId="0" applyNumberFormat="0" applyBorder="0" applyAlignment="0" applyProtection="0"/>
    <xf numFmtId="0" fontId="17" fillId="20" borderId="0" applyNumberFormat="0" applyBorder="0" applyAlignment="0" applyProtection="0"/>
    <xf numFmtId="0" fontId="6" fillId="12" borderId="0" applyNumberFormat="0" applyBorder="0" applyAlignment="0" applyProtection="0"/>
    <xf numFmtId="0" fontId="17" fillId="21" borderId="0" applyNumberFormat="0" applyBorder="0" applyAlignment="0" applyProtection="0"/>
    <xf numFmtId="0" fontId="6" fillId="14" borderId="0" applyNumberFormat="0" applyBorder="0" applyAlignment="0" applyProtection="0"/>
    <xf numFmtId="0" fontId="17" fillId="22" borderId="0" applyNumberFormat="0" applyBorder="0" applyAlignment="0" applyProtection="0"/>
    <xf numFmtId="0" fontId="6" fillId="5" borderId="0" applyNumberFormat="0" applyBorder="0" applyAlignment="0" applyProtection="0"/>
    <xf numFmtId="0" fontId="17" fillId="23" borderId="0" applyNumberFormat="0" applyBorder="0" applyAlignment="0" applyProtection="0"/>
    <xf numFmtId="0" fontId="6" fillId="7" borderId="0" applyNumberFormat="0" applyBorder="0" applyAlignment="0" applyProtection="0"/>
    <xf numFmtId="0" fontId="17" fillId="24" borderId="0" applyNumberFormat="0" applyBorder="0" applyAlignment="0" applyProtection="0"/>
    <xf numFmtId="0" fontId="6" fillId="9" borderId="0" applyNumberFormat="0" applyBorder="0" applyAlignment="0" applyProtection="0"/>
    <xf numFmtId="0" fontId="17" fillId="19" borderId="0" applyNumberFormat="0" applyBorder="0" applyAlignment="0" applyProtection="0"/>
    <xf numFmtId="0" fontId="6" fillId="11" borderId="0" applyNumberFormat="0" applyBorder="0" applyAlignment="0" applyProtection="0"/>
    <xf numFmtId="0" fontId="17" fillId="22" borderId="0" applyNumberFormat="0" applyBorder="0" applyAlignment="0" applyProtection="0"/>
    <xf numFmtId="0" fontId="6" fillId="13" borderId="0" applyNumberFormat="0" applyBorder="0" applyAlignment="0" applyProtection="0"/>
    <xf numFmtId="0" fontId="17" fillId="25" borderId="0" applyNumberFormat="0" applyBorder="0" applyAlignment="0" applyProtection="0"/>
    <xf numFmtId="0" fontId="6" fillId="15" borderId="0" applyNumberFormat="0" applyBorder="0" applyAlignment="0" applyProtection="0"/>
    <xf numFmtId="0" fontId="18" fillId="26"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3" borderId="0" applyNumberFormat="0" applyBorder="0" applyAlignment="0" applyProtection="0"/>
    <xf numFmtId="0" fontId="19" fillId="0" borderId="0" applyNumberFormat="0" applyFill="0" applyBorder="0" applyAlignment="0" applyProtection="0"/>
    <xf numFmtId="0" fontId="20" fillId="17" borderId="0" applyNumberFormat="0" applyBorder="0" applyAlignment="0" applyProtection="0"/>
    <xf numFmtId="0" fontId="21" fillId="34" borderId="17" applyNumberFormat="0" applyAlignment="0" applyProtection="0"/>
    <xf numFmtId="0" fontId="21" fillId="34" borderId="17" applyNumberFormat="0" applyAlignment="0" applyProtection="0"/>
    <xf numFmtId="0" fontId="21" fillId="34" borderId="17" applyNumberFormat="0" applyAlignment="0" applyProtection="0"/>
    <xf numFmtId="0" fontId="21" fillId="34" borderId="17" applyNumberFormat="0" applyAlignment="0" applyProtection="0"/>
    <xf numFmtId="0" fontId="21" fillId="34" borderId="17" applyNumberFormat="0" applyAlignment="0" applyProtection="0"/>
    <xf numFmtId="0" fontId="21" fillId="34" borderId="17" applyNumberFormat="0" applyAlignment="0" applyProtection="0"/>
    <xf numFmtId="0" fontId="21" fillId="34" borderId="17" applyNumberFormat="0" applyAlignment="0" applyProtection="0"/>
    <xf numFmtId="0" fontId="22" fillId="35" borderId="18"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4" fontId="3" fillId="0" borderId="0" applyFont="0" applyFill="0" applyBorder="0" applyAlignment="0" applyProtection="0"/>
    <xf numFmtId="0" fontId="23" fillId="0" borderId="0"/>
    <xf numFmtId="0" fontId="24" fillId="0" borderId="0"/>
    <xf numFmtId="0" fontId="25" fillId="0" borderId="0" applyNumberFormat="0" applyFill="0" applyBorder="0" applyAlignment="0" applyProtection="0"/>
    <xf numFmtId="0" fontId="26" fillId="18" borderId="0" applyNumberFormat="0" applyBorder="0" applyAlignment="0" applyProtection="0"/>
    <xf numFmtId="165" fontId="27" fillId="0" borderId="0">
      <alignment horizontal="left" vertical="center"/>
    </xf>
    <xf numFmtId="0" fontId="28" fillId="0" borderId="19" applyNumberFormat="0" applyFill="0" applyAlignment="0" applyProtection="0"/>
    <xf numFmtId="0" fontId="29" fillId="0" borderId="20" applyNumberFormat="0" applyFill="0" applyAlignment="0" applyProtection="0"/>
    <xf numFmtId="0" fontId="30" fillId="0" borderId="21" applyNumberFormat="0" applyFill="0" applyAlignment="0" applyProtection="0"/>
    <xf numFmtId="0" fontId="30" fillId="0" borderId="0" applyNumberFormat="0" applyFill="0" applyBorder="0" applyAlignment="0" applyProtection="0"/>
    <xf numFmtId="165" fontId="27" fillId="0" borderId="0">
      <alignment horizontal="left" vertical="center"/>
    </xf>
    <xf numFmtId="0" fontId="23" fillId="0" borderId="0"/>
    <xf numFmtId="0" fontId="23" fillId="0" borderId="0"/>
    <xf numFmtId="0" fontId="23" fillId="0" borderId="0"/>
    <xf numFmtId="0" fontId="23" fillId="0" borderId="0" applyNumberFormat="0" applyFont="0" applyFill="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2" fillId="0" borderId="0" applyNumberFormat="0" applyFill="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4" fillId="0" borderId="0" applyNumberFormat="0" applyFill="0" applyBorder="0" applyAlignment="0" applyProtection="0"/>
    <xf numFmtId="0" fontId="31"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8" fillId="21" borderId="17" applyNumberFormat="0" applyAlignment="0" applyProtection="0"/>
    <xf numFmtId="0" fontId="38" fillId="21" borderId="17" applyNumberFormat="0" applyAlignment="0" applyProtection="0"/>
    <xf numFmtId="0" fontId="38" fillId="21" borderId="17" applyNumberFormat="0" applyAlignment="0" applyProtection="0"/>
    <xf numFmtId="0" fontId="38" fillId="21" borderId="17" applyNumberFormat="0" applyAlignment="0" applyProtection="0"/>
    <xf numFmtId="0" fontId="38" fillId="21" borderId="17" applyNumberFormat="0" applyAlignment="0" applyProtection="0"/>
    <xf numFmtId="0" fontId="38" fillId="21" borderId="17" applyNumberFormat="0" applyAlignment="0" applyProtection="0"/>
    <xf numFmtId="0" fontId="38" fillId="21" borderId="17" applyNumberFormat="0" applyAlignment="0" applyProtection="0"/>
    <xf numFmtId="0" fontId="39" fillId="0" borderId="0" applyAlignment="0"/>
    <xf numFmtId="0" fontId="39" fillId="0" borderId="0" applyAlignment="0"/>
    <xf numFmtId="0" fontId="40" fillId="0" borderId="22" applyNumberFormat="0" applyFill="0" applyAlignment="0" applyProtection="0"/>
    <xf numFmtId="0" fontId="41" fillId="3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42" fillId="0" borderId="0"/>
    <xf numFmtId="0" fontId="42"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5"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3" fillId="0" borderId="0"/>
    <xf numFmtId="0" fontId="4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42" fillId="0" borderId="0"/>
    <xf numFmtId="0" fontId="3" fillId="0" borderId="0"/>
    <xf numFmtId="0" fontId="4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4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6" fillId="0" borderId="0"/>
    <xf numFmtId="0" fontId="43"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3" fillId="0" borderId="0"/>
    <xf numFmtId="0" fontId="6" fillId="0" borderId="0"/>
    <xf numFmtId="0" fontId="6" fillId="0" borderId="0"/>
    <xf numFmtId="0" fontId="4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45" fillId="0" borderId="0"/>
    <xf numFmtId="0" fontId="45" fillId="0" borderId="0"/>
    <xf numFmtId="0" fontId="45" fillId="0" borderId="0"/>
    <xf numFmtId="0" fontId="45" fillId="0" borderId="0"/>
    <xf numFmtId="0" fontId="3" fillId="0" borderId="0"/>
    <xf numFmtId="0" fontId="43"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4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3" fillId="37" borderId="23"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46" fillId="34" borderId="24" applyNumberFormat="0" applyAlignment="0" applyProtection="0"/>
    <xf numFmtId="0" fontId="46" fillId="34" borderId="24" applyNumberFormat="0" applyAlignment="0" applyProtection="0"/>
    <xf numFmtId="0" fontId="46" fillId="34" borderId="24" applyNumberFormat="0" applyAlignment="0" applyProtection="0"/>
    <xf numFmtId="0" fontId="46" fillId="34" borderId="24" applyNumberFormat="0" applyAlignment="0" applyProtection="0"/>
    <xf numFmtId="0" fontId="46" fillId="34" borderId="24" applyNumberFormat="0" applyAlignment="0" applyProtection="0"/>
    <xf numFmtId="0" fontId="46" fillId="34" borderId="24" applyNumberFormat="0" applyAlignment="0" applyProtection="0"/>
    <xf numFmtId="0" fontId="46" fillId="34" borderId="24"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165" fontId="47" fillId="0" borderId="0" applyFill="0" applyBorder="0" applyAlignment="0" applyProtection="0"/>
    <xf numFmtId="0" fontId="3" fillId="0" borderId="0"/>
    <xf numFmtId="0" fontId="3" fillId="0" borderId="0"/>
    <xf numFmtId="0" fontId="3" fillId="0" borderId="0">
      <alignment textRotation="90"/>
    </xf>
    <xf numFmtId="0" fontId="3" fillId="0" borderId="0"/>
    <xf numFmtId="0" fontId="3" fillId="0" borderId="0"/>
    <xf numFmtId="166" fontId="48" fillId="0" borderId="4" applyFill="0" applyBorder="0" applyProtection="0">
      <alignment horizontal="right"/>
    </xf>
    <xf numFmtId="166" fontId="48" fillId="0" borderId="4" applyFill="0" applyBorder="0" applyProtection="0">
      <alignment horizontal="right"/>
    </xf>
    <xf numFmtId="0" fontId="49" fillId="0" borderId="0" applyNumberFormat="0" applyFill="0" applyBorder="0" applyProtection="0">
      <alignment horizontal="center" vertical="center" wrapText="1"/>
    </xf>
    <xf numFmtId="1" fontId="50" fillId="0" borderId="0" applyNumberFormat="0" applyFill="0" applyBorder="0" applyProtection="0">
      <alignment horizontal="right" vertical="top"/>
    </xf>
    <xf numFmtId="167" fontId="48" fillId="0" borderId="0" applyNumberFormat="0" applyFill="0" applyBorder="0" applyProtection="0">
      <alignment horizontal="left"/>
    </xf>
    <xf numFmtId="0" fontId="50" fillId="0" borderId="0" applyNumberFormat="0" applyFill="0" applyBorder="0" applyProtection="0">
      <alignment horizontal="left" vertical="top"/>
    </xf>
    <xf numFmtId="0" fontId="51" fillId="0" borderId="0"/>
    <xf numFmtId="0" fontId="3" fillId="0" borderId="0"/>
    <xf numFmtId="0" fontId="52" fillId="0" borderId="0"/>
    <xf numFmtId="0" fontId="53" fillId="0" borderId="25" applyNumberFormat="0" applyFill="0" applyAlignment="0" applyProtection="0"/>
    <xf numFmtId="0" fontId="53" fillId="0" borderId="25" applyNumberFormat="0" applyFill="0" applyAlignment="0" applyProtection="0"/>
    <xf numFmtId="0" fontId="53" fillId="0" borderId="25" applyNumberFormat="0" applyFill="0" applyAlignment="0" applyProtection="0"/>
    <xf numFmtId="0" fontId="53" fillId="0" borderId="25" applyNumberFormat="0" applyFill="0" applyAlignment="0" applyProtection="0"/>
    <xf numFmtId="0" fontId="53" fillId="0" borderId="25" applyNumberFormat="0" applyFill="0" applyAlignment="0" applyProtection="0"/>
    <xf numFmtId="0" fontId="53" fillId="0" borderId="25" applyNumberFormat="0" applyFill="0" applyAlignment="0" applyProtection="0"/>
    <xf numFmtId="0" fontId="53" fillId="0" borderId="25" applyNumberFormat="0" applyFill="0" applyAlignment="0" applyProtection="0"/>
    <xf numFmtId="168" fontId="54" fillId="0" borderId="0"/>
    <xf numFmtId="0" fontId="23" fillId="0" borderId="0" applyFont="0"/>
    <xf numFmtId="169" fontId="55" fillId="0" borderId="0"/>
    <xf numFmtId="0" fontId="56" fillId="0" borderId="0" applyNumberFormat="0" applyFill="0" applyBorder="0" applyAlignment="0" applyProtection="0"/>
    <xf numFmtId="0" fontId="23" fillId="0" borderId="0"/>
    <xf numFmtId="0" fontId="23" fillId="0" borderId="0"/>
    <xf numFmtId="0" fontId="23" fillId="0" borderId="0"/>
    <xf numFmtId="0" fontId="3" fillId="0" borderId="0"/>
    <xf numFmtId="0" fontId="3" fillId="0" borderId="0"/>
    <xf numFmtId="0" fontId="1" fillId="0" borderId="0"/>
    <xf numFmtId="0" fontId="1" fillId="0" borderId="0"/>
    <xf numFmtId="0" fontId="6" fillId="0" borderId="0"/>
    <xf numFmtId="0" fontId="9" fillId="0" borderId="0" applyNumberFormat="0" applyFill="0" applyBorder="0" applyAlignment="0" applyProtection="0">
      <alignment vertical="top"/>
      <protection locked="0"/>
    </xf>
    <xf numFmtId="0" fontId="32" fillId="0" borderId="0" applyNumberFormat="0" applyFill="0" applyBorder="0" applyAlignment="0" applyProtection="0"/>
    <xf numFmtId="0" fontId="3" fillId="0" borderId="0"/>
    <xf numFmtId="0" fontId="6" fillId="0" borderId="0"/>
    <xf numFmtId="0" fontId="57"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6" fillId="0" borderId="0"/>
    <xf numFmtId="0" fontId="34" fillId="0" borderId="0" applyNumberFormat="0" applyFill="0" applyBorder="0" applyAlignment="0" applyProtection="0"/>
  </cellStyleXfs>
  <cellXfs count="64">
    <xf numFmtId="0" fontId="0" fillId="0" borderId="0" xfId="0"/>
    <xf numFmtId="0" fontId="1" fillId="0" borderId="0" xfId="0" applyFont="1"/>
    <xf numFmtId="0" fontId="2" fillId="0" borderId="0" xfId="0" applyFont="1"/>
    <xf numFmtId="0" fontId="1" fillId="0" borderId="0" xfId="0" applyFont="1"/>
    <xf numFmtId="0" fontId="5" fillId="0" borderId="0" xfId="0" applyFont="1" applyFill="1" applyBorder="1" applyAlignment="1">
      <alignment horizontal="center" vertical="center" wrapText="1"/>
    </xf>
    <xf numFmtId="0" fontId="1" fillId="0" borderId="0" xfId="0" applyFont="1" applyFill="1" applyBorder="1"/>
    <xf numFmtId="0" fontId="2" fillId="0" borderId="0" xfId="0" applyFont="1" applyFill="1" applyBorder="1"/>
    <xf numFmtId="0" fontId="1" fillId="2" borderId="0" xfId="0" applyFont="1" applyFill="1" applyBorder="1"/>
    <xf numFmtId="0" fontId="1" fillId="2" borderId="5" xfId="0" applyFont="1" applyFill="1" applyBorder="1"/>
    <xf numFmtId="0" fontId="1" fillId="2" borderId="1" xfId="0" applyFont="1" applyFill="1" applyBorder="1"/>
    <xf numFmtId="0" fontId="1" fillId="2" borderId="4" xfId="0" applyFont="1" applyFill="1" applyBorder="1"/>
    <xf numFmtId="0" fontId="1" fillId="2" borderId="3" xfId="0" applyFont="1" applyFill="1" applyBorder="1"/>
    <xf numFmtId="0" fontId="1" fillId="2" borderId="2" xfId="0" applyFont="1" applyFill="1" applyBorder="1"/>
    <xf numFmtId="0" fontId="1" fillId="2" borderId="6" xfId="0" applyFont="1" applyFill="1" applyBorder="1"/>
    <xf numFmtId="0" fontId="1" fillId="2" borderId="7" xfId="0" applyFont="1" applyFill="1" applyBorder="1"/>
    <xf numFmtId="0" fontId="1" fillId="2" borderId="8" xfId="0" applyFont="1" applyFill="1" applyBorder="1"/>
    <xf numFmtId="0" fontId="12" fillId="0" borderId="0" xfId="0" applyFont="1"/>
    <xf numFmtId="0" fontId="1" fillId="0" borderId="5" xfId="0" applyFont="1" applyFill="1" applyBorder="1" applyAlignment="1">
      <alignment horizontal="right"/>
    </xf>
    <xf numFmtId="0" fontId="1" fillId="0" borderId="2" xfId="0" applyFont="1" applyFill="1" applyBorder="1" applyAlignment="1">
      <alignment horizontal="right"/>
    </xf>
    <xf numFmtId="0" fontId="1" fillId="0" borderId="6" xfId="0" applyFont="1" applyFill="1" applyBorder="1" applyAlignment="1">
      <alignment horizontal="right"/>
    </xf>
    <xf numFmtId="0" fontId="1" fillId="0" borderId="8" xfId="0" applyFont="1" applyFill="1" applyBorder="1" applyAlignment="1">
      <alignment horizontal="right"/>
    </xf>
    <xf numFmtId="0" fontId="1" fillId="0" borderId="10" xfId="0" applyFont="1" applyFill="1" applyBorder="1"/>
    <xf numFmtId="0" fontId="1" fillId="0" borderId="11" xfId="0" applyFont="1" applyFill="1" applyBorder="1"/>
    <xf numFmtId="0" fontId="1" fillId="0" borderId="12" xfId="0" applyFont="1" applyFill="1" applyBorder="1"/>
    <xf numFmtId="0" fontId="1" fillId="0" borderId="9" xfId="0" applyFont="1" applyFill="1" applyBorder="1" applyAlignment="1">
      <alignment horizontal="right"/>
    </xf>
    <xf numFmtId="0" fontId="1" fillId="0" borderId="9" xfId="0" applyFont="1" applyFill="1" applyBorder="1"/>
    <xf numFmtId="0" fontId="1" fillId="0" borderId="2" xfId="0" applyFont="1" applyFill="1" applyBorder="1"/>
    <xf numFmtId="0" fontId="1" fillId="0" borderId="6" xfId="0" applyFont="1" applyFill="1" applyBorder="1"/>
    <xf numFmtId="0" fontId="1" fillId="0" borderId="7" xfId="0" applyFont="1" applyFill="1" applyBorder="1"/>
    <xf numFmtId="0" fontId="1" fillId="0" borderId="8" xfId="0" applyFont="1" applyFill="1" applyBorder="1"/>
    <xf numFmtId="0" fontId="1" fillId="0" borderId="3" xfId="0" applyFont="1" applyFill="1" applyBorder="1"/>
    <xf numFmtId="0" fontId="1" fillId="0" borderId="1" xfId="0" applyFont="1" applyFill="1" applyBorder="1"/>
    <xf numFmtId="0" fontId="15" fillId="0" borderId="0" xfId="0" applyFont="1" applyProtection="1">
      <protection hidden="1"/>
    </xf>
    <xf numFmtId="0" fontId="0" fillId="0" borderId="0" xfId="0" applyProtection="1">
      <protection hidden="1"/>
    </xf>
    <xf numFmtId="0" fontId="14" fillId="0" borderId="0" xfId="0" applyFont="1" applyProtection="1">
      <protection hidden="1"/>
    </xf>
    <xf numFmtId="0" fontId="16" fillId="0" borderId="0" xfId="0" applyFont="1" applyProtection="1">
      <protection hidden="1"/>
    </xf>
    <xf numFmtId="0" fontId="1" fillId="0" borderId="0" xfId="30" applyFont="1" applyProtection="1">
      <protection hidden="1"/>
    </xf>
    <xf numFmtId="0" fontId="1" fillId="0" borderId="0" xfId="30" applyProtection="1">
      <protection hidden="1"/>
    </xf>
    <xf numFmtId="0" fontId="8" fillId="0" borderId="0" xfId="28" applyFont="1" applyProtection="1">
      <protection hidden="1"/>
    </xf>
    <xf numFmtId="0" fontId="8" fillId="0" borderId="0" xfId="29" applyFont="1" applyProtection="1">
      <protection hidden="1"/>
    </xf>
    <xf numFmtId="0" fontId="8" fillId="0" borderId="0" xfId="28" applyFont="1" applyAlignment="1" applyProtection="1">
      <alignment horizontal="left"/>
      <protection hidden="1"/>
    </xf>
    <xf numFmtId="0" fontId="7" fillId="0" borderId="0" xfId="28" applyFont="1" applyProtection="1">
      <protection hidden="1"/>
    </xf>
    <xf numFmtId="0" fontId="7" fillId="0" borderId="0" xfId="29" applyFont="1" applyProtection="1">
      <protection hidden="1"/>
    </xf>
    <xf numFmtId="0" fontId="7" fillId="0" borderId="0" xfId="28" quotePrefix="1" applyFont="1" applyAlignment="1" applyProtection="1">
      <alignment horizontal="center"/>
      <protection hidden="1"/>
    </xf>
    <xf numFmtId="0" fontId="7" fillId="0" borderId="0" xfId="28" applyFont="1" applyAlignment="1" applyProtection="1">
      <alignment horizontal="center"/>
      <protection hidden="1"/>
    </xf>
    <xf numFmtId="0" fontId="0" fillId="0" borderId="0" xfId="0" applyAlignment="1" applyProtection="1">
      <alignment vertical="center"/>
      <protection hidden="1"/>
    </xf>
    <xf numFmtId="0" fontId="8" fillId="0" borderId="0" xfId="29" applyFont="1" applyAlignment="1" applyProtection="1">
      <alignment horizontal="left"/>
      <protection hidden="1"/>
    </xf>
    <xf numFmtId="0" fontId="7" fillId="0" borderId="0" xfId="29" quotePrefix="1" applyFont="1" applyAlignment="1" applyProtection="1">
      <alignment horizontal="center"/>
      <protection hidden="1"/>
    </xf>
    <xf numFmtId="0" fontId="7" fillId="0" borderId="0" xfId="29" applyFont="1" applyAlignment="1" applyProtection="1">
      <alignment horizontal="center"/>
      <protection hidden="1"/>
    </xf>
    <xf numFmtId="0" fontId="2" fillId="0" borderId="0" xfId="0" applyFont="1" applyProtection="1">
      <protection hidden="1"/>
    </xf>
    <xf numFmtId="0" fontId="11" fillId="0" borderId="0" xfId="0" applyFont="1" applyProtection="1">
      <protection hidden="1"/>
    </xf>
    <xf numFmtId="0" fontId="1" fillId="0" borderId="0" xfId="0" applyFont="1" applyProtection="1">
      <protection hidden="1"/>
    </xf>
    <xf numFmtId="0" fontId="1" fillId="0" borderId="0" xfId="30" applyFont="1" applyAlignment="1" applyProtection="1">
      <alignment horizontal="left" vertical="top" wrapText="1"/>
      <protection hidden="1"/>
    </xf>
    <xf numFmtId="0" fontId="59" fillId="0" borderId="0" xfId="2448" applyFont="1" applyAlignment="1" applyProtection="1">
      <alignment horizontal="left" wrapText="1"/>
      <protection hidden="1"/>
    </xf>
    <xf numFmtId="0" fontId="7" fillId="0" borderId="0" xfId="2448" applyFont="1" applyAlignment="1" applyProtection="1">
      <alignment horizontal="left" wrapText="1"/>
      <protection hidden="1"/>
    </xf>
    <xf numFmtId="0" fontId="1" fillId="0" borderId="0" xfId="0" applyFont="1" applyAlignment="1" applyProtection="1">
      <alignment horizontal="left" wrapText="1"/>
      <protection hidden="1"/>
    </xf>
    <xf numFmtId="0" fontId="1" fillId="0" borderId="13" xfId="0" applyFont="1" applyFill="1" applyBorder="1" applyAlignment="1">
      <alignment horizontal="center"/>
    </xf>
    <xf numFmtId="0" fontId="1" fillId="0" borderId="14" xfId="0" applyFont="1" applyFill="1" applyBorder="1" applyAlignment="1">
      <alignment horizontal="center"/>
    </xf>
    <xf numFmtId="0" fontId="1" fillId="0" borderId="15" xfId="0" applyFont="1" applyFill="1" applyBorder="1" applyAlignment="1">
      <alignment horizontal="center"/>
    </xf>
    <xf numFmtId="0" fontId="1" fillId="0" borderId="3" xfId="0" applyFont="1" applyFill="1" applyBorder="1" applyAlignment="1">
      <alignment horizontal="center"/>
    </xf>
    <xf numFmtId="0" fontId="1" fillId="0" borderId="1" xfId="0" applyFont="1" applyFill="1" applyBorder="1" applyAlignment="1">
      <alignment horizontal="center"/>
    </xf>
    <xf numFmtId="0" fontId="1" fillId="0" borderId="9" xfId="0" applyFont="1" applyFill="1" applyBorder="1" applyAlignment="1">
      <alignment horizontal="center"/>
    </xf>
    <xf numFmtId="0" fontId="2" fillId="0" borderId="0" xfId="0" applyFont="1" applyAlignment="1">
      <alignment horizontal="left" wrapText="1"/>
    </xf>
    <xf numFmtId="0" fontId="2" fillId="0" borderId="0" xfId="0" applyFont="1" applyAlignment="1">
      <alignment horizontal="left" vertical="top" wrapText="1"/>
    </xf>
  </cellXfs>
  <cellStyles count="2449">
    <cellStyle name="20% - Accent1 2" xfId="42"/>
    <cellStyle name="20% - Accent1 3" xfId="43"/>
    <cellStyle name="20% - Accent2 2" xfId="44"/>
    <cellStyle name="20% - Accent2 3" xfId="45"/>
    <cellStyle name="20% - Accent3 2" xfId="46"/>
    <cellStyle name="20% - Accent3 3" xfId="47"/>
    <cellStyle name="20% - Accent4 2" xfId="48"/>
    <cellStyle name="20% - Accent4 3" xfId="49"/>
    <cellStyle name="20% - Accent5 2" xfId="50"/>
    <cellStyle name="20% - Accent5 3" xfId="51"/>
    <cellStyle name="20% - Accent6 2" xfId="52"/>
    <cellStyle name="20% - Accent6 3" xfId="53"/>
    <cellStyle name="40% - Accent1 2" xfId="54"/>
    <cellStyle name="40% - Accent1 3" xfId="55"/>
    <cellStyle name="40% - Accent2 2" xfId="56"/>
    <cellStyle name="40% - Accent2 3" xfId="57"/>
    <cellStyle name="40% - Accent3 2" xfId="58"/>
    <cellStyle name="40% - Accent3 3" xfId="59"/>
    <cellStyle name="40% - Accent4 2" xfId="60"/>
    <cellStyle name="40% - Accent4 3" xfId="61"/>
    <cellStyle name="40% - Accent5 2" xfId="62"/>
    <cellStyle name="40% - Accent5 3" xfId="63"/>
    <cellStyle name="40% - Accent6 2" xfId="64"/>
    <cellStyle name="40% - Accent6 3" xfId="65"/>
    <cellStyle name="60% - Accent1 2" xfId="66"/>
    <cellStyle name="60% - Accent2 2" xfId="67"/>
    <cellStyle name="60% - Accent3 2" xfId="68"/>
    <cellStyle name="60% - Accent4 2" xfId="69"/>
    <cellStyle name="60% - Accent5 2" xfId="70"/>
    <cellStyle name="60% - Accent6 2" xfId="71"/>
    <cellStyle name="Accent1 2" xfId="72"/>
    <cellStyle name="Accent2 2" xfId="73"/>
    <cellStyle name="Accent3 2" xfId="74"/>
    <cellStyle name="Accent4 2" xfId="75"/>
    <cellStyle name="Accent5 2" xfId="76"/>
    <cellStyle name="Accent6 2" xfId="77"/>
    <cellStyle name="ANCLAS,REZONES Y SUS PARTES,DE FUNDICION,DE HIERRO O DE ACERO" xfId="78"/>
    <cellStyle name="Bad 2" xfId="79"/>
    <cellStyle name="Calculation 2" xfId="80"/>
    <cellStyle name="Calculation 2 2" xfId="81"/>
    <cellStyle name="Calculation 2 3" xfId="82"/>
    <cellStyle name="Calculation 2 4" xfId="83"/>
    <cellStyle name="Calculation 2 5" xfId="84"/>
    <cellStyle name="Calculation 2 6" xfId="85"/>
    <cellStyle name="Calculation 2 7" xfId="86"/>
    <cellStyle name="Check Cell 2" xfId="87"/>
    <cellStyle name="Comma 2" xfId="31"/>
    <cellStyle name="Comma 2 10" xfId="88"/>
    <cellStyle name="Comma 2 11" xfId="89"/>
    <cellStyle name="Comma 2 12" xfId="90"/>
    <cellStyle name="Comma 2 13" xfId="91"/>
    <cellStyle name="Comma 2 14" xfId="92"/>
    <cellStyle name="Comma 2 15" xfId="93"/>
    <cellStyle name="Comma 2 16" xfId="94"/>
    <cellStyle name="Comma 2 17" xfId="95"/>
    <cellStyle name="Comma 2 18" xfId="96"/>
    <cellStyle name="Comma 2 19" xfId="97"/>
    <cellStyle name="Comma 2 2" xfId="98"/>
    <cellStyle name="Comma 2 2 2" xfId="99"/>
    <cellStyle name="Comma 2 20" xfId="100"/>
    <cellStyle name="Comma 2 21" xfId="101"/>
    <cellStyle name="Comma 2 3" xfId="102"/>
    <cellStyle name="Comma 2 4" xfId="103"/>
    <cellStyle name="Comma 2 5" xfId="104"/>
    <cellStyle name="Comma 2 6" xfId="105"/>
    <cellStyle name="Comma 2 7" xfId="106"/>
    <cellStyle name="Comma 2 8" xfId="107"/>
    <cellStyle name="Comma 2 9" xfId="108"/>
    <cellStyle name="Comma 3" xfId="32"/>
    <cellStyle name="Comma 3 10" xfId="109"/>
    <cellStyle name="Comma 3 11" xfId="110"/>
    <cellStyle name="Comma 3 12" xfId="111"/>
    <cellStyle name="Comma 3 13" xfId="112"/>
    <cellStyle name="Comma 3 14" xfId="113"/>
    <cellStyle name="Comma 3 15" xfId="114"/>
    <cellStyle name="Comma 3 16" xfId="115"/>
    <cellStyle name="Comma 3 17" xfId="116"/>
    <cellStyle name="Comma 3 18" xfId="117"/>
    <cellStyle name="Comma 3 19" xfId="118"/>
    <cellStyle name="Comma 3 2" xfId="119"/>
    <cellStyle name="Comma 3 20" xfId="120"/>
    <cellStyle name="Comma 3 3" xfId="121"/>
    <cellStyle name="Comma 3 4" xfId="122"/>
    <cellStyle name="Comma 3 5" xfId="123"/>
    <cellStyle name="Comma 3 6" xfId="124"/>
    <cellStyle name="Comma 3 7" xfId="125"/>
    <cellStyle name="Comma 3 8" xfId="126"/>
    <cellStyle name="Comma 3 9" xfId="127"/>
    <cellStyle name="Comma 4" xfId="128"/>
    <cellStyle name="Comma 4 10" xfId="129"/>
    <cellStyle name="Comma 4 11" xfId="130"/>
    <cellStyle name="Comma 4 12" xfId="131"/>
    <cellStyle name="Comma 4 13" xfId="132"/>
    <cellStyle name="Comma 4 14" xfId="133"/>
    <cellStyle name="Comma 4 15" xfId="134"/>
    <cellStyle name="Comma 4 16" xfId="135"/>
    <cellStyle name="Comma 4 17" xfId="136"/>
    <cellStyle name="Comma 4 18" xfId="137"/>
    <cellStyle name="Comma 4 19" xfId="138"/>
    <cellStyle name="Comma 4 2" xfId="139"/>
    <cellStyle name="Comma 4 20" xfId="140"/>
    <cellStyle name="Comma 4 3" xfId="141"/>
    <cellStyle name="Comma 4 4" xfId="142"/>
    <cellStyle name="Comma 4 5" xfId="143"/>
    <cellStyle name="Comma 4 6" xfId="144"/>
    <cellStyle name="Comma 4 7" xfId="145"/>
    <cellStyle name="Comma 4 8" xfId="146"/>
    <cellStyle name="Comma 4 9" xfId="147"/>
    <cellStyle name="Comma 5" xfId="148"/>
    <cellStyle name="Comma 6" xfId="149"/>
    <cellStyle name="Comma 7" xfId="150"/>
    <cellStyle name="Currency 2" xfId="151"/>
    <cellStyle name="Data_Total" xfId="152"/>
    <cellStyle name="dave1" xfId="153"/>
    <cellStyle name="Explanatory Text 2" xfId="154"/>
    <cellStyle name="Good 2" xfId="155"/>
    <cellStyle name="Heading" xfId="156"/>
    <cellStyle name="Heading 1 2" xfId="157"/>
    <cellStyle name="Heading 2 2" xfId="158"/>
    <cellStyle name="Heading 3 2" xfId="159"/>
    <cellStyle name="Heading 4 2" xfId="160"/>
    <cellStyle name="Heading 5" xfId="161"/>
    <cellStyle name="Headings" xfId="162"/>
    <cellStyle name="Headings 2" xfId="163"/>
    <cellStyle name="Headings 3" xfId="164"/>
    <cellStyle name="Headings_total and female claimant count sept 08" xfId="165"/>
    <cellStyle name="Hyperlink" xfId="2448" builtinId="8"/>
    <cellStyle name="Hyperlink 2" xfId="2"/>
    <cellStyle name="Hyperlink 2 10" xfId="166"/>
    <cellStyle name="Hyperlink 2 100" xfId="167"/>
    <cellStyle name="Hyperlink 2 101" xfId="168"/>
    <cellStyle name="Hyperlink 2 102" xfId="169"/>
    <cellStyle name="Hyperlink 2 103" xfId="170"/>
    <cellStyle name="Hyperlink 2 104" xfId="171"/>
    <cellStyle name="Hyperlink 2 105" xfId="172"/>
    <cellStyle name="Hyperlink 2 106" xfId="173"/>
    <cellStyle name="Hyperlink 2 107" xfId="174"/>
    <cellStyle name="Hyperlink 2 108" xfId="175"/>
    <cellStyle name="Hyperlink 2 109" xfId="176"/>
    <cellStyle name="Hyperlink 2 11" xfId="177"/>
    <cellStyle name="Hyperlink 2 110" xfId="178"/>
    <cellStyle name="Hyperlink 2 111" xfId="179"/>
    <cellStyle name="Hyperlink 2 112" xfId="180"/>
    <cellStyle name="Hyperlink 2 113" xfId="181"/>
    <cellStyle name="Hyperlink 2 114" xfId="182"/>
    <cellStyle name="Hyperlink 2 115" xfId="183"/>
    <cellStyle name="Hyperlink 2 116" xfId="184"/>
    <cellStyle name="Hyperlink 2 117" xfId="185"/>
    <cellStyle name="Hyperlink 2 118" xfId="186"/>
    <cellStyle name="Hyperlink 2 119" xfId="187"/>
    <cellStyle name="Hyperlink 2 12" xfId="188"/>
    <cellStyle name="Hyperlink 2 120" xfId="189"/>
    <cellStyle name="Hyperlink 2 121" xfId="190"/>
    <cellStyle name="Hyperlink 2 122" xfId="191"/>
    <cellStyle name="Hyperlink 2 123" xfId="192"/>
    <cellStyle name="Hyperlink 2 124" xfId="193"/>
    <cellStyle name="Hyperlink 2 125" xfId="194"/>
    <cellStyle name="Hyperlink 2 126" xfId="195"/>
    <cellStyle name="Hyperlink 2 127" xfId="196"/>
    <cellStyle name="Hyperlink 2 128" xfId="197"/>
    <cellStyle name="Hyperlink 2 129" xfId="198"/>
    <cellStyle name="Hyperlink 2 13" xfId="199"/>
    <cellStyle name="Hyperlink 2 130" xfId="200"/>
    <cellStyle name="Hyperlink 2 131" xfId="201"/>
    <cellStyle name="Hyperlink 2 132" xfId="202"/>
    <cellStyle name="Hyperlink 2 133" xfId="203"/>
    <cellStyle name="Hyperlink 2 134" xfId="204"/>
    <cellStyle name="Hyperlink 2 135" xfId="205"/>
    <cellStyle name="Hyperlink 2 136" xfId="206"/>
    <cellStyle name="Hyperlink 2 137" xfId="207"/>
    <cellStyle name="Hyperlink 2 138" xfId="208"/>
    <cellStyle name="Hyperlink 2 139" xfId="209"/>
    <cellStyle name="Hyperlink 2 14" xfId="210"/>
    <cellStyle name="Hyperlink 2 140" xfId="211"/>
    <cellStyle name="Hyperlink 2 141" xfId="212"/>
    <cellStyle name="Hyperlink 2 142" xfId="213"/>
    <cellStyle name="Hyperlink 2 143" xfId="214"/>
    <cellStyle name="Hyperlink 2 144" xfId="215"/>
    <cellStyle name="Hyperlink 2 145" xfId="216"/>
    <cellStyle name="Hyperlink 2 146" xfId="217"/>
    <cellStyle name="Hyperlink 2 147" xfId="218"/>
    <cellStyle name="Hyperlink 2 148" xfId="219"/>
    <cellStyle name="Hyperlink 2 149" xfId="220"/>
    <cellStyle name="Hyperlink 2 149 2" xfId="221"/>
    <cellStyle name="Hyperlink 2 15" xfId="222"/>
    <cellStyle name="Hyperlink 2 150" xfId="223"/>
    <cellStyle name="Hyperlink 2 16" xfId="224"/>
    <cellStyle name="Hyperlink 2 17" xfId="225"/>
    <cellStyle name="Hyperlink 2 18" xfId="226"/>
    <cellStyle name="Hyperlink 2 19" xfId="227"/>
    <cellStyle name="Hyperlink 2 2" xfId="6"/>
    <cellStyle name="Hyperlink 2 2 2" xfId="228"/>
    <cellStyle name="Hyperlink 2 2 3" xfId="229"/>
    <cellStyle name="Hyperlink 2 20" xfId="230"/>
    <cellStyle name="Hyperlink 2 21" xfId="231"/>
    <cellStyle name="Hyperlink 2 22" xfId="232"/>
    <cellStyle name="Hyperlink 2 23" xfId="233"/>
    <cellStyle name="Hyperlink 2 24" xfId="234"/>
    <cellStyle name="Hyperlink 2 25" xfId="235"/>
    <cellStyle name="Hyperlink 2 26" xfId="236"/>
    <cellStyle name="Hyperlink 2 27" xfId="237"/>
    <cellStyle name="Hyperlink 2 28" xfId="238"/>
    <cellStyle name="Hyperlink 2 29" xfId="239"/>
    <cellStyle name="Hyperlink 2 3" xfId="18"/>
    <cellStyle name="Hyperlink 2 3 2" xfId="2444"/>
    <cellStyle name="Hyperlink 2 30" xfId="240"/>
    <cellStyle name="Hyperlink 2 31" xfId="241"/>
    <cellStyle name="Hyperlink 2 32" xfId="242"/>
    <cellStyle name="Hyperlink 2 33" xfId="243"/>
    <cellStyle name="Hyperlink 2 34" xfId="244"/>
    <cellStyle name="Hyperlink 2 35" xfId="245"/>
    <cellStyle name="Hyperlink 2 36" xfId="246"/>
    <cellStyle name="Hyperlink 2 37" xfId="247"/>
    <cellStyle name="Hyperlink 2 38" xfId="248"/>
    <cellStyle name="Hyperlink 2 39" xfId="249"/>
    <cellStyle name="Hyperlink 2 4" xfId="19"/>
    <cellStyle name="Hyperlink 2 4 2" xfId="2445"/>
    <cellStyle name="Hyperlink 2 40" xfId="250"/>
    <cellStyle name="Hyperlink 2 41" xfId="251"/>
    <cellStyle name="Hyperlink 2 42" xfId="252"/>
    <cellStyle name="Hyperlink 2 43" xfId="253"/>
    <cellStyle name="Hyperlink 2 44" xfId="254"/>
    <cellStyle name="Hyperlink 2 45" xfId="255"/>
    <cellStyle name="Hyperlink 2 46" xfId="256"/>
    <cellStyle name="Hyperlink 2 47" xfId="257"/>
    <cellStyle name="Hyperlink 2 48" xfId="258"/>
    <cellStyle name="Hyperlink 2 49" xfId="259"/>
    <cellStyle name="Hyperlink 2 5" xfId="20"/>
    <cellStyle name="Hyperlink 2 50" xfId="260"/>
    <cellStyle name="Hyperlink 2 51" xfId="261"/>
    <cellStyle name="Hyperlink 2 52" xfId="262"/>
    <cellStyle name="Hyperlink 2 53" xfId="263"/>
    <cellStyle name="Hyperlink 2 54" xfId="264"/>
    <cellStyle name="Hyperlink 2 55" xfId="265"/>
    <cellStyle name="Hyperlink 2 56" xfId="266"/>
    <cellStyle name="Hyperlink 2 57" xfId="267"/>
    <cellStyle name="Hyperlink 2 58" xfId="268"/>
    <cellStyle name="Hyperlink 2 59" xfId="269"/>
    <cellStyle name="Hyperlink 2 6" xfId="21"/>
    <cellStyle name="Hyperlink 2 60" xfId="270"/>
    <cellStyle name="Hyperlink 2 61" xfId="271"/>
    <cellStyle name="Hyperlink 2 62" xfId="272"/>
    <cellStyle name="Hyperlink 2 63" xfId="273"/>
    <cellStyle name="Hyperlink 2 64" xfId="274"/>
    <cellStyle name="Hyperlink 2 65" xfId="275"/>
    <cellStyle name="Hyperlink 2 66" xfId="276"/>
    <cellStyle name="Hyperlink 2 67" xfId="277"/>
    <cellStyle name="Hyperlink 2 68" xfId="278"/>
    <cellStyle name="Hyperlink 2 69" xfId="279"/>
    <cellStyle name="Hyperlink 2 7" xfId="280"/>
    <cellStyle name="Hyperlink 2 70" xfId="281"/>
    <cellStyle name="Hyperlink 2 71" xfId="282"/>
    <cellStyle name="Hyperlink 2 72" xfId="283"/>
    <cellStyle name="Hyperlink 2 73" xfId="284"/>
    <cellStyle name="Hyperlink 2 74" xfId="285"/>
    <cellStyle name="Hyperlink 2 75" xfId="286"/>
    <cellStyle name="Hyperlink 2 76" xfId="287"/>
    <cellStyle name="Hyperlink 2 77" xfId="288"/>
    <cellStyle name="Hyperlink 2 78" xfId="289"/>
    <cellStyle name="Hyperlink 2 79" xfId="290"/>
    <cellStyle name="Hyperlink 2 8" xfId="291"/>
    <cellStyle name="Hyperlink 2 80" xfId="292"/>
    <cellStyle name="Hyperlink 2 81" xfId="293"/>
    <cellStyle name="Hyperlink 2 82" xfId="294"/>
    <cellStyle name="Hyperlink 2 83" xfId="295"/>
    <cellStyle name="Hyperlink 2 84" xfId="296"/>
    <cellStyle name="Hyperlink 2 85" xfId="297"/>
    <cellStyle name="Hyperlink 2 86" xfId="298"/>
    <cellStyle name="Hyperlink 2 87" xfId="299"/>
    <cellStyle name="Hyperlink 2 88" xfId="300"/>
    <cellStyle name="Hyperlink 2 89" xfId="301"/>
    <cellStyle name="Hyperlink 2 9" xfId="302"/>
    <cellStyle name="Hyperlink 2 90" xfId="303"/>
    <cellStyle name="Hyperlink 2 91" xfId="304"/>
    <cellStyle name="Hyperlink 2 92" xfId="305"/>
    <cellStyle name="Hyperlink 2 93" xfId="306"/>
    <cellStyle name="Hyperlink 2 94" xfId="307"/>
    <cellStyle name="Hyperlink 2 95" xfId="308"/>
    <cellStyle name="Hyperlink 2 96" xfId="309"/>
    <cellStyle name="Hyperlink 2 97" xfId="310"/>
    <cellStyle name="Hyperlink 2 98" xfId="311"/>
    <cellStyle name="Hyperlink 2 99" xfId="312"/>
    <cellStyle name="Hyperlink 3" xfId="7"/>
    <cellStyle name="Hyperlink 3 10" xfId="313"/>
    <cellStyle name="Hyperlink 3 11" xfId="314"/>
    <cellStyle name="Hyperlink 3 12" xfId="315"/>
    <cellStyle name="Hyperlink 3 13" xfId="316"/>
    <cellStyle name="Hyperlink 3 14" xfId="317"/>
    <cellStyle name="Hyperlink 3 15" xfId="318"/>
    <cellStyle name="Hyperlink 3 16" xfId="319"/>
    <cellStyle name="Hyperlink 3 17" xfId="320"/>
    <cellStyle name="Hyperlink 3 18" xfId="321"/>
    <cellStyle name="Hyperlink 3 19" xfId="322"/>
    <cellStyle name="Hyperlink 3 2" xfId="8"/>
    <cellStyle name="Hyperlink 3 2 2" xfId="323"/>
    <cellStyle name="Hyperlink 3 20" xfId="324"/>
    <cellStyle name="Hyperlink 3 21" xfId="325"/>
    <cellStyle name="Hyperlink 3 22" xfId="326"/>
    <cellStyle name="Hyperlink 3 23" xfId="327"/>
    <cellStyle name="Hyperlink 3 24" xfId="328"/>
    <cellStyle name="Hyperlink 3 25" xfId="329"/>
    <cellStyle name="Hyperlink 3 26" xfId="330"/>
    <cellStyle name="Hyperlink 3 27" xfId="331"/>
    <cellStyle name="Hyperlink 3 28" xfId="332"/>
    <cellStyle name="Hyperlink 3 29" xfId="333"/>
    <cellStyle name="Hyperlink 3 3" xfId="9"/>
    <cellStyle name="Hyperlink 3 3 2" xfId="334"/>
    <cellStyle name="Hyperlink 3 30" xfId="335"/>
    <cellStyle name="Hyperlink 3 31" xfId="336"/>
    <cellStyle name="Hyperlink 3 32" xfId="337"/>
    <cellStyle name="Hyperlink 3 33" xfId="338"/>
    <cellStyle name="Hyperlink 3 34" xfId="339"/>
    <cellStyle name="Hyperlink 3 35" xfId="340"/>
    <cellStyle name="Hyperlink 3 36" xfId="341"/>
    <cellStyle name="Hyperlink 3 37" xfId="342"/>
    <cellStyle name="Hyperlink 3 38" xfId="343"/>
    <cellStyle name="Hyperlink 3 39" xfId="344"/>
    <cellStyle name="Hyperlink 3 4" xfId="22"/>
    <cellStyle name="Hyperlink 3 4 2" xfId="2441"/>
    <cellStyle name="Hyperlink 3 40" xfId="345"/>
    <cellStyle name="Hyperlink 3 41" xfId="346"/>
    <cellStyle name="Hyperlink 3 42" xfId="347"/>
    <cellStyle name="Hyperlink 3 43" xfId="348"/>
    <cellStyle name="Hyperlink 3 44" xfId="349"/>
    <cellStyle name="Hyperlink 3 45" xfId="350"/>
    <cellStyle name="Hyperlink 3 46" xfId="351"/>
    <cellStyle name="Hyperlink 3 47" xfId="352"/>
    <cellStyle name="Hyperlink 3 48" xfId="353"/>
    <cellStyle name="Hyperlink 3 49" xfId="354"/>
    <cellStyle name="Hyperlink 3 5" xfId="23"/>
    <cellStyle name="Hyperlink 3 5 2" xfId="2440"/>
    <cellStyle name="Hyperlink 3 50" xfId="355"/>
    <cellStyle name="Hyperlink 3 51" xfId="356"/>
    <cellStyle name="Hyperlink 3 52" xfId="357"/>
    <cellStyle name="Hyperlink 3 53" xfId="358"/>
    <cellStyle name="Hyperlink 3 54" xfId="359"/>
    <cellStyle name="Hyperlink 3 55" xfId="360"/>
    <cellStyle name="Hyperlink 3 56" xfId="361"/>
    <cellStyle name="Hyperlink 3 57" xfId="362"/>
    <cellStyle name="Hyperlink 3 58" xfId="363"/>
    <cellStyle name="Hyperlink 3 59" xfId="364"/>
    <cellStyle name="Hyperlink 3 6" xfId="24"/>
    <cellStyle name="Hyperlink 3 6 2" xfId="2446"/>
    <cellStyle name="Hyperlink 3 60" xfId="365"/>
    <cellStyle name="Hyperlink 3 61" xfId="366"/>
    <cellStyle name="Hyperlink 3 62" xfId="367"/>
    <cellStyle name="Hyperlink 3 63" xfId="368"/>
    <cellStyle name="Hyperlink 3 7" xfId="369"/>
    <cellStyle name="Hyperlink 3 8" xfId="370"/>
    <cellStyle name="Hyperlink 3 9" xfId="371"/>
    <cellStyle name="Hyperlink 31" xfId="372"/>
    <cellStyle name="Hyperlink 4" xfId="10"/>
    <cellStyle name="Hyperlink 4 2" xfId="373"/>
    <cellStyle name="Hyperlink 4 2 2" xfId="374"/>
    <cellStyle name="Hyperlink 4 3" xfId="375"/>
    <cellStyle name="Hyperlink 5" xfId="33"/>
    <cellStyle name="Hyperlink 5 2" xfId="376"/>
    <cellStyle name="Hyperlink 5 3" xfId="377"/>
    <cellStyle name="Hyperlink 6" xfId="378"/>
    <cellStyle name="Hyperlink 6 2" xfId="379"/>
    <cellStyle name="Hyperlink 7" xfId="380"/>
    <cellStyle name="Hyperlink 7 2" xfId="381"/>
    <cellStyle name="Hyperlink 7 3" xfId="382"/>
    <cellStyle name="Hyperlink 8" xfId="383"/>
    <cellStyle name="Hyperlink 9" xfId="384"/>
    <cellStyle name="Input 2" xfId="385"/>
    <cellStyle name="Input 2 2" xfId="386"/>
    <cellStyle name="Input 2 3" xfId="387"/>
    <cellStyle name="Input 2 4" xfId="388"/>
    <cellStyle name="Input 2 5" xfId="389"/>
    <cellStyle name="Input 2 6" xfId="390"/>
    <cellStyle name="Input 2 7" xfId="391"/>
    <cellStyle name="Inscode" xfId="392"/>
    <cellStyle name="Inscode 2" xfId="393"/>
    <cellStyle name="Linked Cell 2" xfId="394"/>
    <cellStyle name="Neutral 2" xfId="395"/>
    <cellStyle name="Normal" xfId="0" builtinId="0"/>
    <cellStyle name="Normal 10" xfId="34"/>
    <cellStyle name="Normal 10 10" xfId="396"/>
    <cellStyle name="Normal 10 10 2" xfId="397"/>
    <cellStyle name="Normal 10 10 3" xfId="398"/>
    <cellStyle name="Normal 10 11" xfId="399"/>
    <cellStyle name="Normal 10 11 2" xfId="400"/>
    <cellStyle name="Normal 10 11 3" xfId="401"/>
    <cellStyle name="Normal 10 12" xfId="402"/>
    <cellStyle name="Normal 10 12 2" xfId="403"/>
    <cellStyle name="Normal 10 12 3" xfId="404"/>
    <cellStyle name="Normal 10 13" xfId="405"/>
    <cellStyle name="Normal 10 13 2" xfId="406"/>
    <cellStyle name="Normal 10 13 3" xfId="407"/>
    <cellStyle name="Normal 10 14" xfId="408"/>
    <cellStyle name="Normal 10 14 2" xfId="409"/>
    <cellStyle name="Normal 10 14 3" xfId="410"/>
    <cellStyle name="Normal 10 15" xfId="411"/>
    <cellStyle name="Normal 10 15 2" xfId="412"/>
    <cellStyle name="Normal 10 15 3" xfId="413"/>
    <cellStyle name="Normal 10 16" xfId="414"/>
    <cellStyle name="Normal 10 16 2" xfId="415"/>
    <cellStyle name="Normal 10 16 3" xfId="416"/>
    <cellStyle name="Normal 10 17" xfId="417"/>
    <cellStyle name="Normal 10 18" xfId="418"/>
    <cellStyle name="Normal 10 19" xfId="419"/>
    <cellStyle name="Normal 10 2" xfId="420"/>
    <cellStyle name="Normal 10 2 2" xfId="421"/>
    <cellStyle name="Normal 10 2 3" xfId="422"/>
    <cellStyle name="Normal 10 3" xfId="423"/>
    <cellStyle name="Normal 10 3 2" xfId="424"/>
    <cellStyle name="Normal 10 3 3" xfId="425"/>
    <cellStyle name="Normal 10 4" xfId="426"/>
    <cellStyle name="Normal 10 4 2" xfId="427"/>
    <cellStyle name="Normal 10 4 3" xfId="428"/>
    <cellStyle name="Normal 10 5" xfId="429"/>
    <cellStyle name="Normal 10 5 2" xfId="430"/>
    <cellStyle name="Normal 10 5 3" xfId="431"/>
    <cellStyle name="Normal 10 6" xfId="432"/>
    <cellStyle name="Normal 10 6 2" xfId="433"/>
    <cellStyle name="Normal 10 6 3" xfId="434"/>
    <cellStyle name="Normal 10 7" xfId="435"/>
    <cellStyle name="Normal 10 7 2" xfId="436"/>
    <cellStyle name="Normal 10 7 3" xfId="437"/>
    <cellStyle name="Normal 10 8" xfId="438"/>
    <cellStyle name="Normal 10 8 2" xfId="439"/>
    <cellStyle name="Normal 10 8 3" xfId="440"/>
    <cellStyle name="Normal 10 9" xfId="441"/>
    <cellStyle name="Normal 10 9 2" xfId="442"/>
    <cellStyle name="Normal 10 9 3" xfId="443"/>
    <cellStyle name="Normal 11" xfId="35"/>
    <cellStyle name="Normal 11 2" xfId="444"/>
    <cellStyle name="Normal 11 2 2" xfId="2443"/>
    <cellStyle name="Normal 11 3" xfId="445"/>
    <cellStyle name="Normal 11 4" xfId="446"/>
    <cellStyle name="Normal 12" xfId="30"/>
    <cellStyle name="Normal 12 10" xfId="447"/>
    <cellStyle name="Normal 12 10 2" xfId="448"/>
    <cellStyle name="Normal 12 10 3" xfId="449"/>
    <cellStyle name="Normal 12 11" xfId="450"/>
    <cellStyle name="Normal 12 11 2" xfId="451"/>
    <cellStyle name="Normal 12 11 3" xfId="452"/>
    <cellStyle name="Normal 12 12" xfId="453"/>
    <cellStyle name="Normal 12 12 2" xfId="454"/>
    <cellStyle name="Normal 12 12 3" xfId="455"/>
    <cellStyle name="Normal 12 13" xfId="456"/>
    <cellStyle name="Normal 12 13 2" xfId="457"/>
    <cellStyle name="Normal 12 13 3" xfId="458"/>
    <cellStyle name="Normal 12 14" xfId="459"/>
    <cellStyle name="Normal 12 14 2" xfId="460"/>
    <cellStyle name="Normal 12 14 3" xfId="461"/>
    <cellStyle name="Normal 12 15" xfId="462"/>
    <cellStyle name="Normal 12 15 2" xfId="463"/>
    <cellStyle name="Normal 12 15 3" xfId="464"/>
    <cellStyle name="Normal 12 16" xfId="465"/>
    <cellStyle name="Normal 12 16 2" xfId="466"/>
    <cellStyle name="Normal 12 16 3" xfId="467"/>
    <cellStyle name="Normal 12 17" xfId="468"/>
    <cellStyle name="Normal 12 18" xfId="469"/>
    <cellStyle name="Normal 12 19" xfId="470"/>
    <cellStyle name="Normal 12 2" xfId="471"/>
    <cellStyle name="Normal 12 2 2" xfId="472"/>
    <cellStyle name="Normal 12 2 3" xfId="473"/>
    <cellStyle name="Normal 12 20" xfId="474"/>
    <cellStyle name="Normal 12 3" xfId="475"/>
    <cellStyle name="Normal 12 3 2" xfId="476"/>
    <cellStyle name="Normal 12 3 3" xfId="477"/>
    <cellStyle name="Normal 12 4" xfId="478"/>
    <cellStyle name="Normal 12 4 2" xfId="479"/>
    <cellStyle name="Normal 12 4 3" xfId="480"/>
    <cellStyle name="Normal 12 5" xfId="481"/>
    <cellStyle name="Normal 12 5 2" xfId="482"/>
    <cellStyle name="Normal 12 5 3" xfId="483"/>
    <cellStyle name="Normal 12 6" xfId="484"/>
    <cellStyle name="Normal 12 6 2" xfId="485"/>
    <cellStyle name="Normal 12 6 3" xfId="486"/>
    <cellStyle name="Normal 12 7" xfId="487"/>
    <cellStyle name="Normal 12 7 2" xfId="488"/>
    <cellStyle name="Normal 12 7 3" xfId="489"/>
    <cellStyle name="Normal 12 8" xfId="490"/>
    <cellStyle name="Normal 12 8 2" xfId="491"/>
    <cellStyle name="Normal 12 8 3" xfId="492"/>
    <cellStyle name="Normal 12 9" xfId="493"/>
    <cellStyle name="Normal 12 9 2" xfId="494"/>
    <cellStyle name="Normal 12 9 3" xfId="495"/>
    <cellStyle name="Normal 13" xfId="496"/>
    <cellStyle name="Normal 13 2" xfId="497"/>
    <cellStyle name="Normal 13 3" xfId="2439"/>
    <cellStyle name="Normal 14" xfId="498"/>
    <cellStyle name="Normal 14 10" xfId="499"/>
    <cellStyle name="Normal 14 10 2" xfId="500"/>
    <cellStyle name="Normal 14 10 3" xfId="501"/>
    <cellStyle name="Normal 14 11" xfId="502"/>
    <cellStyle name="Normal 14 11 2" xfId="503"/>
    <cellStyle name="Normal 14 11 3" xfId="504"/>
    <cellStyle name="Normal 14 12" xfId="505"/>
    <cellStyle name="Normal 14 12 2" xfId="506"/>
    <cellStyle name="Normal 14 12 3" xfId="507"/>
    <cellStyle name="Normal 14 13" xfId="508"/>
    <cellStyle name="Normal 14 13 2" xfId="509"/>
    <cellStyle name="Normal 14 13 3" xfId="510"/>
    <cellStyle name="Normal 14 14" xfId="511"/>
    <cellStyle name="Normal 14 14 2" xfId="512"/>
    <cellStyle name="Normal 14 14 3" xfId="513"/>
    <cellStyle name="Normal 14 15" xfId="514"/>
    <cellStyle name="Normal 14 15 2" xfId="515"/>
    <cellStyle name="Normal 14 15 3" xfId="516"/>
    <cellStyle name="Normal 14 16" xfId="517"/>
    <cellStyle name="Normal 14 16 2" xfId="518"/>
    <cellStyle name="Normal 14 16 3" xfId="519"/>
    <cellStyle name="Normal 14 17" xfId="520"/>
    <cellStyle name="Normal 14 18" xfId="521"/>
    <cellStyle name="Normal 14 19" xfId="522"/>
    <cellStyle name="Normal 14 2" xfId="523"/>
    <cellStyle name="Normal 14 2 2" xfId="524"/>
    <cellStyle name="Normal 14 2 3" xfId="525"/>
    <cellStyle name="Normal 14 3" xfId="526"/>
    <cellStyle name="Normal 14 3 2" xfId="527"/>
    <cellStyle name="Normal 14 3 3" xfId="528"/>
    <cellStyle name="Normal 14 4" xfId="529"/>
    <cellStyle name="Normal 14 4 2" xfId="530"/>
    <cellStyle name="Normal 14 4 3" xfId="531"/>
    <cellStyle name="Normal 14 5" xfId="532"/>
    <cellStyle name="Normal 14 5 2" xfId="533"/>
    <cellStyle name="Normal 14 5 3" xfId="534"/>
    <cellStyle name="Normal 14 6" xfId="535"/>
    <cellStyle name="Normal 14 6 2" xfId="536"/>
    <cellStyle name="Normal 14 6 3" xfId="537"/>
    <cellStyle name="Normal 14 7" xfId="538"/>
    <cellStyle name="Normal 14 7 2" xfId="539"/>
    <cellStyle name="Normal 14 7 3" xfId="540"/>
    <cellStyle name="Normal 14 8" xfId="541"/>
    <cellStyle name="Normal 14 8 2" xfId="542"/>
    <cellStyle name="Normal 14 8 3" xfId="543"/>
    <cellStyle name="Normal 14 9" xfId="544"/>
    <cellStyle name="Normal 14 9 2" xfId="545"/>
    <cellStyle name="Normal 14 9 3" xfId="546"/>
    <cellStyle name="Normal 15" xfId="547"/>
    <cellStyle name="Normal 15 2" xfId="548"/>
    <cellStyle name="Normal 15 3" xfId="549"/>
    <cellStyle name="Normal 15 4" xfId="550"/>
    <cellStyle name="Normal 16" xfId="551"/>
    <cellStyle name="Normal 16 10" xfId="552"/>
    <cellStyle name="Normal 16 10 2" xfId="553"/>
    <cellStyle name="Normal 16 10 3" xfId="554"/>
    <cellStyle name="Normal 16 11" xfId="555"/>
    <cellStyle name="Normal 16 11 2" xfId="556"/>
    <cellStyle name="Normal 16 11 3" xfId="557"/>
    <cellStyle name="Normal 16 12" xfId="558"/>
    <cellStyle name="Normal 16 12 2" xfId="559"/>
    <cellStyle name="Normal 16 12 3" xfId="560"/>
    <cellStyle name="Normal 16 13" xfId="561"/>
    <cellStyle name="Normal 16 13 2" xfId="562"/>
    <cellStyle name="Normal 16 13 3" xfId="563"/>
    <cellStyle name="Normal 16 14" xfId="564"/>
    <cellStyle name="Normal 16 14 2" xfId="565"/>
    <cellStyle name="Normal 16 14 3" xfId="566"/>
    <cellStyle name="Normal 16 15" xfId="567"/>
    <cellStyle name="Normal 16 15 2" xfId="568"/>
    <cellStyle name="Normal 16 15 3" xfId="569"/>
    <cellStyle name="Normal 16 16" xfId="570"/>
    <cellStyle name="Normal 16 16 2" xfId="571"/>
    <cellStyle name="Normal 16 16 3" xfId="572"/>
    <cellStyle name="Normal 16 17" xfId="573"/>
    <cellStyle name="Normal 16 18" xfId="574"/>
    <cellStyle name="Normal 16 19" xfId="575"/>
    <cellStyle name="Normal 16 2" xfId="576"/>
    <cellStyle name="Normal 16 2 2" xfId="577"/>
    <cellStyle name="Normal 16 2 3" xfId="578"/>
    <cellStyle name="Normal 16 3" xfId="579"/>
    <cellStyle name="Normal 16 3 2" xfId="580"/>
    <cellStyle name="Normal 16 3 3" xfId="581"/>
    <cellStyle name="Normal 16 4" xfId="582"/>
    <cellStyle name="Normal 16 4 2" xfId="583"/>
    <cellStyle name="Normal 16 4 3" xfId="584"/>
    <cellStyle name="Normal 16 5" xfId="585"/>
    <cellStyle name="Normal 16 5 2" xfId="586"/>
    <cellStyle name="Normal 16 5 3" xfId="587"/>
    <cellStyle name="Normal 16 6" xfId="588"/>
    <cellStyle name="Normal 16 6 2" xfId="589"/>
    <cellStyle name="Normal 16 6 3" xfId="590"/>
    <cellStyle name="Normal 16 7" xfId="591"/>
    <cellStyle name="Normal 16 7 2" xfId="592"/>
    <cellStyle name="Normal 16 7 3" xfId="593"/>
    <cellStyle name="Normal 16 8" xfId="594"/>
    <cellStyle name="Normal 16 8 2" xfId="595"/>
    <cellStyle name="Normal 16 8 3" xfId="596"/>
    <cellStyle name="Normal 16 9" xfId="597"/>
    <cellStyle name="Normal 16 9 2" xfId="598"/>
    <cellStyle name="Normal 16 9 3" xfId="599"/>
    <cellStyle name="Normal 17" xfId="600"/>
    <cellStyle name="Normal 18" xfId="601"/>
    <cellStyle name="Normal 18 10" xfId="602"/>
    <cellStyle name="Normal 18 10 2" xfId="603"/>
    <cellStyle name="Normal 18 10 3" xfId="604"/>
    <cellStyle name="Normal 18 11" xfId="605"/>
    <cellStyle name="Normal 18 11 2" xfId="606"/>
    <cellStyle name="Normal 18 11 3" xfId="607"/>
    <cellStyle name="Normal 18 12" xfId="608"/>
    <cellStyle name="Normal 18 12 2" xfId="609"/>
    <cellStyle name="Normal 18 12 3" xfId="610"/>
    <cellStyle name="Normal 18 13" xfId="611"/>
    <cellStyle name="Normal 18 13 2" xfId="612"/>
    <cellStyle name="Normal 18 13 3" xfId="613"/>
    <cellStyle name="Normal 18 14" xfId="614"/>
    <cellStyle name="Normal 18 14 2" xfId="615"/>
    <cellStyle name="Normal 18 14 3" xfId="616"/>
    <cellStyle name="Normal 18 15" xfId="617"/>
    <cellStyle name="Normal 18 15 2" xfId="618"/>
    <cellStyle name="Normal 18 15 3" xfId="619"/>
    <cellStyle name="Normal 18 16" xfId="620"/>
    <cellStyle name="Normal 18 16 2" xfId="621"/>
    <cellStyle name="Normal 18 16 3" xfId="622"/>
    <cellStyle name="Normal 18 17" xfId="623"/>
    <cellStyle name="Normal 18 18" xfId="624"/>
    <cellStyle name="Normal 18 19" xfId="625"/>
    <cellStyle name="Normal 18 2" xfId="626"/>
    <cellStyle name="Normal 18 2 2" xfId="627"/>
    <cellStyle name="Normal 18 2 3" xfId="628"/>
    <cellStyle name="Normal 18 20" xfId="629"/>
    <cellStyle name="Normal 18 3" xfId="630"/>
    <cellStyle name="Normal 18 3 2" xfId="631"/>
    <cellStyle name="Normal 18 3 3" xfId="632"/>
    <cellStyle name="Normal 18 4" xfId="633"/>
    <cellStyle name="Normal 18 4 2" xfId="634"/>
    <cellStyle name="Normal 18 4 3" xfId="635"/>
    <cellStyle name="Normal 18 5" xfId="636"/>
    <cellStyle name="Normal 18 5 2" xfId="637"/>
    <cellStyle name="Normal 18 5 3" xfId="638"/>
    <cellStyle name="Normal 18 6" xfId="639"/>
    <cellStyle name="Normal 18 6 2" xfId="640"/>
    <cellStyle name="Normal 18 6 3" xfId="641"/>
    <cellStyle name="Normal 18 7" xfId="642"/>
    <cellStyle name="Normal 18 7 2" xfId="643"/>
    <cellStyle name="Normal 18 7 3" xfId="644"/>
    <cellStyle name="Normal 18 8" xfId="645"/>
    <cellStyle name="Normal 18 8 2" xfId="646"/>
    <cellStyle name="Normal 18 8 3" xfId="647"/>
    <cellStyle name="Normal 18 9" xfId="648"/>
    <cellStyle name="Normal 18 9 2" xfId="649"/>
    <cellStyle name="Normal 18 9 3" xfId="650"/>
    <cellStyle name="Normal 19" xfId="651"/>
    <cellStyle name="Normal 19 2" xfId="652"/>
    <cellStyle name="Normal 2" xfId="1"/>
    <cellStyle name="Normal 2 10" xfId="653"/>
    <cellStyle name="Normal 2 10 2" xfId="654"/>
    <cellStyle name="Normal 2 10 3" xfId="655"/>
    <cellStyle name="Normal 2 11" xfId="656"/>
    <cellStyle name="Normal 2 11 2" xfId="657"/>
    <cellStyle name="Normal 2 11 3" xfId="658"/>
    <cellStyle name="Normal 2 12" xfId="659"/>
    <cellStyle name="Normal 2 12 2" xfId="660"/>
    <cellStyle name="Normal 2 12 3" xfId="661"/>
    <cellStyle name="Normal 2 13" xfId="662"/>
    <cellStyle name="Normal 2 13 2" xfId="663"/>
    <cellStyle name="Normal 2 13 3" xfId="664"/>
    <cellStyle name="Normal 2 14" xfId="665"/>
    <cellStyle name="Normal 2 14 2" xfId="666"/>
    <cellStyle name="Normal 2 14 3" xfId="667"/>
    <cellStyle name="Normal 2 15" xfId="668"/>
    <cellStyle name="Normal 2 15 2" xfId="669"/>
    <cellStyle name="Normal 2 15 3" xfId="670"/>
    <cellStyle name="Normal 2 16" xfId="671"/>
    <cellStyle name="Normal 2 16 2" xfId="672"/>
    <cellStyle name="Normal 2 16 3" xfId="673"/>
    <cellStyle name="Normal 2 17" xfId="674"/>
    <cellStyle name="Normal 2 17 2" xfId="675"/>
    <cellStyle name="Normal 2 17 3" xfId="676"/>
    <cellStyle name="Normal 2 18" xfId="677"/>
    <cellStyle name="Normal 2 18 2" xfId="678"/>
    <cellStyle name="Normal 2 18 3" xfId="679"/>
    <cellStyle name="Normal 2 19" xfId="680"/>
    <cellStyle name="Normal 2 19 2" xfId="681"/>
    <cellStyle name="Normal 2 19 3" xfId="682"/>
    <cellStyle name="Normal 2 2" xfId="3"/>
    <cellStyle name="Normal 2 2 10" xfId="683"/>
    <cellStyle name="Normal 2 2 11" xfId="684"/>
    <cellStyle name="Normal 2 2 2" xfId="11"/>
    <cellStyle name="Normal 2 2 2 10" xfId="685"/>
    <cellStyle name="Normal 2 2 2 11" xfId="686"/>
    <cellStyle name="Normal 2 2 2 12" xfId="687"/>
    <cellStyle name="Normal 2 2 2 13" xfId="688"/>
    <cellStyle name="Normal 2 2 2 14" xfId="689"/>
    <cellStyle name="Normal 2 2 2 15" xfId="690"/>
    <cellStyle name="Normal 2 2 2 16" xfId="691"/>
    <cellStyle name="Normal 2 2 2 17" xfId="692"/>
    <cellStyle name="Normal 2 2 2 18" xfId="693"/>
    <cellStyle name="Normal 2 2 2 19" xfId="694"/>
    <cellStyle name="Normal 2 2 2 2" xfId="695"/>
    <cellStyle name="Normal 2 2 2 2 2" xfId="696"/>
    <cellStyle name="Normal 2 2 2 20" xfId="697"/>
    <cellStyle name="Normal 2 2 2 21" xfId="698"/>
    <cellStyle name="Normal 2 2 2 22" xfId="699"/>
    <cellStyle name="Normal 2 2 2 23" xfId="700"/>
    <cellStyle name="Normal 2 2 2 3" xfId="701"/>
    <cellStyle name="Normal 2 2 2 4" xfId="702"/>
    <cellStyle name="Normal 2 2 2 5" xfId="703"/>
    <cellStyle name="Normal 2 2 2 6" xfId="704"/>
    <cellStyle name="Normal 2 2 2 7" xfId="705"/>
    <cellStyle name="Normal 2 2 2 8" xfId="706"/>
    <cellStyle name="Normal 2 2 2 9" xfId="707"/>
    <cellStyle name="Normal 2 2 3" xfId="708"/>
    <cellStyle name="Normal 2 2 3 10" xfId="709"/>
    <cellStyle name="Normal 2 2 3 11" xfId="710"/>
    <cellStyle name="Normal 2 2 3 12" xfId="711"/>
    <cellStyle name="Normal 2 2 3 13" xfId="712"/>
    <cellStyle name="Normal 2 2 3 14" xfId="713"/>
    <cellStyle name="Normal 2 2 3 15" xfId="714"/>
    <cellStyle name="Normal 2 2 3 16" xfId="715"/>
    <cellStyle name="Normal 2 2 3 17" xfId="716"/>
    <cellStyle name="Normal 2 2 3 17 2" xfId="717"/>
    <cellStyle name="Normal 2 2 3 17 3" xfId="718"/>
    <cellStyle name="Normal 2 2 3 18" xfId="719"/>
    <cellStyle name="Normal 2 2 3 18 2" xfId="720"/>
    <cellStyle name="Normal 2 2 3 18 3" xfId="721"/>
    <cellStyle name="Normal 2 2 3 19" xfId="722"/>
    <cellStyle name="Normal 2 2 3 2" xfId="723"/>
    <cellStyle name="Normal 2 2 3 2 2" xfId="724"/>
    <cellStyle name="Normal 2 2 3 20" xfId="725"/>
    <cellStyle name="Normal 2 2 3 21" xfId="726"/>
    <cellStyle name="Normal 2 2 3 22" xfId="727"/>
    <cellStyle name="Normal 2 2 3 23" xfId="728"/>
    <cellStyle name="Normal 2 2 3 3" xfId="729"/>
    <cellStyle name="Normal 2 2 3 3 2" xfId="730"/>
    <cellStyle name="Normal 2 2 3 4" xfId="731"/>
    <cellStyle name="Normal 2 2 3 4 2" xfId="732"/>
    <cellStyle name="Normal 2 2 3 5" xfId="733"/>
    <cellStyle name="Normal 2 2 3 5 2" xfId="734"/>
    <cellStyle name="Normal 2 2 3 6" xfId="735"/>
    <cellStyle name="Normal 2 2 3 6 2" xfId="736"/>
    <cellStyle name="Normal 2 2 3 7" xfId="737"/>
    <cellStyle name="Normal 2 2 3 7 2" xfId="738"/>
    <cellStyle name="Normal 2 2 3 8" xfId="739"/>
    <cellStyle name="Normal 2 2 3 9" xfId="740"/>
    <cellStyle name="Normal 2 2 4" xfId="741"/>
    <cellStyle name="Normal 2 2 4 10" xfId="742"/>
    <cellStyle name="Normal 2 2 4 11" xfId="743"/>
    <cellStyle name="Normal 2 2 4 12" xfId="744"/>
    <cellStyle name="Normal 2 2 4 13" xfId="745"/>
    <cellStyle name="Normal 2 2 4 14" xfId="746"/>
    <cellStyle name="Normal 2 2 4 15" xfId="747"/>
    <cellStyle name="Normal 2 2 4 16" xfId="748"/>
    <cellStyle name="Normal 2 2 4 17" xfId="749"/>
    <cellStyle name="Normal 2 2 4 18" xfId="750"/>
    <cellStyle name="Normal 2 2 4 19" xfId="751"/>
    <cellStyle name="Normal 2 2 4 2" xfId="752"/>
    <cellStyle name="Normal 2 2 4 2 2" xfId="753"/>
    <cellStyle name="Normal 2 2 4 20" xfId="754"/>
    <cellStyle name="Normal 2 2 4 3" xfId="755"/>
    <cellStyle name="Normal 2 2 4 3 2" xfId="756"/>
    <cellStyle name="Normal 2 2 4 4" xfId="757"/>
    <cellStyle name="Normal 2 2 4 4 2" xfId="758"/>
    <cellStyle name="Normal 2 2 4 5" xfId="759"/>
    <cellStyle name="Normal 2 2 4 6" xfId="760"/>
    <cellStyle name="Normal 2 2 4 7" xfId="761"/>
    <cellStyle name="Normal 2 2 4 8" xfId="762"/>
    <cellStyle name="Normal 2 2 4 9" xfId="763"/>
    <cellStyle name="Normal 2 2 5" xfId="764"/>
    <cellStyle name="Normal 2 2 5 2" xfId="765"/>
    <cellStyle name="Normal 2 2 6" xfId="766"/>
    <cellStyle name="Normal 2 2 6 2" xfId="767"/>
    <cellStyle name="Normal 2 2 7" xfId="768"/>
    <cellStyle name="Normal 2 2 7 2" xfId="769"/>
    <cellStyle name="Normal 2 2 8" xfId="770"/>
    <cellStyle name="Normal 2 2 8 2" xfId="771"/>
    <cellStyle name="Normal 2 2 9" xfId="772"/>
    <cellStyle name="Normal 2 20" xfId="773"/>
    <cellStyle name="Normal 2 20 2" xfId="774"/>
    <cellStyle name="Normal 2 20 3" xfId="775"/>
    <cellStyle name="Normal 2 21" xfId="776"/>
    <cellStyle name="Normal 2 21 2" xfId="777"/>
    <cellStyle name="Normal 2 21 3" xfId="778"/>
    <cellStyle name="Normal 2 22" xfId="779"/>
    <cellStyle name="Normal 2 22 2" xfId="780"/>
    <cellStyle name="Normal 2 22 3" xfId="781"/>
    <cellStyle name="Normal 2 23" xfId="782"/>
    <cellStyle name="Normal 2 23 2" xfId="783"/>
    <cellStyle name="Normal 2 23 3" xfId="784"/>
    <cellStyle name="Normal 2 24" xfId="785"/>
    <cellStyle name="Normal 2 24 2" xfId="786"/>
    <cellStyle name="Normal 2 24 3" xfId="787"/>
    <cellStyle name="Normal 2 25" xfId="788"/>
    <cellStyle name="Normal 2 25 2" xfId="789"/>
    <cellStyle name="Normal 2 25 3" xfId="790"/>
    <cellStyle name="Normal 2 26" xfId="791"/>
    <cellStyle name="Normal 2 26 2" xfId="792"/>
    <cellStyle name="Normal 2 26 3" xfId="793"/>
    <cellStyle name="Normal 2 27" xfId="794"/>
    <cellStyle name="Normal 2 27 2" xfId="795"/>
    <cellStyle name="Normal 2 27 3" xfId="796"/>
    <cellStyle name="Normal 2 28" xfId="797"/>
    <cellStyle name="Normal 2 28 2" xfId="798"/>
    <cellStyle name="Normal 2 28 3" xfId="799"/>
    <cellStyle name="Normal 2 29" xfId="800"/>
    <cellStyle name="Normal 2 29 2" xfId="801"/>
    <cellStyle name="Normal 2 29 3" xfId="802"/>
    <cellStyle name="Normal 2 3" xfId="4"/>
    <cellStyle name="Normal 2 3 2" xfId="5"/>
    <cellStyle name="Normal 2 3 2 2" xfId="29"/>
    <cellStyle name="Normal 2 3 2 2 2" xfId="803"/>
    <cellStyle name="Normal 2 3 2 2 3" xfId="804"/>
    <cellStyle name="Normal 2 3 2 2 4" xfId="805"/>
    <cellStyle name="Normal 2 3 2 3" xfId="28"/>
    <cellStyle name="Normal 2 3 2 3 2" xfId="806"/>
    <cellStyle name="Normal 2 3 2 4" xfId="807"/>
    <cellStyle name="Normal 2 3 2 5" xfId="808"/>
    <cellStyle name="Normal 2 3 3" xfId="809"/>
    <cellStyle name="Normal 2 3 3 2" xfId="810"/>
    <cellStyle name="Normal 2 3 3 3" xfId="811"/>
    <cellStyle name="Normal 2 3 4" xfId="812"/>
    <cellStyle name="Normal 2 3 4 2" xfId="813"/>
    <cellStyle name="Normal 2 3 4 3" xfId="814"/>
    <cellStyle name="Normal 2 3 5" xfId="815"/>
    <cellStyle name="Normal 2 3 5 2" xfId="816"/>
    <cellStyle name="Normal 2 3 6" xfId="817"/>
    <cellStyle name="Normal 2 3 7" xfId="818"/>
    <cellStyle name="Normal 2 3 8" xfId="819"/>
    <cellStyle name="Normal 2 3 9" xfId="820"/>
    <cellStyle name="Normal 2 30" xfId="821"/>
    <cellStyle name="Normal 2 30 2" xfId="822"/>
    <cellStyle name="Normal 2 30 3" xfId="823"/>
    <cellStyle name="Normal 2 31" xfId="824"/>
    <cellStyle name="Normal 2 31 2" xfId="825"/>
    <cellStyle name="Normal 2 31 3" xfId="826"/>
    <cellStyle name="Normal 2 32" xfId="827"/>
    <cellStyle name="Normal 2 32 10" xfId="828"/>
    <cellStyle name="Normal 2 32 11" xfId="829"/>
    <cellStyle name="Normal 2 32 12" xfId="830"/>
    <cellStyle name="Normal 2 32 13" xfId="831"/>
    <cellStyle name="Normal 2 32 14" xfId="832"/>
    <cellStyle name="Normal 2 32 15" xfId="833"/>
    <cellStyle name="Normal 2 32 16" xfId="834"/>
    <cellStyle name="Normal 2 32 2" xfId="835"/>
    <cellStyle name="Normal 2 32 3" xfId="836"/>
    <cellStyle name="Normal 2 32 4" xfId="837"/>
    <cellStyle name="Normal 2 32 5" xfId="838"/>
    <cellStyle name="Normal 2 32 6" xfId="839"/>
    <cellStyle name="Normal 2 32 7" xfId="840"/>
    <cellStyle name="Normal 2 32 8" xfId="841"/>
    <cellStyle name="Normal 2 32 9" xfId="842"/>
    <cellStyle name="Normal 2 33" xfId="843"/>
    <cellStyle name="Normal 2 33 10" xfId="844"/>
    <cellStyle name="Normal 2 33 11" xfId="845"/>
    <cellStyle name="Normal 2 33 12" xfId="846"/>
    <cellStyle name="Normal 2 33 13" xfId="847"/>
    <cellStyle name="Normal 2 33 14" xfId="848"/>
    <cellStyle name="Normal 2 33 15" xfId="849"/>
    <cellStyle name="Normal 2 33 16" xfId="850"/>
    <cellStyle name="Normal 2 33 2" xfId="851"/>
    <cellStyle name="Normal 2 33 3" xfId="852"/>
    <cellStyle name="Normal 2 33 4" xfId="853"/>
    <cellStyle name="Normal 2 33 5" xfId="854"/>
    <cellStyle name="Normal 2 33 6" xfId="855"/>
    <cellStyle name="Normal 2 33 7" xfId="856"/>
    <cellStyle name="Normal 2 33 8" xfId="857"/>
    <cellStyle name="Normal 2 33 9" xfId="858"/>
    <cellStyle name="Normal 2 34" xfId="859"/>
    <cellStyle name="Normal 2 34 10" xfId="860"/>
    <cellStyle name="Normal 2 34 11" xfId="861"/>
    <cellStyle name="Normal 2 34 12" xfId="862"/>
    <cellStyle name="Normal 2 34 13" xfId="863"/>
    <cellStyle name="Normal 2 34 14" xfId="864"/>
    <cellStyle name="Normal 2 34 15" xfId="865"/>
    <cellStyle name="Normal 2 34 16" xfId="866"/>
    <cellStyle name="Normal 2 34 2" xfId="867"/>
    <cellStyle name="Normal 2 34 3" xfId="868"/>
    <cellStyle name="Normal 2 34 4" xfId="869"/>
    <cellStyle name="Normal 2 34 5" xfId="870"/>
    <cellStyle name="Normal 2 34 6" xfId="871"/>
    <cellStyle name="Normal 2 34 7" xfId="872"/>
    <cellStyle name="Normal 2 34 8" xfId="873"/>
    <cellStyle name="Normal 2 34 9" xfId="874"/>
    <cellStyle name="Normal 2 35" xfId="875"/>
    <cellStyle name="Normal 2 35 10" xfId="876"/>
    <cellStyle name="Normal 2 35 11" xfId="877"/>
    <cellStyle name="Normal 2 35 12" xfId="878"/>
    <cellStyle name="Normal 2 35 13" xfId="879"/>
    <cellStyle name="Normal 2 35 14" xfId="880"/>
    <cellStyle name="Normal 2 35 15" xfId="881"/>
    <cellStyle name="Normal 2 35 16" xfId="882"/>
    <cellStyle name="Normal 2 35 2" xfId="883"/>
    <cellStyle name="Normal 2 35 3" xfId="884"/>
    <cellStyle name="Normal 2 35 4" xfId="885"/>
    <cellStyle name="Normal 2 35 5" xfId="886"/>
    <cellStyle name="Normal 2 35 6" xfId="887"/>
    <cellStyle name="Normal 2 35 7" xfId="888"/>
    <cellStyle name="Normal 2 35 8" xfId="889"/>
    <cellStyle name="Normal 2 35 9" xfId="890"/>
    <cellStyle name="Normal 2 36" xfId="891"/>
    <cellStyle name="Normal 2 36 10" xfId="892"/>
    <cellStyle name="Normal 2 36 11" xfId="893"/>
    <cellStyle name="Normal 2 36 12" xfId="894"/>
    <cellStyle name="Normal 2 36 13" xfId="895"/>
    <cellStyle name="Normal 2 36 14" xfId="896"/>
    <cellStyle name="Normal 2 36 15" xfId="897"/>
    <cellStyle name="Normal 2 36 16" xfId="898"/>
    <cellStyle name="Normal 2 36 2" xfId="899"/>
    <cellStyle name="Normal 2 36 3" xfId="900"/>
    <cellStyle name="Normal 2 36 4" xfId="901"/>
    <cellStyle name="Normal 2 36 5" xfId="902"/>
    <cellStyle name="Normal 2 36 6" xfId="903"/>
    <cellStyle name="Normal 2 36 7" xfId="904"/>
    <cellStyle name="Normal 2 36 8" xfId="905"/>
    <cellStyle name="Normal 2 36 9" xfId="906"/>
    <cellStyle name="Normal 2 37" xfId="907"/>
    <cellStyle name="Normal 2 37 10" xfId="908"/>
    <cellStyle name="Normal 2 37 11" xfId="909"/>
    <cellStyle name="Normal 2 37 12" xfId="910"/>
    <cellStyle name="Normal 2 37 13" xfId="911"/>
    <cellStyle name="Normal 2 37 14" xfId="912"/>
    <cellStyle name="Normal 2 37 15" xfId="913"/>
    <cellStyle name="Normal 2 37 16" xfId="914"/>
    <cellStyle name="Normal 2 37 2" xfId="915"/>
    <cellStyle name="Normal 2 37 3" xfId="916"/>
    <cellStyle name="Normal 2 37 4" xfId="917"/>
    <cellStyle name="Normal 2 37 5" xfId="918"/>
    <cellStyle name="Normal 2 37 6" xfId="919"/>
    <cellStyle name="Normal 2 37 7" xfId="920"/>
    <cellStyle name="Normal 2 37 8" xfId="921"/>
    <cellStyle name="Normal 2 37 9" xfId="922"/>
    <cellStyle name="Normal 2 38" xfId="923"/>
    <cellStyle name="Normal 2 38 10" xfId="924"/>
    <cellStyle name="Normal 2 38 11" xfId="925"/>
    <cellStyle name="Normal 2 38 12" xfId="926"/>
    <cellStyle name="Normal 2 38 13" xfId="927"/>
    <cellStyle name="Normal 2 38 14" xfId="928"/>
    <cellStyle name="Normal 2 38 15" xfId="929"/>
    <cellStyle name="Normal 2 38 16" xfId="930"/>
    <cellStyle name="Normal 2 38 2" xfId="931"/>
    <cellStyle name="Normal 2 38 3" xfId="932"/>
    <cellStyle name="Normal 2 38 4" xfId="933"/>
    <cellStyle name="Normal 2 38 5" xfId="934"/>
    <cellStyle name="Normal 2 38 6" xfId="935"/>
    <cellStyle name="Normal 2 38 7" xfId="936"/>
    <cellStyle name="Normal 2 38 8" xfId="937"/>
    <cellStyle name="Normal 2 38 9" xfId="938"/>
    <cellStyle name="Normal 2 39" xfId="939"/>
    <cellStyle name="Normal 2 39 10" xfId="940"/>
    <cellStyle name="Normal 2 39 11" xfId="941"/>
    <cellStyle name="Normal 2 39 12" xfId="942"/>
    <cellStyle name="Normal 2 39 13" xfId="943"/>
    <cellStyle name="Normal 2 39 14" xfId="944"/>
    <cellStyle name="Normal 2 39 15" xfId="945"/>
    <cellStyle name="Normal 2 39 16" xfId="946"/>
    <cellStyle name="Normal 2 39 2" xfId="947"/>
    <cellStyle name="Normal 2 39 3" xfId="948"/>
    <cellStyle name="Normal 2 39 4" xfId="949"/>
    <cellStyle name="Normal 2 39 5" xfId="950"/>
    <cellStyle name="Normal 2 39 6" xfId="951"/>
    <cellStyle name="Normal 2 39 7" xfId="952"/>
    <cellStyle name="Normal 2 39 8" xfId="953"/>
    <cellStyle name="Normal 2 39 9" xfId="954"/>
    <cellStyle name="Normal 2 4" xfId="12"/>
    <cellStyle name="Normal 2 4 2" xfId="955"/>
    <cellStyle name="Normal 2 4 3" xfId="956"/>
    <cellStyle name="Normal 2 4 4" xfId="957"/>
    <cellStyle name="Normal 2 4 5" xfId="958"/>
    <cellStyle name="Normal 2 40" xfId="959"/>
    <cellStyle name="Normal 2 40 10" xfId="960"/>
    <cellStyle name="Normal 2 40 11" xfId="961"/>
    <cellStyle name="Normal 2 40 12" xfId="962"/>
    <cellStyle name="Normal 2 40 13" xfId="963"/>
    <cellStyle name="Normal 2 40 14" xfId="964"/>
    <cellStyle name="Normal 2 40 15" xfId="965"/>
    <cellStyle name="Normal 2 40 16" xfId="966"/>
    <cellStyle name="Normal 2 40 2" xfId="967"/>
    <cellStyle name="Normal 2 40 3" xfId="968"/>
    <cellStyle name="Normal 2 40 4" xfId="969"/>
    <cellStyle name="Normal 2 40 5" xfId="970"/>
    <cellStyle name="Normal 2 40 6" xfId="971"/>
    <cellStyle name="Normal 2 40 7" xfId="972"/>
    <cellStyle name="Normal 2 40 8" xfId="973"/>
    <cellStyle name="Normal 2 40 9" xfId="974"/>
    <cellStyle name="Normal 2 41" xfId="975"/>
    <cellStyle name="Normal 2 41 10" xfId="976"/>
    <cellStyle name="Normal 2 41 11" xfId="977"/>
    <cellStyle name="Normal 2 41 12" xfId="978"/>
    <cellStyle name="Normal 2 41 13" xfId="979"/>
    <cellStyle name="Normal 2 41 14" xfId="980"/>
    <cellStyle name="Normal 2 41 15" xfId="981"/>
    <cellStyle name="Normal 2 41 16" xfId="982"/>
    <cellStyle name="Normal 2 41 2" xfId="983"/>
    <cellStyle name="Normal 2 41 3" xfId="984"/>
    <cellStyle name="Normal 2 41 4" xfId="985"/>
    <cellStyle name="Normal 2 41 5" xfId="986"/>
    <cellStyle name="Normal 2 41 6" xfId="987"/>
    <cellStyle name="Normal 2 41 7" xfId="988"/>
    <cellStyle name="Normal 2 41 8" xfId="989"/>
    <cellStyle name="Normal 2 41 9" xfId="990"/>
    <cellStyle name="Normal 2 42" xfId="991"/>
    <cellStyle name="Normal 2 42 10" xfId="992"/>
    <cellStyle name="Normal 2 42 11" xfId="993"/>
    <cellStyle name="Normal 2 42 12" xfId="994"/>
    <cellStyle name="Normal 2 42 13" xfId="995"/>
    <cellStyle name="Normal 2 42 14" xfId="996"/>
    <cellStyle name="Normal 2 42 15" xfId="997"/>
    <cellStyle name="Normal 2 42 16" xfId="998"/>
    <cellStyle name="Normal 2 42 2" xfId="999"/>
    <cellStyle name="Normal 2 42 3" xfId="1000"/>
    <cellStyle name="Normal 2 42 4" xfId="1001"/>
    <cellStyle name="Normal 2 42 5" xfId="1002"/>
    <cellStyle name="Normal 2 42 6" xfId="1003"/>
    <cellStyle name="Normal 2 42 7" xfId="1004"/>
    <cellStyle name="Normal 2 42 8" xfId="1005"/>
    <cellStyle name="Normal 2 42 9" xfId="1006"/>
    <cellStyle name="Normal 2 43" xfId="1007"/>
    <cellStyle name="Normal 2 43 10" xfId="1008"/>
    <cellStyle name="Normal 2 43 11" xfId="1009"/>
    <cellStyle name="Normal 2 43 12" xfId="1010"/>
    <cellStyle name="Normal 2 43 13" xfId="1011"/>
    <cellStyle name="Normal 2 43 14" xfId="1012"/>
    <cellStyle name="Normal 2 43 15" xfId="1013"/>
    <cellStyle name="Normal 2 43 16" xfId="1014"/>
    <cellStyle name="Normal 2 43 2" xfId="1015"/>
    <cellStyle name="Normal 2 43 3" xfId="1016"/>
    <cellStyle name="Normal 2 43 4" xfId="1017"/>
    <cellStyle name="Normal 2 43 5" xfId="1018"/>
    <cellStyle name="Normal 2 43 6" xfId="1019"/>
    <cellStyle name="Normal 2 43 7" xfId="1020"/>
    <cellStyle name="Normal 2 43 8" xfId="1021"/>
    <cellStyle name="Normal 2 43 9" xfId="1022"/>
    <cellStyle name="Normal 2 44" xfId="1023"/>
    <cellStyle name="Normal 2 44 10" xfId="1024"/>
    <cellStyle name="Normal 2 44 11" xfId="1025"/>
    <cellStyle name="Normal 2 44 12" xfId="1026"/>
    <cellStyle name="Normal 2 44 13" xfId="1027"/>
    <cellStyle name="Normal 2 44 14" xfId="1028"/>
    <cellStyle name="Normal 2 44 15" xfId="1029"/>
    <cellStyle name="Normal 2 44 16" xfId="1030"/>
    <cellStyle name="Normal 2 44 2" xfId="1031"/>
    <cellStyle name="Normal 2 44 3" xfId="1032"/>
    <cellStyle name="Normal 2 44 4" xfId="1033"/>
    <cellStyle name="Normal 2 44 5" xfId="1034"/>
    <cellStyle name="Normal 2 44 6" xfId="1035"/>
    <cellStyle name="Normal 2 44 7" xfId="1036"/>
    <cellStyle name="Normal 2 44 8" xfId="1037"/>
    <cellStyle name="Normal 2 44 9" xfId="1038"/>
    <cellStyle name="Normal 2 45" xfId="1039"/>
    <cellStyle name="Normal 2 45 10" xfId="1040"/>
    <cellStyle name="Normal 2 45 11" xfId="1041"/>
    <cellStyle name="Normal 2 45 12" xfId="1042"/>
    <cellStyle name="Normal 2 45 13" xfId="1043"/>
    <cellStyle name="Normal 2 45 14" xfId="1044"/>
    <cellStyle name="Normal 2 45 15" xfId="1045"/>
    <cellStyle name="Normal 2 45 16" xfId="1046"/>
    <cellStyle name="Normal 2 45 2" xfId="1047"/>
    <cellStyle name="Normal 2 45 3" xfId="1048"/>
    <cellStyle name="Normal 2 45 4" xfId="1049"/>
    <cellStyle name="Normal 2 45 5" xfId="1050"/>
    <cellStyle name="Normal 2 45 6" xfId="1051"/>
    <cellStyle name="Normal 2 45 7" xfId="1052"/>
    <cellStyle name="Normal 2 45 8" xfId="1053"/>
    <cellStyle name="Normal 2 45 9" xfId="1054"/>
    <cellStyle name="Normal 2 46" xfId="1055"/>
    <cellStyle name="Normal 2 46 2" xfId="1056"/>
    <cellStyle name="Normal 2 46 3" xfId="1057"/>
    <cellStyle name="Normal 2 47" xfId="1058"/>
    <cellStyle name="Normal 2 47 2" xfId="1059"/>
    <cellStyle name="Normal 2 47 3" xfId="1060"/>
    <cellStyle name="Normal 2 48" xfId="1061"/>
    <cellStyle name="Normal 2 48 2" xfId="1062"/>
    <cellStyle name="Normal 2 48 3" xfId="1063"/>
    <cellStyle name="Normal 2 49" xfId="1064"/>
    <cellStyle name="Normal 2 49 2" xfId="1065"/>
    <cellStyle name="Normal 2 49 3" xfId="1066"/>
    <cellStyle name="Normal 2 5" xfId="1067"/>
    <cellStyle name="Normal 2 5 2" xfId="1068"/>
    <cellStyle name="Normal 2 5 3" xfId="1069"/>
    <cellStyle name="Normal 2 50" xfId="1070"/>
    <cellStyle name="Normal 2 50 2" xfId="1071"/>
    <cellStyle name="Normal 2 50 3" xfId="1072"/>
    <cellStyle name="Normal 2 51" xfId="1073"/>
    <cellStyle name="Normal 2 51 2" xfId="1074"/>
    <cellStyle name="Normal 2 51 3" xfId="1075"/>
    <cellStyle name="Normal 2 52" xfId="1076"/>
    <cellStyle name="Normal 2 52 2" xfId="1077"/>
    <cellStyle name="Normal 2 52 3" xfId="1078"/>
    <cellStyle name="Normal 2 53" xfId="1079"/>
    <cellStyle name="Normal 2 53 2" xfId="1080"/>
    <cellStyle name="Normal 2 53 3" xfId="1081"/>
    <cellStyle name="Normal 2 54" xfId="1082"/>
    <cellStyle name="Normal 2 54 2" xfId="1083"/>
    <cellStyle name="Normal 2 54 3" xfId="1084"/>
    <cellStyle name="Normal 2 55" xfId="1085"/>
    <cellStyle name="Normal 2 55 10" xfId="1086"/>
    <cellStyle name="Normal 2 55 11" xfId="1087"/>
    <cellStyle name="Normal 2 55 12" xfId="1088"/>
    <cellStyle name="Normal 2 55 13" xfId="1089"/>
    <cellStyle name="Normal 2 55 14" xfId="1090"/>
    <cellStyle name="Normal 2 55 15" xfId="1091"/>
    <cellStyle name="Normal 2 55 16" xfId="1092"/>
    <cellStyle name="Normal 2 55 2" xfId="1093"/>
    <cellStyle name="Normal 2 55 3" xfId="1094"/>
    <cellStyle name="Normal 2 55 4" xfId="1095"/>
    <cellStyle name="Normal 2 55 5" xfId="1096"/>
    <cellStyle name="Normal 2 55 6" xfId="1097"/>
    <cellStyle name="Normal 2 55 7" xfId="1098"/>
    <cellStyle name="Normal 2 55 8" xfId="1099"/>
    <cellStyle name="Normal 2 55 9" xfId="1100"/>
    <cellStyle name="Normal 2 56" xfId="1101"/>
    <cellStyle name="Normal 2 56 2" xfId="1102"/>
    <cellStyle name="Normal 2 56 3" xfId="1103"/>
    <cellStyle name="Normal 2 57" xfId="1104"/>
    <cellStyle name="Normal 2 57 2" xfId="1105"/>
    <cellStyle name="Normal 2 57 3" xfId="1106"/>
    <cellStyle name="Normal 2 58" xfId="1107"/>
    <cellStyle name="Normal 2 58 2" xfId="1108"/>
    <cellStyle name="Normal 2 58 3" xfId="1109"/>
    <cellStyle name="Normal 2 59" xfId="1110"/>
    <cellStyle name="Normal 2 59 2" xfId="1111"/>
    <cellStyle name="Normal 2 59 3" xfId="1112"/>
    <cellStyle name="Normal 2 6" xfId="1113"/>
    <cellStyle name="Normal 2 6 2" xfId="1114"/>
    <cellStyle name="Normal 2 6 3" xfId="1115"/>
    <cellStyle name="Normal 2 60" xfId="1116"/>
    <cellStyle name="Normal 2 60 2" xfId="1117"/>
    <cellStyle name="Normal 2 60 3" xfId="1118"/>
    <cellStyle name="Normal 2 61" xfId="1119"/>
    <cellStyle name="Normal 2 61 10" xfId="1120"/>
    <cellStyle name="Normal 2 61 11" xfId="1121"/>
    <cellStyle name="Normal 2 61 12" xfId="1122"/>
    <cellStyle name="Normal 2 61 13" xfId="1123"/>
    <cellStyle name="Normal 2 61 14" xfId="1124"/>
    <cellStyle name="Normal 2 61 15" xfId="1125"/>
    <cellStyle name="Normal 2 61 16" xfId="1126"/>
    <cellStyle name="Normal 2 61 2" xfId="1127"/>
    <cellStyle name="Normal 2 61 3" xfId="1128"/>
    <cellStyle name="Normal 2 61 4" xfId="1129"/>
    <cellStyle name="Normal 2 61 5" xfId="1130"/>
    <cellStyle name="Normal 2 61 6" xfId="1131"/>
    <cellStyle name="Normal 2 61 7" xfId="1132"/>
    <cellStyle name="Normal 2 61 8" xfId="1133"/>
    <cellStyle name="Normal 2 61 9" xfId="1134"/>
    <cellStyle name="Normal 2 62" xfId="1135"/>
    <cellStyle name="Normal 2 62 10" xfId="1136"/>
    <cellStyle name="Normal 2 62 11" xfId="1137"/>
    <cellStyle name="Normal 2 62 12" xfId="1138"/>
    <cellStyle name="Normal 2 62 13" xfId="1139"/>
    <cellStyle name="Normal 2 62 14" xfId="1140"/>
    <cellStyle name="Normal 2 62 15" xfId="1141"/>
    <cellStyle name="Normal 2 62 16" xfId="1142"/>
    <cellStyle name="Normal 2 62 2" xfId="1143"/>
    <cellStyle name="Normal 2 62 3" xfId="1144"/>
    <cellStyle name="Normal 2 62 4" xfId="1145"/>
    <cellStyle name="Normal 2 62 5" xfId="1146"/>
    <cellStyle name="Normal 2 62 6" xfId="1147"/>
    <cellStyle name="Normal 2 62 7" xfId="1148"/>
    <cellStyle name="Normal 2 62 8" xfId="1149"/>
    <cellStyle name="Normal 2 62 9" xfId="1150"/>
    <cellStyle name="Normal 2 63" xfId="1151"/>
    <cellStyle name="Normal 2 63 2" xfId="1152"/>
    <cellStyle name="Normal 2 63 3" xfId="1153"/>
    <cellStyle name="Normal 2 64" xfId="1154"/>
    <cellStyle name="Normal 2 64 2" xfId="1155"/>
    <cellStyle name="Normal 2 64 3" xfId="1156"/>
    <cellStyle name="Normal 2 65" xfId="1157"/>
    <cellStyle name="Normal 2 65 2" xfId="1158"/>
    <cellStyle name="Normal 2 65 3" xfId="1159"/>
    <cellStyle name="Normal 2 66" xfId="1160"/>
    <cellStyle name="Normal 2 67" xfId="1161"/>
    <cellStyle name="Normal 2 68" xfId="1162"/>
    <cellStyle name="Normal 2 69" xfId="1163"/>
    <cellStyle name="Normal 2 7" xfId="1164"/>
    <cellStyle name="Normal 2 7 2" xfId="1165"/>
    <cellStyle name="Normal 2 7 3" xfId="1166"/>
    <cellStyle name="Normal 2 70" xfId="1167"/>
    <cellStyle name="Normal 2 71" xfId="1168"/>
    <cellStyle name="Normal 2 72" xfId="1169"/>
    <cellStyle name="Normal 2 8" xfId="1170"/>
    <cellStyle name="Normal 2 8 2" xfId="1171"/>
    <cellStyle name="Normal 2 8 3" xfId="1172"/>
    <cellStyle name="Normal 2 9" xfId="1173"/>
    <cellStyle name="Normal 2 9 2" xfId="1174"/>
    <cellStyle name="Normal 2 9 3" xfId="1175"/>
    <cellStyle name="Normal 20" xfId="1176"/>
    <cellStyle name="Normal 20 10" xfId="1177"/>
    <cellStyle name="Normal 20 10 2" xfId="1178"/>
    <cellStyle name="Normal 20 10 3" xfId="1179"/>
    <cellStyle name="Normal 20 11" xfId="1180"/>
    <cellStyle name="Normal 20 11 2" xfId="1181"/>
    <cellStyle name="Normal 20 11 3" xfId="1182"/>
    <cellStyle name="Normal 20 12" xfId="1183"/>
    <cellStyle name="Normal 20 12 2" xfId="1184"/>
    <cellStyle name="Normal 20 12 3" xfId="1185"/>
    <cellStyle name="Normal 20 13" xfId="1186"/>
    <cellStyle name="Normal 20 13 2" xfId="1187"/>
    <cellStyle name="Normal 20 13 3" xfId="1188"/>
    <cellStyle name="Normal 20 14" xfId="1189"/>
    <cellStyle name="Normal 20 14 2" xfId="1190"/>
    <cellStyle name="Normal 20 14 3" xfId="1191"/>
    <cellStyle name="Normal 20 15" xfId="1192"/>
    <cellStyle name="Normal 20 15 2" xfId="1193"/>
    <cellStyle name="Normal 20 15 3" xfId="1194"/>
    <cellStyle name="Normal 20 16" xfId="1195"/>
    <cellStyle name="Normal 20 16 2" xfId="1196"/>
    <cellStyle name="Normal 20 16 3" xfId="1197"/>
    <cellStyle name="Normal 20 17" xfId="1198"/>
    <cellStyle name="Normal 20 18" xfId="1199"/>
    <cellStyle name="Normal 20 19" xfId="1200"/>
    <cellStyle name="Normal 20 2" xfId="1201"/>
    <cellStyle name="Normal 20 2 2" xfId="1202"/>
    <cellStyle name="Normal 20 2 3" xfId="1203"/>
    <cellStyle name="Normal 20 3" xfId="1204"/>
    <cellStyle name="Normal 20 3 2" xfId="1205"/>
    <cellStyle name="Normal 20 3 3" xfId="1206"/>
    <cellStyle name="Normal 20 4" xfId="1207"/>
    <cellStyle name="Normal 20 4 2" xfId="1208"/>
    <cellStyle name="Normal 20 4 3" xfId="1209"/>
    <cellStyle name="Normal 20 5" xfId="1210"/>
    <cellStyle name="Normal 20 5 2" xfId="1211"/>
    <cellStyle name="Normal 20 5 3" xfId="1212"/>
    <cellStyle name="Normal 20 6" xfId="1213"/>
    <cellStyle name="Normal 20 6 2" xfId="1214"/>
    <cellStyle name="Normal 20 6 3" xfId="1215"/>
    <cellStyle name="Normal 20 7" xfId="1216"/>
    <cellStyle name="Normal 20 7 2" xfId="1217"/>
    <cellStyle name="Normal 20 7 3" xfId="1218"/>
    <cellStyle name="Normal 20 8" xfId="1219"/>
    <cellStyle name="Normal 20 8 2" xfId="1220"/>
    <cellStyle name="Normal 20 8 3" xfId="1221"/>
    <cellStyle name="Normal 20 9" xfId="1222"/>
    <cellStyle name="Normal 20 9 2" xfId="1223"/>
    <cellStyle name="Normal 20 9 3" xfId="1224"/>
    <cellStyle name="Normal 21" xfId="1225"/>
    <cellStyle name="Normal 21 10" xfId="1226"/>
    <cellStyle name="Normal 21 10 2" xfId="1227"/>
    <cellStyle name="Normal 21 10 3" xfId="1228"/>
    <cellStyle name="Normal 21 11" xfId="1229"/>
    <cellStyle name="Normal 21 11 2" xfId="1230"/>
    <cellStyle name="Normal 21 11 3" xfId="1231"/>
    <cellStyle name="Normal 21 12" xfId="1232"/>
    <cellStyle name="Normal 21 12 2" xfId="1233"/>
    <cellStyle name="Normal 21 12 3" xfId="1234"/>
    <cellStyle name="Normal 21 13" xfId="1235"/>
    <cellStyle name="Normal 21 13 2" xfId="1236"/>
    <cellStyle name="Normal 21 13 3" xfId="1237"/>
    <cellStyle name="Normal 21 14" xfId="1238"/>
    <cellStyle name="Normal 21 14 2" xfId="1239"/>
    <cellStyle name="Normal 21 14 3" xfId="1240"/>
    <cellStyle name="Normal 21 15" xfId="1241"/>
    <cellStyle name="Normal 21 15 2" xfId="1242"/>
    <cellStyle name="Normal 21 15 3" xfId="1243"/>
    <cellStyle name="Normal 21 16" xfId="1244"/>
    <cellStyle name="Normal 21 16 2" xfId="1245"/>
    <cellStyle name="Normal 21 16 3" xfId="1246"/>
    <cellStyle name="Normal 21 2" xfId="1247"/>
    <cellStyle name="Normal 21 2 2" xfId="1248"/>
    <cellStyle name="Normal 21 2 3" xfId="1249"/>
    <cellStyle name="Normal 21 3" xfId="1250"/>
    <cellStyle name="Normal 21 3 2" xfId="1251"/>
    <cellStyle name="Normal 21 3 3" xfId="1252"/>
    <cellStyle name="Normal 21 4" xfId="1253"/>
    <cellStyle name="Normal 21 4 2" xfId="1254"/>
    <cellStyle name="Normal 21 4 3" xfId="1255"/>
    <cellStyle name="Normal 21 5" xfId="1256"/>
    <cellStyle name="Normal 21 5 2" xfId="1257"/>
    <cellStyle name="Normal 21 5 3" xfId="1258"/>
    <cellStyle name="Normal 21 6" xfId="1259"/>
    <cellStyle name="Normal 21 6 2" xfId="1260"/>
    <cellStyle name="Normal 21 6 3" xfId="1261"/>
    <cellStyle name="Normal 21 7" xfId="1262"/>
    <cellStyle name="Normal 21 7 2" xfId="1263"/>
    <cellStyle name="Normal 21 7 3" xfId="1264"/>
    <cellStyle name="Normal 21 8" xfId="1265"/>
    <cellStyle name="Normal 21 8 2" xfId="1266"/>
    <cellStyle name="Normal 21 8 3" xfId="1267"/>
    <cellStyle name="Normal 21 9" xfId="1268"/>
    <cellStyle name="Normal 21 9 2" xfId="1269"/>
    <cellStyle name="Normal 21 9 3" xfId="1270"/>
    <cellStyle name="Normal 22" xfId="1271"/>
    <cellStyle name="Normal 22 10" xfId="1272"/>
    <cellStyle name="Normal 22 10 2" xfId="1273"/>
    <cellStyle name="Normal 22 10 3" xfId="1274"/>
    <cellStyle name="Normal 22 11" xfId="1275"/>
    <cellStyle name="Normal 22 11 2" xfId="1276"/>
    <cellStyle name="Normal 22 11 3" xfId="1277"/>
    <cellStyle name="Normal 22 12" xfId="1278"/>
    <cellStyle name="Normal 22 12 2" xfId="1279"/>
    <cellStyle name="Normal 22 12 3" xfId="1280"/>
    <cellStyle name="Normal 22 13" xfId="1281"/>
    <cellStyle name="Normal 22 13 2" xfId="1282"/>
    <cellStyle name="Normal 22 13 3" xfId="1283"/>
    <cellStyle name="Normal 22 14" xfId="1284"/>
    <cellStyle name="Normal 22 14 2" xfId="1285"/>
    <cellStyle name="Normal 22 14 3" xfId="1286"/>
    <cellStyle name="Normal 22 15" xfId="1287"/>
    <cellStyle name="Normal 22 15 2" xfId="1288"/>
    <cellStyle name="Normal 22 15 3" xfId="1289"/>
    <cellStyle name="Normal 22 16" xfId="1290"/>
    <cellStyle name="Normal 22 16 2" xfId="1291"/>
    <cellStyle name="Normal 22 16 3" xfId="1292"/>
    <cellStyle name="Normal 22 17" xfId="1293"/>
    <cellStyle name="Normal 22 18" xfId="1294"/>
    <cellStyle name="Normal 22 19" xfId="1295"/>
    <cellStyle name="Normal 22 2" xfId="1296"/>
    <cellStyle name="Normal 22 2 2" xfId="1297"/>
    <cellStyle name="Normal 22 2 3" xfId="1298"/>
    <cellStyle name="Normal 22 3" xfId="1299"/>
    <cellStyle name="Normal 22 3 2" xfId="1300"/>
    <cellStyle name="Normal 22 3 3" xfId="1301"/>
    <cellStyle name="Normal 22 4" xfId="1302"/>
    <cellStyle name="Normal 22 4 2" xfId="1303"/>
    <cellStyle name="Normal 22 4 3" xfId="1304"/>
    <cellStyle name="Normal 22 5" xfId="1305"/>
    <cellStyle name="Normal 22 5 2" xfId="1306"/>
    <cellStyle name="Normal 22 5 3" xfId="1307"/>
    <cellStyle name="Normal 22 6" xfId="1308"/>
    <cellStyle name="Normal 22 6 2" xfId="1309"/>
    <cellStyle name="Normal 22 6 3" xfId="1310"/>
    <cellStyle name="Normal 22 7" xfId="1311"/>
    <cellStyle name="Normal 22 7 2" xfId="1312"/>
    <cellStyle name="Normal 22 7 3" xfId="1313"/>
    <cellStyle name="Normal 22 8" xfId="1314"/>
    <cellStyle name="Normal 22 8 2" xfId="1315"/>
    <cellStyle name="Normal 22 8 3" xfId="1316"/>
    <cellStyle name="Normal 22 9" xfId="1317"/>
    <cellStyle name="Normal 22 9 2" xfId="1318"/>
    <cellStyle name="Normal 22 9 3" xfId="1319"/>
    <cellStyle name="Normal 23" xfId="1320"/>
    <cellStyle name="Normal 23 10" xfId="1321"/>
    <cellStyle name="Normal 23 10 2" xfId="1322"/>
    <cellStyle name="Normal 23 10 3" xfId="1323"/>
    <cellStyle name="Normal 23 11" xfId="1324"/>
    <cellStyle name="Normal 23 11 2" xfId="1325"/>
    <cellStyle name="Normal 23 11 3" xfId="1326"/>
    <cellStyle name="Normal 23 12" xfId="1327"/>
    <cellStyle name="Normal 23 12 2" xfId="1328"/>
    <cellStyle name="Normal 23 12 3" xfId="1329"/>
    <cellStyle name="Normal 23 13" xfId="1330"/>
    <cellStyle name="Normal 23 13 2" xfId="1331"/>
    <cellStyle name="Normal 23 13 3" xfId="1332"/>
    <cellStyle name="Normal 23 14" xfId="1333"/>
    <cellStyle name="Normal 23 14 2" xfId="1334"/>
    <cellStyle name="Normal 23 14 3" xfId="1335"/>
    <cellStyle name="Normal 23 15" xfId="1336"/>
    <cellStyle name="Normal 23 15 2" xfId="1337"/>
    <cellStyle name="Normal 23 15 3" xfId="1338"/>
    <cellStyle name="Normal 23 16" xfId="1339"/>
    <cellStyle name="Normal 23 16 2" xfId="1340"/>
    <cellStyle name="Normal 23 16 3" xfId="1341"/>
    <cellStyle name="Normal 23 17" xfId="1342"/>
    <cellStyle name="Normal 23 18" xfId="1343"/>
    <cellStyle name="Normal 23 19" xfId="1344"/>
    <cellStyle name="Normal 23 2" xfId="1345"/>
    <cellStyle name="Normal 23 2 2" xfId="1346"/>
    <cellStyle name="Normal 23 2 3" xfId="1347"/>
    <cellStyle name="Normal 23 3" xfId="1348"/>
    <cellStyle name="Normal 23 3 2" xfId="1349"/>
    <cellStyle name="Normal 23 3 3" xfId="1350"/>
    <cellStyle name="Normal 23 4" xfId="1351"/>
    <cellStyle name="Normal 23 4 2" xfId="1352"/>
    <cellStyle name="Normal 23 4 3" xfId="1353"/>
    <cellStyle name="Normal 23 5" xfId="1354"/>
    <cellStyle name="Normal 23 5 2" xfId="1355"/>
    <cellStyle name="Normal 23 5 3" xfId="1356"/>
    <cellStyle name="Normal 23 6" xfId="1357"/>
    <cellStyle name="Normal 23 6 2" xfId="1358"/>
    <cellStyle name="Normal 23 6 3" xfId="1359"/>
    <cellStyle name="Normal 23 7" xfId="1360"/>
    <cellStyle name="Normal 23 7 2" xfId="1361"/>
    <cellStyle name="Normal 23 7 3" xfId="1362"/>
    <cellStyle name="Normal 23 8" xfId="1363"/>
    <cellStyle name="Normal 23 8 2" xfId="1364"/>
    <cellStyle name="Normal 23 8 3" xfId="1365"/>
    <cellStyle name="Normal 23 9" xfId="1366"/>
    <cellStyle name="Normal 23 9 2" xfId="1367"/>
    <cellStyle name="Normal 23 9 3" xfId="1368"/>
    <cellStyle name="Normal 24" xfId="1369"/>
    <cellStyle name="Normal 24 10" xfId="1370"/>
    <cellStyle name="Normal 24 10 2" xfId="1371"/>
    <cellStyle name="Normal 24 10 3" xfId="1372"/>
    <cellStyle name="Normal 24 11" xfId="1373"/>
    <cellStyle name="Normal 24 11 2" xfId="1374"/>
    <cellStyle name="Normal 24 11 3" xfId="1375"/>
    <cellStyle name="Normal 24 12" xfId="1376"/>
    <cellStyle name="Normal 24 12 2" xfId="1377"/>
    <cellStyle name="Normal 24 12 3" xfId="1378"/>
    <cellStyle name="Normal 24 13" xfId="1379"/>
    <cellStyle name="Normal 24 13 2" xfId="1380"/>
    <cellStyle name="Normal 24 13 3" xfId="1381"/>
    <cellStyle name="Normal 24 14" xfId="1382"/>
    <cellStyle name="Normal 24 14 2" xfId="1383"/>
    <cellStyle name="Normal 24 14 3" xfId="1384"/>
    <cellStyle name="Normal 24 15" xfId="1385"/>
    <cellStyle name="Normal 24 15 2" xfId="1386"/>
    <cellStyle name="Normal 24 15 3" xfId="1387"/>
    <cellStyle name="Normal 24 16" xfId="1388"/>
    <cellStyle name="Normal 24 16 2" xfId="1389"/>
    <cellStyle name="Normal 24 16 3" xfId="1390"/>
    <cellStyle name="Normal 24 2" xfId="1391"/>
    <cellStyle name="Normal 24 2 2" xfId="1392"/>
    <cellStyle name="Normal 24 2 3" xfId="1393"/>
    <cellStyle name="Normal 24 3" xfId="1394"/>
    <cellStyle name="Normal 24 3 2" xfId="1395"/>
    <cellStyle name="Normal 24 3 3" xfId="1396"/>
    <cellStyle name="Normal 24 4" xfId="1397"/>
    <cellStyle name="Normal 24 4 2" xfId="1398"/>
    <cellStyle name="Normal 24 4 3" xfId="1399"/>
    <cellStyle name="Normal 24 5" xfId="1400"/>
    <cellStyle name="Normal 24 5 2" xfId="1401"/>
    <cellStyle name="Normal 24 5 3" xfId="1402"/>
    <cellStyle name="Normal 24 6" xfId="1403"/>
    <cellStyle name="Normal 24 6 2" xfId="1404"/>
    <cellStyle name="Normal 24 6 3" xfId="1405"/>
    <cellStyle name="Normal 24 7" xfId="1406"/>
    <cellStyle name="Normal 24 7 2" xfId="1407"/>
    <cellStyle name="Normal 24 7 3" xfId="1408"/>
    <cellStyle name="Normal 24 8" xfId="1409"/>
    <cellStyle name="Normal 24 8 2" xfId="1410"/>
    <cellStyle name="Normal 24 8 3" xfId="1411"/>
    <cellStyle name="Normal 24 9" xfId="1412"/>
    <cellStyle name="Normal 24 9 2" xfId="1413"/>
    <cellStyle name="Normal 24 9 3" xfId="1414"/>
    <cellStyle name="Normal 25" xfId="1415"/>
    <cellStyle name="Normal 26" xfId="1416"/>
    <cellStyle name="Normal 26 10" xfId="1417"/>
    <cellStyle name="Normal 26 10 2" xfId="1418"/>
    <cellStyle name="Normal 26 10 3" xfId="1419"/>
    <cellStyle name="Normal 26 11" xfId="1420"/>
    <cellStyle name="Normal 26 11 2" xfId="1421"/>
    <cellStyle name="Normal 26 11 3" xfId="1422"/>
    <cellStyle name="Normal 26 12" xfId="1423"/>
    <cellStyle name="Normal 26 12 2" xfId="1424"/>
    <cellStyle name="Normal 26 12 3" xfId="1425"/>
    <cellStyle name="Normal 26 13" xfId="1426"/>
    <cellStyle name="Normal 26 13 2" xfId="1427"/>
    <cellStyle name="Normal 26 13 3" xfId="1428"/>
    <cellStyle name="Normal 26 14" xfId="1429"/>
    <cellStyle name="Normal 26 14 2" xfId="1430"/>
    <cellStyle name="Normal 26 14 3" xfId="1431"/>
    <cellStyle name="Normal 26 15" xfId="1432"/>
    <cellStyle name="Normal 26 15 2" xfId="1433"/>
    <cellStyle name="Normal 26 15 3" xfId="1434"/>
    <cellStyle name="Normal 26 16" xfId="1435"/>
    <cellStyle name="Normal 26 16 2" xfId="1436"/>
    <cellStyle name="Normal 26 16 3" xfId="1437"/>
    <cellStyle name="Normal 26 17" xfId="1438"/>
    <cellStyle name="Normal 26 18" xfId="1439"/>
    <cellStyle name="Normal 26 2" xfId="1440"/>
    <cellStyle name="Normal 26 2 2" xfId="1441"/>
    <cellStyle name="Normal 26 2 3" xfId="1442"/>
    <cellStyle name="Normal 26 3" xfId="1443"/>
    <cellStyle name="Normal 26 3 2" xfId="1444"/>
    <cellStyle name="Normal 26 3 3" xfId="1445"/>
    <cellStyle name="Normal 26 4" xfId="1446"/>
    <cellStyle name="Normal 26 4 2" xfId="1447"/>
    <cellStyle name="Normal 26 4 3" xfId="1448"/>
    <cellStyle name="Normal 26 5" xfId="1449"/>
    <cellStyle name="Normal 26 5 2" xfId="1450"/>
    <cellStyle name="Normal 26 5 3" xfId="1451"/>
    <cellStyle name="Normal 26 6" xfId="1452"/>
    <cellStyle name="Normal 26 6 2" xfId="1453"/>
    <cellStyle name="Normal 26 6 3" xfId="1454"/>
    <cellStyle name="Normal 26 7" xfId="1455"/>
    <cellStyle name="Normal 26 7 2" xfId="1456"/>
    <cellStyle name="Normal 26 7 3" xfId="1457"/>
    <cellStyle name="Normal 26 8" xfId="1458"/>
    <cellStyle name="Normal 26 8 2" xfId="1459"/>
    <cellStyle name="Normal 26 8 3" xfId="1460"/>
    <cellStyle name="Normal 26 9" xfId="1461"/>
    <cellStyle name="Normal 26 9 2" xfId="1462"/>
    <cellStyle name="Normal 26 9 3" xfId="1463"/>
    <cellStyle name="Normal 27" xfId="1464"/>
    <cellStyle name="Normal 27 10" xfId="1465"/>
    <cellStyle name="Normal 27 10 2" xfId="1466"/>
    <cellStyle name="Normal 27 10 3" xfId="1467"/>
    <cellStyle name="Normal 27 11" xfId="1468"/>
    <cellStyle name="Normal 27 11 2" xfId="1469"/>
    <cellStyle name="Normal 27 11 3" xfId="1470"/>
    <cellStyle name="Normal 27 12" xfId="1471"/>
    <cellStyle name="Normal 27 12 2" xfId="1472"/>
    <cellStyle name="Normal 27 12 3" xfId="1473"/>
    <cellStyle name="Normal 27 13" xfId="1474"/>
    <cellStyle name="Normal 27 13 2" xfId="1475"/>
    <cellStyle name="Normal 27 13 3" xfId="1476"/>
    <cellStyle name="Normal 27 14" xfId="1477"/>
    <cellStyle name="Normal 27 14 2" xfId="1478"/>
    <cellStyle name="Normal 27 14 3" xfId="1479"/>
    <cellStyle name="Normal 27 15" xfId="1480"/>
    <cellStyle name="Normal 27 15 2" xfId="1481"/>
    <cellStyle name="Normal 27 15 3" xfId="1482"/>
    <cellStyle name="Normal 27 16" xfId="1483"/>
    <cellStyle name="Normal 27 16 2" xfId="1484"/>
    <cellStyle name="Normal 27 16 3" xfId="1485"/>
    <cellStyle name="Normal 27 17" xfId="1486"/>
    <cellStyle name="Normal 27 18" xfId="1487"/>
    <cellStyle name="Normal 27 2" xfId="1488"/>
    <cellStyle name="Normal 27 2 2" xfId="1489"/>
    <cellStyle name="Normal 27 2 3" xfId="1490"/>
    <cellStyle name="Normal 27 3" xfId="1491"/>
    <cellStyle name="Normal 27 3 2" xfId="1492"/>
    <cellStyle name="Normal 27 3 3" xfId="1493"/>
    <cellStyle name="Normal 27 4" xfId="1494"/>
    <cellStyle name="Normal 27 4 2" xfId="1495"/>
    <cellStyle name="Normal 27 4 3" xfId="1496"/>
    <cellStyle name="Normal 27 5" xfId="1497"/>
    <cellStyle name="Normal 27 5 2" xfId="1498"/>
    <cellStyle name="Normal 27 5 3" xfId="1499"/>
    <cellStyle name="Normal 27 6" xfId="1500"/>
    <cellStyle name="Normal 27 6 2" xfId="1501"/>
    <cellStyle name="Normal 27 6 3" xfId="1502"/>
    <cellStyle name="Normal 27 7" xfId="1503"/>
    <cellStyle name="Normal 27 7 2" xfId="1504"/>
    <cellStyle name="Normal 27 7 3" xfId="1505"/>
    <cellStyle name="Normal 27 8" xfId="1506"/>
    <cellStyle name="Normal 27 8 2" xfId="1507"/>
    <cellStyle name="Normal 27 8 3" xfId="1508"/>
    <cellStyle name="Normal 27 9" xfId="1509"/>
    <cellStyle name="Normal 27 9 2" xfId="1510"/>
    <cellStyle name="Normal 27 9 3" xfId="1511"/>
    <cellStyle name="Normal 28" xfId="1512"/>
    <cellStyle name="Normal 28 10" xfId="1513"/>
    <cellStyle name="Normal 28 10 2" xfId="1514"/>
    <cellStyle name="Normal 28 10 3" xfId="1515"/>
    <cellStyle name="Normal 28 11" xfId="1516"/>
    <cellStyle name="Normal 28 11 2" xfId="1517"/>
    <cellStyle name="Normal 28 11 3" xfId="1518"/>
    <cellStyle name="Normal 28 12" xfId="1519"/>
    <cellStyle name="Normal 28 12 2" xfId="1520"/>
    <cellStyle name="Normal 28 12 3" xfId="1521"/>
    <cellStyle name="Normal 28 13" xfId="1522"/>
    <cellStyle name="Normal 28 13 2" xfId="1523"/>
    <cellStyle name="Normal 28 13 3" xfId="1524"/>
    <cellStyle name="Normal 28 14" xfId="1525"/>
    <cellStyle name="Normal 28 14 2" xfId="1526"/>
    <cellStyle name="Normal 28 14 3" xfId="1527"/>
    <cellStyle name="Normal 28 15" xfId="1528"/>
    <cellStyle name="Normal 28 15 2" xfId="1529"/>
    <cellStyle name="Normal 28 15 3" xfId="1530"/>
    <cellStyle name="Normal 28 16" xfId="1531"/>
    <cellStyle name="Normal 28 16 2" xfId="1532"/>
    <cellStyle name="Normal 28 16 3" xfId="1533"/>
    <cellStyle name="Normal 28 2" xfId="1534"/>
    <cellStyle name="Normal 28 2 2" xfId="1535"/>
    <cellStyle name="Normal 28 2 3" xfId="1536"/>
    <cellStyle name="Normal 28 3" xfId="1537"/>
    <cellStyle name="Normal 28 3 2" xfId="1538"/>
    <cellStyle name="Normal 28 3 3" xfId="1539"/>
    <cellStyle name="Normal 28 4" xfId="1540"/>
    <cellStyle name="Normal 28 4 2" xfId="1541"/>
    <cellStyle name="Normal 28 4 3" xfId="1542"/>
    <cellStyle name="Normal 28 5" xfId="1543"/>
    <cellStyle name="Normal 28 5 2" xfId="1544"/>
    <cellStyle name="Normal 28 5 3" xfId="1545"/>
    <cellStyle name="Normal 28 6" xfId="1546"/>
    <cellStyle name="Normal 28 6 2" xfId="1547"/>
    <cellStyle name="Normal 28 6 3" xfId="1548"/>
    <cellStyle name="Normal 28 7" xfId="1549"/>
    <cellStyle name="Normal 28 7 2" xfId="1550"/>
    <cellStyle name="Normal 28 7 3" xfId="1551"/>
    <cellStyle name="Normal 28 8" xfId="1552"/>
    <cellStyle name="Normal 28 8 2" xfId="1553"/>
    <cellStyle name="Normal 28 8 3" xfId="1554"/>
    <cellStyle name="Normal 28 9" xfId="1555"/>
    <cellStyle name="Normal 28 9 2" xfId="1556"/>
    <cellStyle name="Normal 28 9 3" xfId="1557"/>
    <cellStyle name="Normal 29" xfId="1558"/>
    <cellStyle name="Normal 29 10" xfId="1559"/>
    <cellStyle name="Normal 29 11" xfId="1560"/>
    <cellStyle name="Normal 29 12" xfId="1561"/>
    <cellStyle name="Normal 29 13" xfId="1562"/>
    <cellStyle name="Normal 29 14" xfId="1563"/>
    <cellStyle name="Normal 29 15" xfId="1564"/>
    <cellStyle name="Normal 29 16" xfId="1565"/>
    <cellStyle name="Normal 29 2" xfId="1566"/>
    <cellStyle name="Normal 29 3" xfId="1567"/>
    <cellStyle name="Normal 29 4" xfId="1568"/>
    <cellStyle name="Normal 29 5" xfId="1569"/>
    <cellStyle name="Normal 29 6" xfId="1570"/>
    <cellStyle name="Normal 29 7" xfId="1571"/>
    <cellStyle name="Normal 29 8" xfId="1572"/>
    <cellStyle name="Normal 29 9" xfId="1573"/>
    <cellStyle name="Normal 3" xfId="13"/>
    <cellStyle name="Normal 3 10" xfId="1574"/>
    <cellStyle name="Normal 3 11" xfId="1575"/>
    <cellStyle name="Normal 3 12" xfId="1576"/>
    <cellStyle name="Normal 3 13" xfId="1577"/>
    <cellStyle name="Normal 3 14" xfId="1578"/>
    <cellStyle name="Normal 3 15" xfId="1579"/>
    <cellStyle name="Normal 3 16" xfId="1580"/>
    <cellStyle name="Normal 3 16 2" xfId="1581"/>
    <cellStyle name="Normal 3 16 2 2" xfId="1582"/>
    <cellStyle name="Normal 3 16 3" xfId="1583"/>
    <cellStyle name="Normal 3 16 4" xfId="1584"/>
    <cellStyle name="Normal 3 17" xfId="1585"/>
    <cellStyle name="Normal 3 18" xfId="1586"/>
    <cellStyle name="Normal 3 18 2" xfId="1587"/>
    <cellStyle name="Normal 3 19" xfId="1588"/>
    <cellStyle name="Normal 3 19 2" xfId="1589"/>
    <cellStyle name="Normal 3 2" xfId="14"/>
    <cellStyle name="Normal 3 2 10" xfId="1590"/>
    <cellStyle name="Normal 3 2 11" xfId="1591"/>
    <cellStyle name="Normal 3 2 12" xfId="1592"/>
    <cellStyle name="Normal 3 2 13" xfId="1593"/>
    <cellStyle name="Normal 3 2 14" xfId="1594"/>
    <cellStyle name="Normal 3 2 15" xfId="1595"/>
    <cellStyle name="Normal 3 2 16" xfId="1596"/>
    <cellStyle name="Normal 3 2 17" xfId="1597"/>
    <cellStyle name="Normal 3 2 18" xfId="1598"/>
    <cellStyle name="Normal 3 2 19" xfId="1599"/>
    <cellStyle name="Normal 3 2 2" xfId="1600"/>
    <cellStyle name="Normal 3 2 2 2" xfId="1601"/>
    <cellStyle name="Normal 3 2 20" xfId="1602"/>
    <cellStyle name="Normal 3 2 21" xfId="1603"/>
    <cellStyle name="Normal 3 2 22" xfId="1604"/>
    <cellStyle name="Normal 3 2 3" xfId="1605"/>
    <cellStyle name="Normal 3 2 4" xfId="1606"/>
    <cellStyle name="Normal 3 2 5" xfId="1607"/>
    <cellStyle name="Normal 3 2 6" xfId="1608"/>
    <cellStyle name="Normal 3 2 7" xfId="1609"/>
    <cellStyle name="Normal 3 2 8" xfId="1610"/>
    <cellStyle name="Normal 3 2 9" xfId="1611"/>
    <cellStyle name="Normal 3 20" xfId="1612"/>
    <cellStyle name="Normal 3 21" xfId="1613"/>
    <cellStyle name="Normal 3 22" xfId="1614"/>
    <cellStyle name="Normal 3 23" xfId="1615"/>
    <cellStyle name="Normal 3 3" xfId="1616"/>
    <cellStyle name="Normal 3 3 2" xfId="1617"/>
    <cellStyle name="Normal 3 4" xfId="1618"/>
    <cellStyle name="Normal 3 5" xfId="1619"/>
    <cellStyle name="Normal 3 6" xfId="1620"/>
    <cellStyle name="Normal 3 7" xfId="1621"/>
    <cellStyle name="Normal 3 8" xfId="1622"/>
    <cellStyle name="Normal 3 9" xfId="1623"/>
    <cellStyle name="Normal 3 9 2" xfId="1624"/>
    <cellStyle name="Normal 30" xfId="1625"/>
    <cellStyle name="Normal 30 10" xfId="1626"/>
    <cellStyle name="Normal 30 11" xfId="1627"/>
    <cellStyle name="Normal 30 12" xfId="1628"/>
    <cellStyle name="Normal 30 13" xfId="1629"/>
    <cellStyle name="Normal 30 14" xfId="1630"/>
    <cellStyle name="Normal 30 15" xfId="1631"/>
    <cellStyle name="Normal 30 16" xfId="1632"/>
    <cellStyle name="Normal 30 2" xfId="1633"/>
    <cellStyle name="Normal 30 3" xfId="1634"/>
    <cellStyle name="Normal 30 4" xfId="1635"/>
    <cellStyle name="Normal 30 5" xfId="1636"/>
    <cellStyle name="Normal 30 6" xfId="1637"/>
    <cellStyle name="Normal 30 7" xfId="1638"/>
    <cellStyle name="Normal 30 8" xfId="1639"/>
    <cellStyle name="Normal 30 9" xfId="1640"/>
    <cellStyle name="Normal 31" xfId="2447"/>
    <cellStyle name="Normal 31 10" xfId="1641"/>
    <cellStyle name="Normal 31 11" xfId="1642"/>
    <cellStyle name="Normal 31 12" xfId="1643"/>
    <cellStyle name="Normal 31 13" xfId="1644"/>
    <cellStyle name="Normal 31 14" xfId="1645"/>
    <cellStyle name="Normal 31 15" xfId="1646"/>
    <cellStyle name="Normal 31 16" xfId="1647"/>
    <cellStyle name="Normal 31 2" xfId="1648"/>
    <cellStyle name="Normal 31 3" xfId="1649"/>
    <cellStyle name="Normal 31 4" xfId="1650"/>
    <cellStyle name="Normal 31 5" xfId="1651"/>
    <cellStyle name="Normal 31 6" xfId="1652"/>
    <cellStyle name="Normal 31 7" xfId="1653"/>
    <cellStyle name="Normal 31 8" xfId="1654"/>
    <cellStyle name="Normal 31 9" xfId="1655"/>
    <cellStyle name="Normal 32 10" xfId="1656"/>
    <cellStyle name="Normal 32 11" xfId="1657"/>
    <cellStyle name="Normal 32 12" xfId="1658"/>
    <cellStyle name="Normal 32 13" xfId="1659"/>
    <cellStyle name="Normal 32 14" xfId="1660"/>
    <cellStyle name="Normal 32 15" xfId="1661"/>
    <cellStyle name="Normal 32 16" xfId="1662"/>
    <cellStyle name="Normal 32 2" xfId="1663"/>
    <cellStyle name="Normal 32 3" xfId="1664"/>
    <cellStyle name="Normal 32 4" xfId="1665"/>
    <cellStyle name="Normal 32 5" xfId="1666"/>
    <cellStyle name="Normal 32 6" xfId="1667"/>
    <cellStyle name="Normal 32 7" xfId="1668"/>
    <cellStyle name="Normal 32 8" xfId="1669"/>
    <cellStyle name="Normal 32 9" xfId="1670"/>
    <cellStyle name="Normal 33 10" xfId="1671"/>
    <cellStyle name="Normal 33 11" xfId="1672"/>
    <cellStyle name="Normal 33 12" xfId="1673"/>
    <cellStyle name="Normal 33 13" xfId="1674"/>
    <cellStyle name="Normal 33 14" xfId="1675"/>
    <cellStyle name="Normal 33 15" xfId="1676"/>
    <cellStyle name="Normal 33 16" xfId="1677"/>
    <cellStyle name="Normal 33 2" xfId="1678"/>
    <cellStyle name="Normal 33 3" xfId="1679"/>
    <cellStyle name="Normal 33 4" xfId="1680"/>
    <cellStyle name="Normal 33 5" xfId="1681"/>
    <cellStyle name="Normal 33 6" xfId="1682"/>
    <cellStyle name="Normal 33 7" xfId="1683"/>
    <cellStyle name="Normal 33 8" xfId="1684"/>
    <cellStyle name="Normal 33 9" xfId="1685"/>
    <cellStyle name="Normal 34 10" xfId="1686"/>
    <cellStyle name="Normal 34 10 2" xfId="1687"/>
    <cellStyle name="Normal 34 10 3" xfId="1688"/>
    <cellStyle name="Normal 34 11" xfId="1689"/>
    <cellStyle name="Normal 34 11 2" xfId="1690"/>
    <cellStyle name="Normal 34 11 3" xfId="1691"/>
    <cellStyle name="Normal 34 12" xfId="1692"/>
    <cellStyle name="Normal 34 12 2" xfId="1693"/>
    <cellStyle name="Normal 34 12 3" xfId="1694"/>
    <cellStyle name="Normal 34 13" xfId="1695"/>
    <cellStyle name="Normal 34 13 2" xfId="1696"/>
    <cellStyle name="Normal 34 13 3" xfId="1697"/>
    <cellStyle name="Normal 34 14" xfId="1698"/>
    <cellStyle name="Normal 34 14 2" xfId="1699"/>
    <cellStyle name="Normal 34 14 3" xfId="1700"/>
    <cellStyle name="Normal 34 15" xfId="1701"/>
    <cellStyle name="Normal 34 15 2" xfId="1702"/>
    <cellStyle name="Normal 34 15 3" xfId="1703"/>
    <cellStyle name="Normal 34 16" xfId="1704"/>
    <cellStyle name="Normal 34 16 2" xfId="1705"/>
    <cellStyle name="Normal 34 16 3" xfId="1706"/>
    <cellStyle name="Normal 34 2" xfId="1707"/>
    <cellStyle name="Normal 34 2 2" xfId="1708"/>
    <cellStyle name="Normal 34 2 3" xfId="1709"/>
    <cellStyle name="Normal 34 3" xfId="1710"/>
    <cellStyle name="Normal 34 3 2" xfId="1711"/>
    <cellStyle name="Normal 34 3 3" xfId="1712"/>
    <cellStyle name="Normal 34 4" xfId="1713"/>
    <cellStyle name="Normal 34 4 2" xfId="1714"/>
    <cellStyle name="Normal 34 4 3" xfId="1715"/>
    <cellStyle name="Normal 34 5" xfId="1716"/>
    <cellStyle name="Normal 34 5 2" xfId="1717"/>
    <cellStyle name="Normal 34 5 3" xfId="1718"/>
    <cellStyle name="Normal 34 6" xfId="1719"/>
    <cellStyle name="Normal 34 6 2" xfId="1720"/>
    <cellStyle name="Normal 34 6 3" xfId="1721"/>
    <cellStyle name="Normal 34 7" xfId="1722"/>
    <cellStyle name="Normal 34 7 2" xfId="1723"/>
    <cellStyle name="Normal 34 7 3" xfId="1724"/>
    <cellStyle name="Normal 34 8" xfId="1725"/>
    <cellStyle name="Normal 34 8 2" xfId="1726"/>
    <cellStyle name="Normal 34 8 3" xfId="1727"/>
    <cellStyle name="Normal 34 9" xfId="1728"/>
    <cellStyle name="Normal 34 9 2" xfId="1729"/>
    <cellStyle name="Normal 34 9 3" xfId="1730"/>
    <cellStyle name="Normal 35" xfId="1731"/>
    <cellStyle name="Normal 35 10" xfId="1732"/>
    <cellStyle name="Normal 35 10 2" xfId="1733"/>
    <cellStyle name="Normal 35 10 3" xfId="1734"/>
    <cellStyle name="Normal 35 11" xfId="1735"/>
    <cellStyle name="Normal 35 11 2" xfId="1736"/>
    <cellStyle name="Normal 35 11 3" xfId="1737"/>
    <cellStyle name="Normal 35 12" xfId="1738"/>
    <cellStyle name="Normal 35 12 2" xfId="1739"/>
    <cellStyle name="Normal 35 12 3" xfId="1740"/>
    <cellStyle name="Normal 35 13" xfId="1741"/>
    <cellStyle name="Normal 35 13 2" xfId="1742"/>
    <cellStyle name="Normal 35 13 3" xfId="1743"/>
    <cellStyle name="Normal 35 14" xfId="1744"/>
    <cellStyle name="Normal 35 14 2" xfId="1745"/>
    <cellStyle name="Normal 35 14 3" xfId="1746"/>
    <cellStyle name="Normal 35 15" xfId="1747"/>
    <cellStyle name="Normal 35 15 2" xfId="1748"/>
    <cellStyle name="Normal 35 15 3" xfId="1749"/>
    <cellStyle name="Normal 35 16" xfId="1750"/>
    <cellStyle name="Normal 35 16 2" xfId="1751"/>
    <cellStyle name="Normal 35 16 3" xfId="1752"/>
    <cellStyle name="Normal 35 17" xfId="1753"/>
    <cellStyle name="Normal 35 18" xfId="1754"/>
    <cellStyle name="Normal 35 19" xfId="1755"/>
    <cellStyle name="Normal 35 2" xfId="1756"/>
    <cellStyle name="Normal 35 2 2" xfId="1757"/>
    <cellStyle name="Normal 35 2 3" xfId="1758"/>
    <cellStyle name="Normal 35 20" xfId="1759"/>
    <cellStyle name="Normal 35 21" xfId="1760"/>
    <cellStyle name="Normal 35 22" xfId="1761"/>
    <cellStyle name="Normal 35 23" xfId="1762"/>
    <cellStyle name="Normal 35 24" xfId="1763"/>
    <cellStyle name="Normal 35 3" xfId="1764"/>
    <cellStyle name="Normal 35 3 2" xfId="1765"/>
    <cellStyle name="Normal 35 3 3" xfId="1766"/>
    <cellStyle name="Normal 35 4" xfId="1767"/>
    <cellStyle name="Normal 35 4 2" xfId="1768"/>
    <cellStyle name="Normal 35 4 3" xfId="1769"/>
    <cellStyle name="Normal 35 5" xfId="1770"/>
    <cellStyle name="Normal 35 5 2" xfId="1771"/>
    <cellStyle name="Normal 35 5 3" xfId="1772"/>
    <cellStyle name="Normal 35 6" xfId="1773"/>
    <cellStyle name="Normal 35 6 2" xfId="1774"/>
    <cellStyle name="Normal 35 6 3" xfId="1775"/>
    <cellStyle name="Normal 35 7" xfId="1776"/>
    <cellStyle name="Normal 35 7 2" xfId="1777"/>
    <cellStyle name="Normal 35 7 3" xfId="1778"/>
    <cellStyle name="Normal 35 8" xfId="1779"/>
    <cellStyle name="Normal 35 8 2" xfId="1780"/>
    <cellStyle name="Normal 35 8 3" xfId="1781"/>
    <cellStyle name="Normal 35 9" xfId="1782"/>
    <cellStyle name="Normal 35 9 2" xfId="1783"/>
    <cellStyle name="Normal 35 9 3" xfId="1784"/>
    <cellStyle name="Normal 36 10" xfId="1785"/>
    <cellStyle name="Normal 36 11" xfId="1786"/>
    <cellStyle name="Normal 36 12" xfId="1787"/>
    <cellStyle name="Normal 36 13" xfId="1788"/>
    <cellStyle name="Normal 36 14" xfId="1789"/>
    <cellStyle name="Normal 36 15" xfId="1790"/>
    <cellStyle name="Normal 36 16" xfId="1791"/>
    <cellStyle name="Normal 36 2" xfId="1792"/>
    <cellStyle name="Normal 36 3" xfId="1793"/>
    <cellStyle name="Normal 36 4" xfId="1794"/>
    <cellStyle name="Normal 36 5" xfId="1795"/>
    <cellStyle name="Normal 36 6" xfId="1796"/>
    <cellStyle name="Normal 36 7" xfId="1797"/>
    <cellStyle name="Normal 36 8" xfId="1798"/>
    <cellStyle name="Normal 36 9" xfId="1799"/>
    <cellStyle name="Normal 37" xfId="1800"/>
    <cellStyle name="Normal 37 2" xfId="1801"/>
    <cellStyle name="Normal 38" xfId="1802"/>
    <cellStyle name="Normal 38 2" xfId="1803"/>
    <cellStyle name="Normal 39" xfId="1804"/>
    <cellStyle name="Normal 39 2" xfId="1805"/>
    <cellStyle name="Normal 39 3" xfId="1806"/>
    <cellStyle name="Normal 4" xfId="15"/>
    <cellStyle name="Normal 4 10" xfId="1807"/>
    <cellStyle name="Normal 4 10 2" xfId="1808"/>
    <cellStyle name="Normal 4 10 3" xfId="1809"/>
    <cellStyle name="Normal 4 11" xfId="1810"/>
    <cellStyle name="Normal 4 11 2" xfId="1811"/>
    <cellStyle name="Normal 4 11 3" xfId="1812"/>
    <cellStyle name="Normal 4 12" xfId="1813"/>
    <cellStyle name="Normal 4 12 2" xfId="1814"/>
    <cellStyle name="Normal 4 12 3" xfId="1815"/>
    <cellStyle name="Normal 4 13" xfId="1816"/>
    <cellStyle name="Normal 4 13 2" xfId="1817"/>
    <cellStyle name="Normal 4 13 3" xfId="1818"/>
    <cellStyle name="Normal 4 14" xfId="1819"/>
    <cellStyle name="Normal 4 14 2" xfId="1820"/>
    <cellStyle name="Normal 4 14 3" xfId="1821"/>
    <cellStyle name="Normal 4 15" xfId="1822"/>
    <cellStyle name="Normal 4 15 2" xfId="1823"/>
    <cellStyle name="Normal 4 15 3" xfId="1824"/>
    <cellStyle name="Normal 4 16" xfId="1825"/>
    <cellStyle name="Normal 4 16 2" xfId="1826"/>
    <cellStyle name="Normal 4 16 3" xfId="1827"/>
    <cellStyle name="Normal 4 17" xfId="1828"/>
    <cellStyle name="Normal 4 17 2" xfId="1829"/>
    <cellStyle name="Normal 4 17 3" xfId="1830"/>
    <cellStyle name="Normal 4 18" xfId="1831"/>
    <cellStyle name="Normal 4 18 2" xfId="1832"/>
    <cellStyle name="Normal 4 18 3" xfId="1833"/>
    <cellStyle name="Normal 4 19" xfId="1834"/>
    <cellStyle name="Normal 4 19 2" xfId="1835"/>
    <cellStyle name="Normal 4 19 3" xfId="1836"/>
    <cellStyle name="Normal 4 2" xfId="16"/>
    <cellStyle name="Normal 4 2 10" xfId="1837"/>
    <cellStyle name="Normal 4 2 11" xfId="1838"/>
    <cellStyle name="Normal 4 2 12" xfId="1839"/>
    <cellStyle name="Normal 4 2 13" xfId="1840"/>
    <cellStyle name="Normal 4 2 14" xfId="1841"/>
    <cellStyle name="Normal 4 2 15" xfId="1842"/>
    <cellStyle name="Normal 4 2 16" xfId="1843"/>
    <cellStyle name="Normal 4 2 17" xfId="1844"/>
    <cellStyle name="Normal 4 2 18" xfId="1845"/>
    <cellStyle name="Normal 4 2 19" xfId="1846"/>
    <cellStyle name="Normal 4 2 2" xfId="1847"/>
    <cellStyle name="Normal 4 2 2 2" xfId="1848"/>
    <cellStyle name="Normal 4 2 2 3" xfId="1849"/>
    <cellStyle name="Normal 4 2 20" xfId="1850"/>
    <cellStyle name="Normal 4 2 3" xfId="1851"/>
    <cellStyle name="Normal 4 2 3 2" xfId="1852"/>
    <cellStyle name="Normal 4 2 4" xfId="1853"/>
    <cellStyle name="Normal 4 2 4 2" xfId="1854"/>
    <cellStyle name="Normal 4 2 5" xfId="1855"/>
    <cellStyle name="Normal 4 2 5 2" xfId="1856"/>
    <cellStyle name="Normal 4 2 6" xfId="1857"/>
    <cellStyle name="Normal 4 2 7" xfId="1858"/>
    <cellStyle name="Normal 4 2 8" xfId="1859"/>
    <cellStyle name="Normal 4 2 9" xfId="1860"/>
    <cellStyle name="Normal 4 20" xfId="1861"/>
    <cellStyle name="Normal 4 20 2" xfId="1862"/>
    <cellStyle name="Normal 4 20 3" xfId="1863"/>
    <cellStyle name="Normal 4 21" xfId="1864"/>
    <cellStyle name="Normal 4 21 2" xfId="1865"/>
    <cellStyle name="Normal 4 21 3" xfId="1866"/>
    <cellStyle name="Normal 4 22" xfId="1867"/>
    <cellStyle name="Normal 4 22 2" xfId="1868"/>
    <cellStyle name="Normal 4 22 3" xfId="1869"/>
    <cellStyle name="Normal 4 23" xfId="1870"/>
    <cellStyle name="Normal 4 23 2" xfId="1871"/>
    <cellStyle name="Normal 4 23 3" xfId="1872"/>
    <cellStyle name="Normal 4 24" xfId="1873"/>
    <cellStyle name="Normal 4 24 2" xfId="1874"/>
    <cellStyle name="Normal 4 24 3" xfId="1875"/>
    <cellStyle name="Normal 4 25" xfId="1876"/>
    <cellStyle name="Normal 4 25 2" xfId="1877"/>
    <cellStyle name="Normal 4 25 3" xfId="1878"/>
    <cellStyle name="Normal 4 26" xfId="1879"/>
    <cellStyle name="Normal 4 27" xfId="1880"/>
    <cellStyle name="Normal 4 28" xfId="1881"/>
    <cellStyle name="Normal 4 29" xfId="1882"/>
    <cellStyle name="Normal 4 3" xfId="1883"/>
    <cellStyle name="Normal 4 3 2" xfId="1884"/>
    <cellStyle name="Normal 4 3 2 2" xfId="1885"/>
    <cellStyle name="Normal 4 3 3" xfId="1886"/>
    <cellStyle name="Normal 4 3 3 2" xfId="1887"/>
    <cellStyle name="Normal 4 3 4" xfId="1888"/>
    <cellStyle name="Normal 4 3 5" xfId="1889"/>
    <cellStyle name="Normal 4 3 6" xfId="1890"/>
    <cellStyle name="Normal 4 30" xfId="1891"/>
    <cellStyle name="Normal 4 31" xfId="1892"/>
    <cellStyle name="Normal 4 32" xfId="1893"/>
    <cellStyle name="Normal 4 33" xfId="1894"/>
    <cellStyle name="Normal 4 34" xfId="1895"/>
    <cellStyle name="Normal 4 35" xfId="1896"/>
    <cellStyle name="Normal 4 36" xfId="1897"/>
    <cellStyle name="Normal 4 37" xfId="1898"/>
    <cellStyle name="Normal 4 38" xfId="1899"/>
    <cellStyle name="Normal 4 39" xfId="1900"/>
    <cellStyle name="Normal 4 4" xfId="1901"/>
    <cellStyle name="Normal 4 4 2" xfId="1902"/>
    <cellStyle name="Normal 4 4 3" xfId="1903"/>
    <cellStyle name="Normal 4 40" xfId="1904"/>
    <cellStyle name="Normal 4 41" xfId="1905"/>
    <cellStyle name="Normal 4 41 2" xfId="1906"/>
    <cellStyle name="Normal 4 41 3" xfId="1907"/>
    <cellStyle name="Normal 4 42" xfId="1908"/>
    <cellStyle name="Normal 4 42 2" xfId="1909"/>
    <cellStyle name="Normal 4 42 3" xfId="1910"/>
    <cellStyle name="Normal 4 43" xfId="1911"/>
    <cellStyle name="Normal 4 44" xfId="1912"/>
    <cellStyle name="Normal 4 45" xfId="1913"/>
    <cellStyle name="Normal 4 46" xfId="1914"/>
    <cellStyle name="Normal 4 5" xfId="1915"/>
    <cellStyle name="Normal 4 5 2" xfId="1916"/>
    <cellStyle name="Normal 4 5 3" xfId="1917"/>
    <cellStyle name="Normal 4 6" xfId="1918"/>
    <cellStyle name="Normal 4 6 2" xfId="1919"/>
    <cellStyle name="Normal 4 6 3" xfId="1920"/>
    <cellStyle name="Normal 4 7" xfId="1921"/>
    <cellStyle name="Normal 4 7 2" xfId="1922"/>
    <cellStyle name="Normal 4 7 3" xfId="1923"/>
    <cellStyle name="Normal 4 8" xfId="1924"/>
    <cellStyle name="Normal 4 8 2" xfId="1925"/>
    <cellStyle name="Normal 4 8 3" xfId="1926"/>
    <cellStyle name="Normal 4 9" xfId="1927"/>
    <cellStyle name="Normal 4 9 2" xfId="1928"/>
    <cellStyle name="Normal 4 9 3" xfId="1929"/>
    <cellStyle name="Normal 40" xfId="1930"/>
    <cellStyle name="Normal 40 2" xfId="1931"/>
    <cellStyle name="Normal 40 3" xfId="1932"/>
    <cellStyle name="Normal 41" xfId="1933"/>
    <cellStyle name="Normal 41 2" xfId="1934"/>
    <cellStyle name="Normal 41 3" xfId="1935"/>
    <cellStyle name="Normal 42" xfId="1936"/>
    <cellStyle name="Normal 42 2" xfId="1937"/>
    <cellStyle name="Normal 42 3" xfId="1938"/>
    <cellStyle name="Normal 5" xfId="25"/>
    <cellStyle name="Normal 5 10" xfId="1939"/>
    <cellStyle name="Normal 5 10 2" xfId="1940"/>
    <cellStyle name="Normal 5 10 3" xfId="1941"/>
    <cellStyle name="Normal 5 10 4" xfId="1942"/>
    <cellStyle name="Normal 5 11" xfId="1943"/>
    <cellStyle name="Normal 5 11 2" xfId="1944"/>
    <cellStyle name="Normal 5 11 3" xfId="1945"/>
    <cellStyle name="Normal 5 12" xfId="1946"/>
    <cellStyle name="Normal 5 12 2" xfId="1947"/>
    <cellStyle name="Normal 5 12 3" xfId="1948"/>
    <cellStyle name="Normal 5 13" xfId="1949"/>
    <cellStyle name="Normal 5 13 2" xfId="1950"/>
    <cellStyle name="Normal 5 13 3" xfId="1951"/>
    <cellStyle name="Normal 5 14" xfId="1952"/>
    <cellStyle name="Normal 5 14 2" xfId="1953"/>
    <cellStyle name="Normal 5 14 3" xfId="1954"/>
    <cellStyle name="Normal 5 15" xfId="1955"/>
    <cellStyle name="Normal 5 15 2" xfId="1956"/>
    <cellStyle name="Normal 5 15 3" xfId="1957"/>
    <cellStyle name="Normal 5 16" xfId="1958"/>
    <cellStyle name="Normal 5 16 2" xfId="1959"/>
    <cellStyle name="Normal 5 16 3" xfId="1960"/>
    <cellStyle name="Normal 5 17" xfId="1961"/>
    <cellStyle name="Normal 5 17 2" xfId="1962"/>
    <cellStyle name="Normal 5 17 3" xfId="1963"/>
    <cellStyle name="Normal 5 18" xfId="1964"/>
    <cellStyle name="Normal 5 18 2" xfId="1965"/>
    <cellStyle name="Normal 5 18 3" xfId="1966"/>
    <cellStyle name="Normal 5 19" xfId="1967"/>
    <cellStyle name="Normal 5 19 2" xfId="1968"/>
    <cellStyle name="Normal 5 19 3" xfId="1969"/>
    <cellStyle name="Normal 5 2" xfId="36"/>
    <cellStyle name="Normal 5 2 2" xfId="1970"/>
    <cellStyle name="Normal 5 2 2 2" xfId="1971"/>
    <cellStyle name="Normal 5 2 2 3" xfId="1972"/>
    <cellStyle name="Normal 5 2 3" xfId="1973"/>
    <cellStyle name="Normal 5 2 4" xfId="1974"/>
    <cellStyle name="Normal 5 2 5" xfId="1975"/>
    <cellStyle name="Normal 5 20" xfId="1976"/>
    <cellStyle name="Normal 5 20 2" xfId="1977"/>
    <cellStyle name="Normal 5 20 3" xfId="1978"/>
    <cellStyle name="Normal 5 21" xfId="1979"/>
    <cellStyle name="Normal 5 21 2" xfId="1980"/>
    <cellStyle name="Normal 5 21 3" xfId="1981"/>
    <cellStyle name="Normal 5 22" xfId="1982"/>
    <cellStyle name="Normal 5 23" xfId="1983"/>
    <cellStyle name="Normal 5 24" xfId="1984"/>
    <cellStyle name="Normal 5 25" xfId="1985"/>
    <cellStyle name="Normal 5 25 2" xfId="1986"/>
    <cellStyle name="Normal 5 25 3" xfId="1987"/>
    <cellStyle name="Normal 5 26" xfId="1988"/>
    <cellStyle name="Normal 5 26 2" xfId="1989"/>
    <cellStyle name="Normal 5 26 3" xfId="1990"/>
    <cellStyle name="Normal 5 27" xfId="1991"/>
    <cellStyle name="Normal 5 27 2" xfId="1992"/>
    <cellStyle name="Normal 5 27 3" xfId="1993"/>
    <cellStyle name="Normal 5 28" xfId="1994"/>
    <cellStyle name="Normal 5 28 2" xfId="1995"/>
    <cellStyle name="Normal 5 28 3" xfId="1996"/>
    <cellStyle name="Normal 5 29" xfId="1997"/>
    <cellStyle name="Normal 5 29 2" xfId="1998"/>
    <cellStyle name="Normal 5 29 3" xfId="1999"/>
    <cellStyle name="Normal 5 3" xfId="2000"/>
    <cellStyle name="Normal 5 3 2" xfId="2001"/>
    <cellStyle name="Normal 5 3 3" xfId="2002"/>
    <cellStyle name="Normal 5 30" xfId="2003"/>
    <cellStyle name="Normal 5 30 2" xfId="2004"/>
    <cellStyle name="Normal 5 30 3" xfId="2005"/>
    <cellStyle name="Normal 5 31" xfId="2006"/>
    <cellStyle name="Normal 5 31 2" xfId="2007"/>
    <cellStyle name="Normal 5 31 3" xfId="2008"/>
    <cellStyle name="Normal 5 32" xfId="2009"/>
    <cellStyle name="Normal 5 32 2" xfId="2010"/>
    <cellStyle name="Normal 5 32 3" xfId="2011"/>
    <cellStyle name="Normal 5 33" xfId="2012"/>
    <cellStyle name="Normal 5 34" xfId="2013"/>
    <cellStyle name="Normal 5 35" xfId="2014"/>
    <cellStyle name="Normal 5 36" xfId="2015"/>
    <cellStyle name="Normal 5 37" xfId="2016"/>
    <cellStyle name="Normal 5 38" xfId="2017"/>
    <cellStyle name="Normal 5 39" xfId="2018"/>
    <cellStyle name="Normal 5 39 2" xfId="2019"/>
    <cellStyle name="Normal 5 39 3" xfId="2020"/>
    <cellStyle name="Normal 5 4" xfId="2021"/>
    <cellStyle name="Normal 5 4 2" xfId="2022"/>
    <cellStyle name="Normal 5 4 3" xfId="2023"/>
    <cellStyle name="Normal 5 4 4" xfId="2024"/>
    <cellStyle name="Normal 5 4 5" xfId="2025"/>
    <cellStyle name="Normal 5 40" xfId="2026"/>
    <cellStyle name="Normal 5 40 2" xfId="2027"/>
    <cellStyle name="Normal 5 40 3" xfId="2028"/>
    <cellStyle name="Normal 5 41" xfId="2029"/>
    <cellStyle name="Normal 5 41 2" xfId="2030"/>
    <cellStyle name="Normal 5 41 3" xfId="2031"/>
    <cellStyle name="Normal 5 42" xfId="2032"/>
    <cellStyle name="Normal 5 42 2" xfId="2033"/>
    <cellStyle name="Normal 5 42 3" xfId="2034"/>
    <cellStyle name="Normal 5 43" xfId="2035"/>
    <cellStyle name="Normal 5 43 2" xfId="2036"/>
    <cellStyle name="Normal 5 43 3" xfId="2037"/>
    <cellStyle name="Normal 5 44" xfId="2038"/>
    <cellStyle name="Normal 5 44 2" xfId="2039"/>
    <cellStyle name="Normal 5 44 3" xfId="2040"/>
    <cellStyle name="Normal 5 45" xfId="2041"/>
    <cellStyle name="Normal 5 45 2" xfId="2042"/>
    <cellStyle name="Normal 5 45 3" xfId="2043"/>
    <cellStyle name="Normal 5 46" xfId="2044"/>
    <cellStyle name="Normal 5 46 2" xfId="2045"/>
    <cellStyle name="Normal 5 46 3" xfId="2046"/>
    <cellStyle name="Normal 5 47" xfId="2047"/>
    <cellStyle name="Normal 5 47 2" xfId="2048"/>
    <cellStyle name="Normal 5 47 3" xfId="2049"/>
    <cellStyle name="Normal 5 48" xfId="2050"/>
    <cellStyle name="Normal 5 48 2" xfId="2051"/>
    <cellStyle name="Normal 5 48 3" xfId="2052"/>
    <cellStyle name="Normal 5 49" xfId="2053"/>
    <cellStyle name="Normal 5 49 2" xfId="2054"/>
    <cellStyle name="Normal 5 49 3" xfId="2055"/>
    <cellStyle name="Normal 5 5" xfId="2056"/>
    <cellStyle name="Normal 5 5 2" xfId="2057"/>
    <cellStyle name="Normal 5 5 3" xfId="2058"/>
    <cellStyle name="Normal 5 5 4" xfId="2059"/>
    <cellStyle name="Normal 5 5 5" xfId="2060"/>
    <cellStyle name="Normal 5 50" xfId="2061"/>
    <cellStyle name="Normal 5 50 2" xfId="2062"/>
    <cellStyle name="Normal 5 50 3" xfId="2063"/>
    <cellStyle name="Normal 5 51" xfId="2064"/>
    <cellStyle name="Normal 5 52" xfId="2065"/>
    <cellStyle name="Normal 5 53" xfId="2066"/>
    <cellStyle name="Normal 5 54" xfId="2067"/>
    <cellStyle name="Normal 5 55" xfId="2068"/>
    <cellStyle name="Normal 5 56" xfId="2069"/>
    <cellStyle name="Normal 5 6" xfId="2070"/>
    <cellStyle name="Normal 5 6 2" xfId="2071"/>
    <cellStyle name="Normal 5 6 3" xfId="2072"/>
    <cellStyle name="Normal 5 6 4" xfId="2073"/>
    <cellStyle name="Normal 5 7" xfId="2074"/>
    <cellStyle name="Normal 5 7 2" xfId="2075"/>
    <cellStyle name="Normal 5 7 3" xfId="2076"/>
    <cellStyle name="Normal 5 7 4" xfId="2077"/>
    <cellStyle name="Normal 5 8" xfId="2078"/>
    <cellStyle name="Normal 5 8 2" xfId="2079"/>
    <cellStyle name="Normal 5 8 3" xfId="2080"/>
    <cellStyle name="Normal 5 8 4" xfId="2081"/>
    <cellStyle name="Normal 5 9" xfId="2082"/>
    <cellStyle name="Normal 5 9 2" xfId="2083"/>
    <cellStyle name="Normal 5 9 3" xfId="2084"/>
    <cellStyle name="Normal 5 9 4" xfId="2085"/>
    <cellStyle name="Normal 6" xfId="26"/>
    <cellStyle name="Normal 6 10" xfId="2086"/>
    <cellStyle name="Normal 6 10 2" xfId="2087"/>
    <cellStyle name="Normal 6 10 3" xfId="2088"/>
    <cellStyle name="Normal 6 10 4" xfId="2089"/>
    <cellStyle name="Normal 6 11" xfId="2090"/>
    <cellStyle name="Normal 6 11 2" xfId="2091"/>
    <cellStyle name="Normal 6 11 3" xfId="2092"/>
    <cellStyle name="Normal 6 11 4" xfId="2093"/>
    <cellStyle name="Normal 6 12" xfId="2094"/>
    <cellStyle name="Normal 6 12 2" xfId="2095"/>
    <cellStyle name="Normal 6 12 3" xfId="2096"/>
    <cellStyle name="Normal 6 13" xfId="2097"/>
    <cellStyle name="Normal 6 13 2" xfId="2098"/>
    <cellStyle name="Normal 6 13 3" xfId="2099"/>
    <cellStyle name="Normal 6 14" xfId="2100"/>
    <cellStyle name="Normal 6 14 2" xfId="2101"/>
    <cellStyle name="Normal 6 14 3" xfId="2102"/>
    <cellStyle name="Normal 6 15" xfId="2103"/>
    <cellStyle name="Normal 6 15 2" xfId="2104"/>
    <cellStyle name="Normal 6 15 3" xfId="2105"/>
    <cellStyle name="Normal 6 16" xfId="2106"/>
    <cellStyle name="Normal 6 16 2" xfId="2107"/>
    <cellStyle name="Normal 6 16 3" xfId="2108"/>
    <cellStyle name="Normal 6 17" xfId="2109"/>
    <cellStyle name="Normal 6 17 2" xfId="2110"/>
    <cellStyle name="Normal 6 17 3" xfId="2111"/>
    <cellStyle name="Normal 6 18" xfId="2112"/>
    <cellStyle name="Normal 6 18 2" xfId="2113"/>
    <cellStyle name="Normal 6 18 3" xfId="2114"/>
    <cellStyle name="Normal 6 19" xfId="2115"/>
    <cellStyle name="Normal 6 19 2" xfId="2116"/>
    <cellStyle name="Normal 6 19 3" xfId="2117"/>
    <cellStyle name="Normal 6 2" xfId="37"/>
    <cellStyle name="Normal 6 2 10" xfId="2118"/>
    <cellStyle name="Normal 6 2 11" xfId="2119"/>
    <cellStyle name="Normal 6 2 12" xfId="2120"/>
    <cellStyle name="Normal 6 2 13" xfId="2121"/>
    <cellStyle name="Normal 6 2 14" xfId="2122"/>
    <cellStyle name="Normal 6 2 15" xfId="2123"/>
    <cellStyle name="Normal 6 2 16" xfId="2124"/>
    <cellStyle name="Normal 6 2 17" xfId="2125"/>
    <cellStyle name="Normal 6 2 2" xfId="2126"/>
    <cellStyle name="Normal 6 2 3" xfId="2127"/>
    <cellStyle name="Normal 6 2 4" xfId="2128"/>
    <cellStyle name="Normal 6 2 5" xfId="2129"/>
    <cellStyle name="Normal 6 2 6" xfId="2130"/>
    <cellStyle name="Normal 6 2 7" xfId="2131"/>
    <cellStyle name="Normal 6 2 8" xfId="2132"/>
    <cellStyle name="Normal 6 2 9" xfId="2133"/>
    <cellStyle name="Normal 6 20" xfId="2134"/>
    <cellStyle name="Normal 6 20 2" xfId="2135"/>
    <cellStyle name="Normal 6 20 3" xfId="2136"/>
    <cellStyle name="Normal 6 21" xfId="2137"/>
    <cellStyle name="Normal 6 21 2" xfId="2138"/>
    <cellStyle name="Normal 6 21 3" xfId="2139"/>
    <cellStyle name="Normal 6 22" xfId="2140"/>
    <cellStyle name="Normal 6 22 2" xfId="2141"/>
    <cellStyle name="Normal 6 22 3" xfId="2142"/>
    <cellStyle name="Normal 6 23" xfId="2143"/>
    <cellStyle name="Normal 6 24" xfId="2144"/>
    <cellStyle name="Normal 6 25" xfId="2145"/>
    <cellStyle name="Normal 6 26" xfId="2146"/>
    <cellStyle name="Normal 6 27" xfId="2147"/>
    <cellStyle name="Normal 6 28" xfId="2148"/>
    <cellStyle name="Normal 6 29" xfId="2149"/>
    <cellStyle name="Normal 6 3" xfId="2150"/>
    <cellStyle name="Normal 6 3 10" xfId="2151"/>
    <cellStyle name="Normal 6 3 11" xfId="2152"/>
    <cellStyle name="Normal 6 3 12" xfId="2153"/>
    <cellStyle name="Normal 6 3 13" xfId="2154"/>
    <cellStyle name="Normal 6 3 14" xfId="2155"/>
    <cellStyle name="Normal 6 3 15" xfId="2156"/>
    <cellStyle name="Normal 6 3 16" xfId="2157"/>
    <cellStyle name="Normal 6 3 17" xfId="2158"/>
    <cellStyle name="Normal 6 3 2" xfId="2159"/>
    <cellStyle name="Normal 6 3 3" xfId="2160"/>
    <cellStyle name="Normal 6 3 4" xfId="2161"/>
    <cellStyle name="Normal 6 3 5" xfId="2162"/>
    <cellStyle name="Normal 6 3 6" xfId="2163"/>
    <cellStyle name="Normal 6 3 7" xfId="2164"/>
    <cellStyle name="Normal 6 3 8" xfId="2165"/>
    <cellStyle name="Normal 6 3 9" xfId="2166"/>
    <cellStyle name="Normal 6 30" xfId="2167"/>
    <cellStyle name="Normal 6 31" xfId="2168"/>
    <cellStyle name="Normal 6 32" xfId="2437"/>
    <cellStyle name="Normal 6 4" xfId="2169"/>
    <cellStyle name="Normal 6 4 10" xfId="2170"/>
    <cellStyle name="Normal 6 4 11" xfId="2171"/>
    <cellStyle name="Normal 6 4 12" xfId="2172"/>
    <cellStyle name="Normal 6 4 13" xfId="2173"/>
    <cellStyle name="Normal 6 4 14" xfId="2174"/>
    <cellStyle name="Normal 6 4 15" xfId="2175"/>
    <cellStyle name="Normal 6 4 16" xfId="2176"/>
    <cellStyle name="Normal 6 4 17" xfId="2177"/>
    <cellStyle name="Normal 6 4 2" xfId="2178"/>
    <cellStyle name="Normal 6 4 3" xfId="2179"/>
    <cellStyle name="Normal 6 4 4" xfId="2180"/>
    <cellStyle name="Normal 6 4 5" xfId="2181"/>
    <cellStyle name="Normal 6 4 6" xfId="2182"/>
    <cellStyle name="Normal 6 4 7" xfId="2183"/>
    <cellStyle name="Normal 6 4 8" xfId="2184"/>
    <cellStyle name="Normal 6 4 9" xfId="2185"/>
    <cellStyle name="Normal 6 5" xfId="2186"/>
    <cellStyle name="Normal 6 5 10" xfId="2187"/>
    <cellStyle name="Normal 6 5 11" xfId="2188"/>
    <cellStyle name="Normal 6 5 12" xfId="2189"/>
    <cellStyle name="Normal 6 5 13" xfId="2190"/>
    <cellStyle name="Normal 6 5 14" xfId="2191"/>
    <cellStyle name="Normal 6 5 15" xfId="2192"/>
    <cellStyle name="Normal 6 5 16" xfId="2193"/>
    <cellStyle name="Normal 6 5 17" xfId="2194"/>
    <cellStyle name="Normal 6 5 2" xfId="2195"/>
    <cellStyle name="Normal 6 5 3" xfId="2196"/>
    <cellStyle name="Normal 6 5 4" xfId="2197"/>
    <cellStyle name="Normal 6 5 5" xfId="2198"/>
    <cellStyle name="Normal 6 5 6" xfId="2199"/>
    <cellStyle name="Normal 6 5 7" xfId="2200"/>
    <cellStyle name="Normal 6 5 8" xfId="2201"/>
    <cellStyle name="Normal 6 5 9" xfId="2202"/>
    <cellStyle name="Normal 6 6" xfId="2203"/>
    <cellStyle name="Normal 6 6 10" xfId="2204"/>
    <cellStyle name="Normal 6 6 11" xfId="2205"/>
    <cellStyle name="Normal 6 6 12" xfId="2206"/>
    <cellStyle name="Normal 6 6 13" xfId="2207"/>
    <cellStyle name="Normal 6 6 14" xfId="2208"/>
    <cellStyle name="Normal 6 6 15" xfId="2209"/>
    <cellStyle name="Normal 6 6 16" xfId="2210"/>
    <cellStyle name="Normal 6 6 17" xfId="2211"/>
    <cellStyle name="Normal 6 6 2" xfId="2212"/>
    <cellStyle name="Normal 6 6 3" xfId="2213"/>
    <cellStyle name="Normal 6 6 4" xfId="2214"/>
    <cellStyle name="Normal 6 6 5" xfId="2215"/>
    <cellStyle name="Normal 6 6 6" xfId="2216"/>
    <cellStyle name="Normal 6 6 7" xfId="2217"/>
    <cellStyle name="Normal 6 6 8" xfId="2218"/>
    <cellStyle name="Normal 6 6 9" xfId="2219"/>
    <cellStyle name="Normal 6 7" xfId="2220"/>
    <cellStyle name="Normal 6 7 10" xfId="2221"/>
    <cellStyle name="Normal 6 7 11" xfId="2222"/>
    <cellStyle name="Normal 6 7 12" xfId="2223"/>
    <cellStyle name="Normal 6 7 13" xfId="2224"/>
    <cellStyle name="Normal 6 7 14" xfId="2225"/>
    <cellStyle name="Normal 6 7 15" xfId="2226"/>
    <cellStyle name="Normal 6 7 16" xfId="2227"/>
    <cellStyle name="Normal 6 7 17" xfId="2228"/>
    <cellStyle name="Normal 6 7 2" xfId="2229"/>
    <cellStyle name="Normal 6 7 3" xfId="2230"/>
    <cellStyle name="Normal 6 7 4" xfId="2231"/>
    <cellStyle name="Normal 6 7 5" xfId="2232"/>
    <cellStyle name="Normal 6 7 6" xfId="2233"/>
    <cellStyle name="Normal 6 7 7" xfId="2234"/>
    <cellStyle name="Normal 6 7 8" xfId="2235"/>
    <cellStyle name="Normal 6 7 9" xfId="2236"/>
    <cellStyle name="Normal 6 8" xfId="2237"/>
    <cellStyle name="Normal 6 8 2" xfId="2238"/>
    <cellStyle name="Normal 6 8 3" xfId="2239"/>
    <cellStyle name="Normal 6 8 4" xfId="2240"/>
    <cellStyle name="Normal 6 9" xfId="2241"/>
    <cellStyle name="Normal 6 9 2" xfId="2242"/>
    <cellStyle name="Normal 6 9 3" xfId="2243"/>
    <cellStyle name="Normal 6 9 4" xfId="2244"/>
    <cellStyle name="Normal 7" xfId="27"/>
    <cellStyle name="Normal 7 10" xfId="2245"/>
    <cellStyle name="Normal 7 10 2" xfId="2246"/>
    <cellStyle name="Normal 7 10 3" xfId="2247"/>
    <cellStyle name="Normal 7 11" xfId="2248"/>
    <cellStyle name="Normal 7 11 2" xfId="2249"/>
    <cellStyle name="Normal 7 11 3" xfId="2250"/>
    <cellStyle name="Normal 7 12" xfId="2251"/>
    <cellStyle name="Normal 7 12 2" xfId="2252"/>
    <cellStyle name="Normal 7 12 3" xfId="2253"/>
    <cellStyle name="Normal 7 13" xfId="2254"/>
    <cellStyle name="Normal 7 13 2" xfId="2255"/>
    <cellStyle name="Normal 7 13 3" xfId="2256"/>
    <cellStyle name="Normal 7 14" xfId="2257"/>
    <cellStyle name="Normal 7 14 2" xfId="2258"/>
    <cellStyle name="Normal 7 14 3" xfId="2259"/>
    <cellStyle name="Normal 7 15" xfId="2260"/>
    <cellStyle name="Normal 7 15 2" xfId="2261"/>
    <cellStyle name="Normal 7 15 3" xfId="2262"/>
    <cellStyle name="Normal 7 16" xfId="2263"/>
    <cellStyle name="Normal 7 16 2" xfId="2264"/>
    <cellStyle name="Normal 7 16 3" xfId="2265"/>
    <cellStyle name="Normal 7 17" xfId="2266"/>
    <cellStyle name="Normal 7 18" xfId="2267"/>
    <cellStyle name="Normal 7 19" xfId="2268"/>
    <cellStyle name="Normal 7 2" xfId="38"/>
    <cellStyle name="Normal 7 2 2" xfId="2269"/>
    <cellStyle name="Normal 7 2 3" xfId="2270"/>
    <cellStyle name="Normal 7 20" xfId="2271"/>
    <cellStyle name="Normal 7 21" xfId="2272"/>
    <cellStyle name="Normal 7 22" xfId="2273"/>
    <cellStyle name="Normal 7 23" xfId="2274"/>
    <cellStyle name="Normal 7 24" xfId="2275"/>
    <cellStyle name="Normal 7 25" xfId="2438"/>
    <cellStyle name="Normal 7 3" xfId="2276"/>
    <cellStyle name="Normal 7 3 2" xfId="2277"/>
    <cellStyle name="Normal 7 3 3" xfId="2278"/>
    <cellStyle name="Normal 7 4" xfId="2279"/>
    <cellStyle name="Normal 7 4 2" xfId="2280"/>
    <cellStyle name="Normal 7 4 3" xfId="2281"/>
    <cellStyle name="Normal 7 5" xfId="2282"/>
    <cellStyle name="Normal 7 5 2" xfId="2283"/>
    <cellStyle name="Normal 7 5 3" xfId="2284"/>
    <cellStyle name="Normal 7 6" xfId="2285"/>
    <cellStyle name="Normal 7 6 2" xfId="2286"/>
    <cellStyle name="Normal 7 6 3" xfId="2287"/>
    <cellStyle name="Normal 7 7" xfId="2288"/>
    <cellStyle name="Normal 7 7 2" xfId="2289"/>
    <cellStyle name="Normal 7 7 3" xfId="2290"/>
    <cellStyle name="Normal 7 8" xfId="2291"/>
    <cellStyle name="Normal 7 8 2" xfId="2292"/>
    <cellStyle name="Normal 7 8 3" xfId="2293"/>
    <cellStyle name="Normal 7 9" xfId="2294"/>
    <cellStyle name="Normal 7 9 2" xfId="2295"/>
    <cellStyle name="Normal 7 9 3" xfId="2296"/>
    <cellStyle name="Normal 8" xfId="39"/>
    <cellStyle name="Normal 8 2" xfId="2297"/>
    <cellStyle name="Normal 8 2 2" xfId="2442"/>
    <cellStyle name="Normal 8 3" xfId="2298"/>
    <cellStyle name="Normal 8 4" xfId="2299"/>
    <cellStyle name="Normal 8 5" xfId="2300"/>
    <cellStyle name="Normal 9" xfId="40"/>
    <cellStyle name="Normal 9 10" xfId="2301"/>
    <cellStyle name="Normal 9 10 2" xfId="2302"/>
    <cellStyle name="Normal 9 10 3" xfId="2303"/>
    <cellStyle name="Normal 9 11" xfId="2304"/>
    <cellStyle name="Normal 9 11 2" xfId="2305"/>
    <cellStyle name="Normal 9 11 3" xfId="2306"/>
    <cellStyle name="Normal 9 12" xfId="2307"/>
    <cellStyle name="Normal 9 12 2" xfId="2308"/>
    <cellStyle name="Normal 9 12 3" xfId="2309"/>
    <cellStyle name="Normal 9 13" xfId="2310"/>
    <cellStyle name="Normal 9 13 2" xfId="2311"/>
    <cellStyle name="Normal 9 13 3" xfId="2312"/>
    <cellStyle name="Normal 9 14" xfId="2313"/>
    <cellStyle name="Normal 9 14 2" xfId="2314"/>
    <cellStyle name="Normal 9 14 3" xfId="2315"/>
    <cellStyle name="Normal 9 15" xfId="2316"/>
    <cellStyle name="Normal 9 15 2" xfId="2317"/>
    <cellStyle name="Normal 9 15 3" xfId="2318"/>
    <cellStyle name="Normal 9 16" xfId="2319"/>
    <cellStyle name="Normal 9 16 2" xfId="2320"/>
    <cellStyle name="Normal 9 16 3" xfId="2321"/>
    <cellStyle name="Normal 9 17" xfId="2322"/>
    <cellStyle name="Normal 9 18" xfId="2323"/>
    <cellStyle name="Normal 9 19" xfId="2324"/>
    <cellStyle name="Normal 9 2" xfId="2325"/>
    <cellStyle name="Normal 9 2 2" xfId="2326"/>
    <cellStyle name="Normal 9 2 3" xfId="2327"/>
    <cellStyle name="Normal 9 3" xfId="2328"/>
    <cellStyle name="Normal 9 3 2" xfId="2329"/>
    <cellStyle name="Normal 9 3 3" xfId="2330"/>
    <cellStyle name="Normal 9 4" xfId="2331"/>
    <cellStyle name="Normal 9 4 2" xfId="2332"/>
    <cellStyle name="Normal 9 4 3" xfId="2333"/>
    <cellStyle name="Normal 9 5" xfId="2334"/>
    <cellStyle name="Normal 9 5 2" xfId="2335"/>
    <cellStyle name="Normal 9 5 3" xfId="2336"/>
    <cellStyle name="Normal 9 6" xfId="2337"/>
    <cellStyle name="Normal 9 6 2" xfId="2338"/>
    <cellStyle name="Normal 9 6 3" xfId="2339"/>
    <cellStyle name="Normal 9 7" xfId="2340"/>
    <cellStyle name="Normal 9 7 2" xfId="2341"/>
    <cellStyle name="Normal 9 7 3" xfId="2342"/>
    <cellStyle name="Normal 9 8" xfId="2343"/>
    <cellStyle name="Normal 9 8 2" xfId="2344"/>
    <cellStyle name="Normal 9 8 3" xfId="2345"/>
    <cellStyle name="Normal 9 9" xfId="2346"/>
    <cellStyle name="Normal 9 9 2" xfId="2347"/>
    <cellStyle name="Normal 9 9 3" xfId="2348"/>
    <cellStyle name="Note 2" xfId="2349"/>
    <cellStyle name="Note 2 10" xfId="2350"/>
    <cellStyle name="Note 2 11" xfId="2351"/>
    <cellStyle name="Note 2 12" xfId="2352"/>
    <cellStyle name="Note 2 13" xfId="2353"/>
    <cellStyle name="Note 2 14" xfId="2354"/>
    <cellStyle name="Note 2 15" xfId="2355"/>
    <cellStyle name="Note 2 16" xfId="2356"/>
    <cellStyle name="Note 2 17" xfId="2357"/>
    <cellStyle name="Note 2 18" xfId="2358"/>
    <cellStyle name="Note 2 19" xfId="2359"/>
    <cellStyle name="Note 2 2" xfId="2360"/>
    <cellStyle name="Note 2 20" xfId="2361"/>
    <cellStyle name="Note 2 3" xfId="2362"/>
    <cellStyle name="Note 2 4" xfId="2363"/>
    <cellStyle name="Note 2 5" xfId="2364"/>
    <cellStyle name="Note 2 6" xfId="2365"/>
    <cellStyle name="Note 2 7" xfId="2366"/>
    <cellStyle name="Note 2 8" xfId="2367"/>
    <cellStyle name="Note 2 9" xfId="2368"/>
    <cellStyle name="Note 3" xfId="2369"/>
    <cellStyle name="Note 3 2" xfId="2370"/>
    <cellStyle name="Note 4" xfId="2371"/>
    <cellStyle name="Output 2" xfId="2372"/>
    <cellStyle name="Output 2 2" xfId="2373"/>
    <cellStyle name="Output 2 3" xfId="2374"/>
    <cellStyle name="Output 2 4" xfId="2375"/>
    <cellStyle name="Output 2 5" xfId="2376"/>
    <cellStyle name="Output 2 6" xfId="2377"/>
    <cellStyle name="Output 2 7" xfId="2378"/>
    <cellStyle name="Percent 2" xfId="17"/>
    <cellStyle name="Percent 2 10" xfId="2379"/>
    <cellStyle name="Percent 2 11" xfId="2380"/>
    <cellStyle name="Percent 2 12" xfId="2381"/>
    <cellStyle name="Percent 2 13" xfId="2382"/>
    <cellStyle name="Percent 2 14" xfId="2383"/>
    <cellStyle name="Percent 2 15" xfId="2384"/>
    <cellStyle name="Percent 2 16" xfId="2385"/>
    <cellStyle name="Percent 2 17" xfId="2386"/>
    <cellStyle name="Percent 2 18" xfId="2387"/>
    <cellStyle name="Percent 2 19" xfId="2388"/>
    <cellStyle name="Percent 2 2" xfId="2389"/>
    <cellStyle name="Percent 2 20" xfId="2390"/>
    <cellStyle name="Percent 2 21" xfId="2391"/>
    <cellStyle name="Percent 2 22" xfId="2392"/>
    <cellStyle name="Percent 2 23" xfId="2393"/>
    <cellStyle name="Percent 2 3" xfId="2394"/>
    <cellStyle name="Percent 2 4" xfId="2395"/>
    <cellStyle name="Percent 2 5" xfId="2396"/>
    <cellStyle name="Percent 2 6" xfId="2397"/>
    <cellStyle name="Percent 2 7" xfId="2398"/>
    <cellStyle name="Percent 2 8" xfId="2399"/>
    <cellStyle name="Percent 2 9" xfId="2400"/>
    <cellStyle name="Percent 3" xfId="41"/>
    <cellStyle name="Percent 3 2" xfId="2401"/>
    <cellStyle name="Percent 4" xfId="2402"/>
    <cellStyle name="Percent 5" xfId="2403"/>
    <cellStyle name="Percent 5 2" xfId="2404"/>
    <cellStyle name="Percent 6" xfId="2405"/>
    <cellStyle name="Publication_style" xfId="2406"/>
    <cellStyle name="Refdb standard" xfId="2407"/>
    <cellStyle name="Refdb standard 2" xfId="2408"/>
    <cellStyle name="Row_CategoryHeadings" xfId="2409"/>
    <cellStyle name="Source" xfId="2410"/>
    <cellStyle name="Source 2" xfId="2411"/>
    <cellStyle name="Table Cells" xfId="2412"/>
    <cellStyle name="Table Cells 2" xfId="2413"/>
    <cellStyle name="Table Column Headings" xfId="2414"/>
    <cellStyle name="Table Number" xfId="2415"/>
    <cellStyle name="Table Row Headings" xfId="2416"/>
    <cellStyle name="Table Title" xfId="2417"/>
    <cellStyle name="Table_Name" xfId="2418"/>
    <cellStyle name="þ_x001d_ð'&amp;Oý—&amp;Hý_x000b__x0008_—_x000f_h_x0010__x0007__x0001__x0001_" xfId="2419"/>
    <cellStyle name="Title 2" xfId="2420"/>
    <cellStyle name="Total 2" xfId="2421"/>
    <cellStyle name="Total 2 2" xfId="2422"/>
    <cellStyle name="Total 2 3" xfId="2423"/>
    <cellStyle name="Total 2 4" xfId="2424"/>
    <cellStyle name="Total 2 5" xfId="2425"/>
    <cellStyle name="Total 2 6" xfId="2426"/>
    <cellStyle name="Total 2 7" xfId="2427"/>
    <cellStyle name="ts97" xfId="2428"/>
    <cellStyle name="u" xfId="2429"/>
    <cellStyle name="Undefined" xfId="2430"/>
    <cellStyle name="Warning Text 2" xfId="2431"/>
    <cellStyle name="Warnings" xfId="2432"/>
    <cellStyle name="Warnings 2" xfId="2433"/>
    <cellStyle name="Warnings 3" xfId="2434"/>
    <cellStyle name="Warnings 3 2" xfId="2435"/>
    <cellStyle name="Warnings 4" xfId="2436"/>
  </cellStyles>
  <dxfs count="5">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s>
  <tableStyles count="0" defaultTableStyle="TableStyleMedium9" defaultPivotStyle="PivotStyleLight16"/>
  <colors>
    <mruColors>
      <color rgb="FF000080"/>
      <color rgb="FF864CB2"/>
      <color rgb="FF682C95"/>
      <color rgb="FFC2D7F2"/>
      <color rgb="FF8EB4E3"/>
      <color rgb="FF4F81BD"/>
      <color rgb="FF7030A0"/>
      <color rgb="FF8856A7"/>
      <color rgb="FFEDF8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46565744273331"/>
          <c:y val="5.5330169821487564E-2"/>
          <c:w val="0.80753434255726197"/>
          <c:h val="0.94466983017852624"/>
        </c:manualLayout>
      </c:layout>
      <c:scatterChart>
        <c:scatterStyle val="lineMarker"/>
        <c:varyColors val="0"/>
        <c:ser>
          <c:idx val="0"/>
          <c:order val="0"/>
          <c:tx>
            <c:v>1 least main bar</c:v>
          </c:tx>
          <c:spPr>
            <a:ln w="228600" cap="flat">
              <a:solidFill>
                <a:srgbClr val="C2D7F2"/>
              </a:solidFill>
            </a:ln>
          </c:spPr>
          <c:marker>
            <c:symbol val="none"/>
          </c:marker>
          <c:xVal>
            <c:numRef>
              <c:f>'localauthority_xyco-ords_chart'!$B$8:$B$9</c:f>
              <c:numCache>
                <c:formatCode>General</c:formatCode>
                <c:ptCount val="2"/>
                <c:pt idx="0">
                  <c:v>65</c:v>
                </c:pt>
                <c:pt idx="1">
                  <c:v>743</c:v>
                </c:pt>
              </c:numCache>
            </c:numRef>
          </c:xVal>
          <c:yVal>
            <c:numRef>
              <c:f>'localauthority_xyco-ords_chart'!$C$8:$C$9</c:f>
              <c:numCache>
                <c:formatCode>General</c:formatCode>
                <c:ptCount val="2"/>
                <c:pt idx="0">
                  <c:v>1</c:v>
                </c:pt>
                <c:pt idx="1">
                  <c:v>1</c:v>
                </c:pt>
              </c:numCache>
            </c:numRef>
          </c:yVal>
          <c:smooth val="0"/>
          <c:extLst>
            <c:ext xmlns:c16="http://schemas.microsoft.com/office/drawing/2014/chart" uri="{C3380CC4-5D6E-409C-BE32-E72D297353CC}">
              <c16:uniqueId val="{00000000-2A70-412B-A062-DFB657C0C90C}"/>
            </c:ext>
          </c:extLst>
        </c:ser>
        <c:ser>
          <c:idx val="1"/>
          <c:order val="1"/>
          <c:tx>
            <c:v>1 least left cap</c:v>
          </c:tx>
          <c:spPr>
            <a:ln w="12700" cap="flat">
              <a:solidFill>
                <a:srgbClr val="C2D7F2"/>
              </a:solidFill>
            </a:ln>
          </c:spPr>
          <c:marker>
            <c:symbol val="none"/>
          </c:marker>
          <c:xVal>
            <c:numRef>
              <c:f>'localauthority_xyco-ords_chart'!$D$8:$D$9</c:f>
              <c:numCache>
                <c:formatCode>General</c:formatCode>
                <c:ptCount val="2"/>
                <c:pt idx="0">
                  <c:v>65</c:v>
                </c:pt>
                <c:pt idx="1">
                  <c:v>65</c:v>
                </c:pt>
              </c:numCache>
            </c:numRef>
          </c:xVal>
          <c:yVal>
            <c:numRef>
              <c:f>'localauthority_xyco-ords_chart'!$E$8:$E$9</c:f>
              <c:numCache>
                <c:formatCode>General</c:formatCode>
                <c:ptCount val="2"/>
                <c:pt idx="0">
                  <c:v>0.8</c:v>
                </c:pt>
                <c:pt idx="1">
                  <c:v>1.2</c:v>
                </c:pt>
              </c:numCache>
            </c:numRef>
          </c:yVal>
          <c:smooth val="0"/>
          <c:extLst>
            <c:ext xmlns:c16="http://schemas.microsoft.com/office/drawing/2014/chart" uri="{C3380CC4-5D6E-409C-BE32-E72D297353CC}">
              <c16:uniqueId val="{00000001-2A70-412B-A062-DFB657C0C90C}"/>
            </c:ext>
          </c:extLst>
        </c:ser>
        <c:ser>
          <c:idx val="2"/>
          <c:order val="2"/>
          <c:tx>
            <c:v>1 least right cap</c:v>
          </c:tx>
          <c:spPr>
            <a:ln w="12700" cap="flat">
              <a:solidFill>
                <a:srgbClr val="C2D7F2"/>
              </a:solidFill>
            </a:ln>
          </c:spPr>
          <c:marker>
            <c:symbol val="none"/>
          </c:marker>
          <c:xVal>
            <c:numRef>
              <c:f>'localauthority_xyco-ords_chart'!$F$8:$F$9</c:f>
              <c:numCache>
                <c:formatCode>General</c:formatCode>
                <c:ptCount val="2"/>
                <c:pt idx="0">
                  <c:v>743</c:v>
                </c:pt>
                <c:pt idx="1">
                  <c:v>743</c:v>
                </c:pt>
              </c:numCache>
            </c:numRef>
          </c:xVal>
          <c:yVal>
            <c:numRef>
              <c:f>'localauthority_xyco-ords_chart'!$G$8:$G$9</c:f>
              <c:numCache>
                <c:formatCode>General</c:formatCode>
                <c:ptCount val="2"/>
                <c:pt idx="0">
                  <c:v>0.8</c:v>
                </c:pt>
                <c:pt idx="1">
                  <c:v>1.2</c:v>
                </c:pt>
              </c:numCache>
            </c:numRef>
          </c:yVal>
          <c:smooth val="0"/>
          <c:extLst>
            <c:ext xmlns:c16="http://schemas.microsoft.com/office/drawing/2014/chart" uri="{C3380CC4-5D6E-409C-BE32-E72D297353CC}">
              <c16:uniqueId val="{00000002-2A70-412B-A062-DFB657C0C90C}"/>
            </c:ext>
          </c:extLst>
        </c:ser>
        <c:ser>
          <c:idx val="3"/>
          <c:order val="3"/>
          <c:tx>
            <c:strRef>
              <c:f>'localauthority_xyco-ords_chart'!$A$7</c:f>
              <c:strCache>
                <c:ptCount val="1"/>
                <c:pt idx="0">
                  <c:v>38</c:v>
                </c:pt>
              </c:strCache>
            </c:strRef>
          </c:tx>
          <c:marker>
            <c:symbol val="none"/>
          </c:marker>
          <c:dLbls>
            <c:spPr>
              <a:noFill/>
              <a:ln>
                <a:noFill/>
              </a:ln>
              <a:effectLst/>
            </c:spPr>
            <c:txPr>
              <a:bodyPr/>
              <a:lstStyle/>
              <a:p>
                <a:pPr>
                  <a:defRPr sz="900">
                    <a:latin typeface="Verdana" pitchFamily="34" charset="0"/>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'localauthority_xyco-ords_chart'!$H$8</c:f>
              <c:numCache>
                <c:formatCode>General</c:formatCode>
                <c:ptCount val="1"/>
                <c:pt idx="0">
                  <c:v>404</c:v>
                </c:pt>
              </c:numCache>
            </c:numRef>
          </c:xVal>
          <c:yVal>
            <c:numRef>
              <c:f>'localauthority_xyco-ords_chart'!$I$8</c:f>
              <c:numCache>
                <c:formatCode>General</c:formatCode>
                <c:ptCount val="1"/>
                <c:pt idx="0">
                  <c:v>1</c:v>
                </c:pt>
              </c:numCache>
            </c:numRef>
          </c:yVal>
          <c:smooth val="0"/>
          <c:extLst>
            <c:ext xmlns:c16="http://schemas.microsoft.com/office/drawing/2014/chart" uri="{C3380CC4-5D6E-409C-BE32-E72D297353CC}">
              <c16:uniqueId val="{00000003-2A70-412B-A062-DFB657C0C90C}"/>
            </c:ext>
          </c:extLst>
        </c:ser>
        <c:ser>
          <c:idx val="4"/>
          <c:order val="4"/>
          <c:tx>
            <c:v>2 next least bar</c:v>
          </c:tx>
          <c:spPr>
            <a:ln w="228600" cap="flat">
              <a:solidFill>
                <a:schemeClr val="tx2">
                  <a:lumMod val="40000"/>
                  <a:lumOff val="60000"/>
                </a:schemeClr>
              </a:solidFill>
            </a:ln>
          </c:spPr>
          <c:marker>
            <c:symbol val="none"/>
          </c:marker>
          <c:xVal>
            <c:numRef>
              <c:f>'localauthority_xyco-ords_chart'!$B$13:$B$14</c:f>
              <c:numCache>
                <c:formatCode>General</c:formatCode>
                <c:ptCount val="2"/>
                <c:pt idx="0">
                  <c:v>792</c:v>
                </c:pt>
                <c:pt idx="1">
                  <c:v>1203</c:v>
                </c:pt>
              </c:numCache>
            </c:numRef>
          </c:xVal>
          <c:yVal>
            <c:numRef>
              <c:f>'localauthority_xyco-ords_chart'!$C$13:$C$14</c:f>
              <c:numCache>
                <c:formatCode>General</c:formatCode>
                <c:ptCount val="2"/>
                <c:pt idx="0">
                  <c:v>1</c:v>
                </c:pt>
                <c:pt idx="1">
                  <c:v>1</c:v>
                </c:pt>
              </c:numCache>
            </c:numRef>
          </c:yVal>
          <c:smooth val="0"/>
          <c:extLst>
            <c:ext xmlns:c16="http://schemas.microsoft.com/office/drawing/2014/chart" uri="{C3380CC4-5D6E-409C-BE32-E72D297353CC}">
              <c16:uniqueId val="{00000004-2A70-412B-A062-DFB657C0C90C}"/>
            </c:ext>
          </c:extLst>
        </c:ser>
        <c:ser>
          <c:idx val="5"/>
          <c:order val="5"/>
          <c:tx>
            <c:v>2 next least left cap</c:v>
          </c:tx>
          <c:spPr>
            <a:ln w="12700" cap="flat">
              <a:solidFill>
                <a:schemeClr val="tx2">
                  <a:lumMod val="40000"/>
                  <a:lumOff val="60000"/>
                </a:schemeClr>
              </a:solidFill>
            </a:ln>
          </c:spPr>
          <c:marker>
            <c:symbol val="none"/>
          </c:marker>
          <c:xVal>
            <c:numRef>
              <c:f>'localauthority_xyco-ords_chart'!$D$13:$D$14</c:f>
              <c:numCache>
                <c:formatCode>General</c:formatCode>
                <c:ptCount val="2"/>
                <c:pt idx="0">
                  <c:v>792</c:v>
                </c:pt>
                <c:pt idx="1">
                  <c:v>792</c:v>
                </c:pt>
              </c:numCache>
            </c:numRef>
          </c:xVal>
          <c:yVal>
            <c:numRef>
              <c:f>'localauthority_xyco-ords_chart'!$E$13:$E$14</c:f>
              <c:numCache>
                <c:formatCode>General</c:formatCode>
                <c:ptCount val="2"/>
                <c:pt idx="0">
                  <c:v>0.8</c:v>
                </c:pt>
                <c:pt idx="1">
                  <c:v>1.2</c:v>
                </c:pt>
              </c:numCache>
            </c:numRef>
          </c:yVal>
          <c:smooth val="0"/>
          <c:extLst>
            <c:ext xmlns:c16="http://schemas.microsoft.com/office/drawing/2014/chart" uri="{C3380CC4-5D6E-409C-BE32-E72D297353CC}">
              <c16:uniqueId val="{00000005-2A70-412B-A062-DFB657C0C90C}"/>
            </c:ext>
          </c:extLst>
        </c:ser>
        <c:ser>
          <c:idx val="6"/>
          <c:order val="6"/>
          <c:tx>
            <c:v>2 next least right cap</c:v>
          </c:tx>
          <c:spPr>
            <a:ln w="12700" cap="flat">
              <a:solidFill>
                <a:srgbClr val="8EB4E3"/>
              </a:solidFill>
            </a:ln>
          </c:spPr>
          <c:marker>
            <c:symbol val="none"/>
          </c:marker>
          <c:xVal>
            <c:numRef>
              <c:f>'localauthority_xyco-ords_chart'!$F$13:$F$14</c:f>
              <c:numCache>
                <c:formatCode>General</c:formatCode>
                <c:ptCount val="2"/>
                <c:pt idx="0">
                  <c:v>1203</c:v>
                </c:pt>
                <c:pt idx="1">
                  <c:v>1203</c:v>
                </c:pt>
              </c:numCache>
            </c:numRef>
          </c:xVal>
          <c:yVal>
            <c:numRef>
              <c:f>'localauthority_xyco-ords_chart'!$G$13:$G$14</c:f>
              <c:numCache>
                <c:formatCode>General</c:formatCode>
                <c:ptCount val="2"/>
                <c:pt idx="0">
                  <c:v>0.8</c:v>
                </c:pt>
                <c:pt idx="1">
                  <c:v>1.2</c:v>
                </c:pt>
              </c:numCache>
            </c:numRef>
          </c:yVal>
          <c:smooth val="0"/>
          <c:extLst>
            <c:ext xmlns:c16="http://schemas.microsoft.com/office/drawing/2014/chart" uri="{C3380CC4-5D6E-409C-BE32-E72D297353CC}">
              <c16:uniqueId val="{00000006-2A70-412B-A062-DFB657C0C90C}"/>
            </c:ext>
          </c:extLst>
        </c:ser>
        <c:ser>
          <c:idx val="7"/>
          <c:order val="7"/>
          <c:tx>
            <c:strRef>
              <c:f>'localauthority_xyco-ords_chart'!$I$14</c:f>
              <c:strCache>
                <c:ptCount val="1"/>
                <c:pt idx="0">
                  <c:v>38</c:v>
                </c:pt>
              </c:strCache>
            </c:strRef>
          </c:tx>
          <c:marker>
            <c:symbol val="none"/>
          </c:marker>
          <c:dLbls>
            <c:spPr>
              <a:noFill/>
              <a:ln>
                <a:noFill/>
              </a:ln>
              <a:effectLst/>
            </c:spPr>
            <c:txPr>
              <a:bodyPr/>
              <a:lstStyle/>
              <a:p>
                <a:pPr>
                  <a:defRPr sz="900">
                    <a:latin typeface="Verdana" pitchFamily="34" charset="0"/>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'localauthority_xyco-ords_chart'!$H$13</c:f>
              <c:numCache>
                <c:formatCode>General</c:formatCode>
                <c:ptCount val="1"/>
                <c:pt idx="0">
                  <c:v>997.5</c:v>
                </c:pt>
              </c:numCache>
            </c:numRef>
          </c:xVal>
          <c:yVal>
            <c:numRef>
              <c:f>'localauthority_xyco-ords_chart'!$I$13</c:f>
              <c:numCache>
                <c:formatCode>General</c:formatCode>
                <c:ptCount val="1"/>
                <c:pt idx="0">
                  <c:v>1</c:v>
                </c:pt>
              </c:numCache>
            </c:numRef>
          </c:yVal>
          <c:smooth val="0"/>
          <c:extLst>
            <c:ext xmlns:c16="http://schemas.microsoft.com/office/drawing/2014/chart" uri="{C3380CC4-5D6E-409C-BE32-E72D297353CC}">
              <c16:uniqueId val="{00000007-2A70-412B-A062-DFB657C0C90C}"/>
            </c:ext>
          </c:extLst>
        </c:ser>
        <c:ser>
          <c:idx val="14"/>
          <c:order val="8"/>
          <c:tx>
            <c:strRef>
              <c:f>'localauthority_xyco-ords_chart'!$A$15</c:f>
              <c:strCache>
                <c:ptCount val="1"/>
                <c:pt idx="0">
                  <c:v>3- Middle</c:v>
                </c:pt>
              </c:strCache>
            </c:strRef>
          </c:tx>
          <c:spPr>
            <a:ln w="228600" cap="flat">
              <a:solidFill>
                <a:srgbClr val="4F81BD"/>
              </a:solidFill>
            </a:ln>
          </c:spPr>
          <c:marker>
            <c:symbol val="none"/>
          </c:marker>
          <c:xVal>
            <c:numRef>
              <c:f>'localauthority_xyco-ords_chart'!$B$18:$B$19</c:f>
              <c:numCache>
                <c:formatCode>General</c:formatCode>
                <c:ptCount val="2"/>
                <c:pt idx="0">
                  <c:v>1212</c:v>
                </c:pt>
                <c:pt idx="1">
                  <c:v>1450</c:v>
                </c:pt>
              </c:numCache>
            </c:numRef>
          </c:xVal>
          <c:yVal>
            <c:numRef>
              <c:f>'localauthority_xyco-ords_chart'!$C$18:$C$19</c:f>
              <c:numCache>
                <c:formatCode>General</c:formatCode>
                <c:ptCount val="2"/>
                <c:pt idx="0">
                  <c:v>1</c:v>
                </c:pt>
                <c:pt idx="1">
                  <c:v>1</c:v>
                </c:pt>
              </c:numCache>
            </c:numRef>
          </c:yVal>
          <c:smooth val="0"/>
          <c:extLst>
            <c:ext xmlns:c16="http://schemas.microsoft.com/office/drawing/2014/chart" uri="{C3380CC4-5D6E-409C-BE32-E72D297353CC}">
              <c16:uniqueId val="{00000008-2A70-412B-A062-DFB657C0C90C}"/>
            </c:ext>
          </c:extLst>
        </c:ser>
        <c:ser>
          <c:idx val="15"/>
          <c:order val="9"/>
          <c:tx>
            <c:v>3 middle left cap</c:v>
          </c:tx>
          <c:spPr>
            <a:ln w="12700" cap="flat">
              <a:solidFill>
                <a:srgbClr val="4F81BD"/>
              </a:solidFill>
            </a:ln>
          </c:spPr>
          <c:marker>
            <c:symbol val="none"/>
          </c:marker>
          <c:xVal>
            <c:numRef>
              <c:f>'localauthority_xyco-ords_chart'!$D$18:$D$19</c:f>
              <c:numCache>
                <c:formatCode>General</c:formatCode>
                <c:ptCount val="2"/>
                <c:pt idx="0">
                  <c:v>1212</c:v>
                </c:pt>
                <c:pt idx="1">
                  <c:v>1212</c:v>
                </c:pt>
              </c:numCache>
            </c:numRef>
          </c:xVal>
          <c:yVal>
            <c:numRef>
              <c:f>'localauthority_xyco-ords_chart'!$E$18:$E$19</c:f>
              <c:numCache>
                <c:formatCode>General</c:formatCode>
                <c:ptCount val="2"/>
                <c:pt idx="0">
                  <c:v>0.8</c:v>
                </c:pt>
                <c:pt idx="1">
                  <c:v>1.2</c:v>
                </c:pt>
              </c:numCache>
            </c:numRef>
          </c:yVal>
          <c:smooth val="0"/>
          <c:extLst>
            <c:ext xmlns:c16="http://schemas.microsoft.com/office/drawing/2014/chart" uri="{C3380CC4-5D6E-409C-BE32-E72D297353CC}">
              <c16:uniqueId val="{00000009-2A70-412B-A062-DFB657C0C90C}"/>
            </c:ext>
          </c:extLst>
        </c:ser>
        <c:ser>
          <c:idx val="16"/>
          <c:order val="10"/>
          <c:tx>
            <c:v>3 middle right cap</c:v>
          </c:tx>
          <c:spPr>
            <a:ln w="12700" cap="flat">
              <a:solidFill>
                <a:srgbClr val="4F81BD"/>
              </a:solidFill>
            </a:ln>
          </c:spPr>
          <c:marker>
            <c:symbol val="none"/>
          </c:marker>
          <c:xVal>
            <c:numRef>
              <c:f>'localauthority_xyco-ords_chart'!$F$18:$F$19</c:f>
              <c:numCache>
                <c:formatCode>General</c:formatCode>
                <c:ptCount val="2"/>
                <c:pt idx="0">
                  <c:v>1450</c:v>
                </c:pt>
                <c:pt idx="1">
                  <c:v>1450</c:v>
                </c:pt>
              </c:numCache>
            </c:numRef>
          </c:xVal>
          <c:yVal>
            <c:numRef>
              <c:f>'localauthority_xyco-ords_chart'!$G$18:$G$19</c:f>
              <c:numCache>
                <c:formatCode>General</c:formatCode>
                <c:ptCount val="2"/>
                <c:pt idx="0">
                  <c:v>0.8</c:v>
                </c:pt>
                <c:pt idx="1">
                  <c:v>1.2</c:v>
                </c:pt>
              </c:numCache>
            </c:numRef>
          </c:yVal>
          <c:smooth val="0"/>
          <c:extLst>
            <c:ext xmlns:c16="http://schemas.microsoft.com/office/drawing/2014/chart" uri="{C3380CC4-5D6E-409C-BE32-E72D297353CC}">
              <c16:uniqueId val="{0000000A-2A70-412B-A062-DFB657C0C90C}"/>
            </c:ext>
          </c:extLst>
        </c:ser>
        <c:ser>
          <c:idx val="21"/>
          <c:order val="11"/>
          <c:tx>
            <c:strRef>
              <c:f>'localauthority_xyco-ords_chart'!$I$19</c:f>
              <c:strCache>
                <c:ptCount val="1"/>
                <c:pt idx="0">
                  <c:v>38</c:v>
                </c:pt>
              </c:strCache>
            </c:strRef>
          </c:tx>
          <c:marker>
            <c:symbol val="none"/>
          </c:marker>
          <c:dLbls>
            <c:spPr>
              <a:noFill/>
              <a:ln>
                <a:noFill/>
              </a:ln>
              <a:effectLst/>
            </c:spPr>
            <c:txPr>
              <a:bodyPr/>
              <a:lstStyle/>
              <a:p>
                <a:pPr>
                  <a:defRPr sz="900" b="0">
                    <a:solidFill>
                      <a:schemeClr val="bg1"/>
                    </a:solidFill>
                    <a:latin typeface="Verdana" pitchFamily="34" charset="0"/>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'localauthority_xyco-ords_chart'!$H$18</c:f>
              <c:numCache>
                <c:formatCode>General</c:formatCode>
                <c:ptCount val="1"/>
                <c:pt idx="0">
                  <c:v>1331</c:v>
                </c:pt>
              </c:numCache>
            </c:numRef>
          </c:xVal>
          <c:yVal>
            <c:numRef>
              <c:f>'localauthority_xyco-ords_chart'!$I$18</c:f>
              <c:numCache>
                <c:formatCode>General</c:formatCode>
                <c:ptCount val="1"/>
                <c:pt idx="0">
                  <c:v>1</c:v>
                </c:pt>
              </c:numCache>
            </c:numRef>
          </c:yVal>
          <c:smooth val="0"/>
          <c:extLst>
            <c:ext xmlns:c16="http://schemas.microsoft.com/office/drawing/2014/chart" uri="{C3380CC4-5D6E-409C-BE32-E72D297353CC}">
              <c16:uniqueId val="{0000000B-2A70-412B-A062-DFB657C0C90C}"/>
            </c:ext>
          </c:extLst>
        </c:ser>
        <c:ser>
          <c:idx val="22"/>
          <c:order val="12"/>
          <c:tx>
            <c:strRef>
              <c:f>'localauthority_xyco-ords_chart'!$A$20</c:f>
              <c:strCache>
                <c:ptCount val="1"/>
                <c:pt idx="0">
                  <c:v>4- Next most deprived</c:v>
                </c:pt>
              </c:strCache>
            </c:strRef>
          </c:tx>
          <c:spPr>
            <a:ln w="228600" cap="flat">
              <a:solidFill>
                <a:srgbClr val="864CB2"/>
              </a:solidFill>
            </a:ln>
          </c:spPr>
          <c:marker>
            <c:symbol val="none"/>
          </c:marker>
          <c:xVal>
            <c:numRef>
              <c:f>'localauthority_xyco-ords_chart'!$B$23:$B$24</c:f>
              <c:numCache>
                <c:formatCode>General</c:formatCode>
                <c:ptCount val="2"/>
                <c:pt idx="0">
                  <c:v>1453</c:v>
                </c:pt>
                <c:pt idx="1">
                  <c:v>1699</c:v>
                </c:pt>
              </c:numCache>
            </c:numRef>
          </c:xVal>
          <c:yVal>
            <c:numRef>
              <c:f>'localauthority_xyco-ords_chart'!$C$23:$C$24</c:f>
              <c:numCache>
                <c:formatCode>General</c:formatCode>
                <c:ptCount val="2"/>
                <c:pt idx="0">
                  <c:v>1</c:v>
                </c:pt>
                <c:pt idx="1">
                  <c:v>1</c:v>
                </c:pt>
              </c:numCache>
            </c:numRef>
          </c:yVal>
          <c:smooth val="0"/>
          <c:extLst>
            <c:ext xmlns:c16="http://schemas.microsoft.com/office/drawing/2014/chart" uri="{C3380CC4-5D6E-409C-BE32-E72D297353CC}">
              <c16:uniqueId val="{0000000C-2A70-412B-A062-DFB657C0C90C}"/>
            </c:ext>
          </c:extLst>
        </c:ser>
        <c:ser>
          <c:idx val="23"/>
          <c:order val="13"/>
          <c:tx>
            <c:v>4 next most left cap</c:v>
          </c:tx>
          <c:spPr>
            <a:ln w="12700" cap="flat">
              <a:solidFill>
                <a:srgbClr val="864CB2"/>
              </a:solidFill>
            </a:ln>
          </c:spPr>
          <c:marker>
            <c:symbol val="none"/>
          </c:marker>
          <c:xVal>
            <c:numRef>
              <c:f>'localauthority_xyco-ords_chart'!$D$23:$D$24</c:f>
              <c:numCache>
                <c:formatCode>General</c:formatCode>
                <c:ptCount val="2"/>
                <c:pt idx="0">
                  <c:v>1453</c:v>
                </c:pt>
                <c:pt idx="1">
                  <c:v>1453</c:v>
                </c:pt>
              </c:numCache>
            </c:numRef>
          </c:xVal>
          <c:yVal>
            <c:numRef>
              <c:f>'localauthority_xyco-ords_chart'!$E$23:$E$24</c:f>
              <c:numCache>
                <c:formatCode>General</c:formatCode>
                <c:ptCount val="2"/>
                <c:pt idx="0">
                  <c:v>0.8</c:v>
                </c:pt>
                <c:pt idx="1">
                  <c:v>1.2</c:v>
                </c:pt>
              </c:numCache>
            </c:numRef>
          </c:yVal>
          <c:smooth val="0"/>
          <c:extLst>
            <c:ext xmlns:c16="http://schemas.microsoft.com/office/drawing/2014/chart" uri="{C3380CC4-5D6E-409C-BE32-E72D297353CC}">
              <c16:uniqueId val="{0000000D-2A70-412B-A062-DFB657C0C90C}"/>
            </c:ext>
          </c:extLst>
        </c:ser>
        <c:ser>
          <c:idx val="24"/>
          <c:order val="14"/>
          <c:tx>
            <c:v>4 next most right cap</c:v>
          </c:tx>
          <c:spPr>
            <a:ln w="12700" cap="flat">
              <a:solidFill>
                <a:srgbClr val="864CB2"/>
              </a:solidFill>
            </a:ln>
          </c:spPr>
          <c:marker>
            <c:symbol val="none"/>
          </c:marker>
          <c:xVal>
            <c:numRef>
              <c:f>'localauthority_xyco-ords_chart'!$F$23:$F$24</c:f>
              <c:numCache>
                <c:formatCode>General</c:formatCode>
                <c:ptCount val="2"/>
                <c:pt idx="0">
                  <c:v>1699</c:v>
                </c:pt>
                <c:pt idx="1">
                  <c:v>1699</c:v>
                </c:pt>
              </c:numCache>
            </c:numRef>
          </c:xVal>
          <c:yVal>
            <c:numRef>
              <c:f>'localauthority_xyco-ords_chart'!$G$23:$G$24</c:f>
              <c:numCache>
                <c:formatCode>General</c:formatCode>
                <c:ptCount val="2"/>
                <c:pt idx="0">
                  <c:v>0.8</c:v>
                </c:pt>
                <c:pt idx="1">
                  <c:v>1.2</c:v>
                </c:pt>
              </c:numCache>
            </c:numRef>
          </c:yVal>
          <c:smooth val="0"/>
          <c:extLst>
            <c:ext xmlns:c16="http://schemas.microsoft.com/office/drawing/2014/chart" uri="{C3380CC4-5D6E-409C-BE32-E72D297353CC}">
              <c16:uniqueId val="{0000000E-2A70-412B-A062-DFB657C0C90C}"/>
            </c:ext>
          </c:extLst>
        </c:ser>
        <c:ser>
          <c:idx val="25"/>
          <c:order val="15"/>
          <c:tx>
            <c:strRef>
              <c:f>'localauthority_xyco-ords_chart'!$I$24</c:f>
              <c:strCache>
                <c:ptCount val="1"/>
                <c:pt idx="0">
                  <c:v>38</c:v>
                </c:pt>
              </c:strCache>
            </c:strRef>
          </c:tx>
          <c:marker>
            <c:symbol val="none"/>
          </c:marker>
          <c:dLbls>
            <c:spPr>
              <a:noFill/>
              <a:ln>
                <a:noFill/>
              </a:ln>
              <a:effectLst/>
            </c:spPr>
            <c:txPr>
              <a:bodyPr/>
              <a:lstStyle/>
              <a:p>
                <a:pPr>
                  <a:defRPr sz="900">
                    <a:solidFill>
                      <a:srgbClr val="FFFFFF"/>
                    </a:solidFill>
                    <a:latin typeface="Verdana" pitchFamily="34" charset="0"/>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'localauthority_xyco-ords_chart'!$H$23</c:f>
              <c:numCache>
                <c:formatCode>General</c:formatCode>
                <c:ptCount val="1"/>
                <c:pt idx="0">
                  <c:v>1576</c:v>
                </c:pt>
              </c:numCache>
            </c:numRef>
          </c:xVal>
          <c:yVal>
            <c:numRef>
              <c:f>'localauthority_xyco-ords_chart'!$I$23</c:f>
              <c:numCache>
                <c:formatCode>General</c:formatCode>
                <c:ptCount val="1"/>
                <c:pt idx="0">
                  <c:v>1</c:v>
                </c:pt>
              </c:numCache>
            </c:numRef>
          </c:yVal>
          <c:smooth val="0"/>
          <c:extLst>
            <c:ext xmlns:c16="http://schemas.microsoft.com/office/drawing/2014/chart" uri="{C3380CC4-5D6E-409C-BE32-E72D297353CC}">
              <c16:uniqueId val="{0000000F-2A70-412B-A062-DFB657C0C90C}"/>
            </c:ext>
          </c:extLst>
        </c:ser>
        <c:ser>
          <c:idx val="26"/>
          <c:order val="16"/>
          <c:tx>
            <c:strRef>
              <c:f>'localauthority_xyco-ords_chart'!$A$25</c:f>
              <c:strCache>
                <c:ptCount val="1"/>
                <c:pt idx="0">
                  <c:v>5- Most deprived</c:v>
                </c:pt>
              </c:strCache>
            </c:strRef>
          </c:tx>
          <c:spPr>
            <a:ln w="228600" cap="flat">
              <a:solidFill>
                <a:srgbClr val="682C95"/>
              </a:solidFill>
            </a:ln>
          </c:spPr>
          <c:marker>
            <c:symbol val="none"/>
          </c:marker>
          <c:xVal>
            <c:numRef>
              <c:f>'localauthority_xyco-ords_chart'!$B$28:$B$29</c:f>
              <c:numCache>
                <c:formatCode>General</c:formatCode>
                <c:ptCount val="2"/>
                <c:pt idx="0">
                  <c:v>1701</c:v>
                </c:pt>
                <c:pt idx="1">
                  <c:v>1904</c:v>
                </c:pt>
              </c:numCache>
            </c:numRef>
          </c:xVal>
          <c:yVal>
            <c:numRef>
              <c:f>'localauthority_xyco-ords_chart'!$C$28:$C$29</c:f>
              <c:numCache>
                <c:formatCode>General</c:formatCode>
                <c:ptCount val="2"/>
                <c:pt idx="0">
                  <c:v>1</c:v>
                </c:pt>
                <c:pt idx="1">
                  <c:v>1</c:v>
                </c:pt>
              </c:numCache>
            </c:numRef>
          </c:yVal>
          <c:smooth val="0"/>
          <c:extLst>
            <c:ext xmlns:c16="http://schemas.microsoft.com/office/drawing/2014/chart" uri="{C3380CC4-5D6E-409C-BE32-E72D297353CC}">
              <c16:uniqueId val="{00000010-2A70-412B-A062-DFB657C0C90C}"/>
            </c:ext>
          </c:extLst>
        </c:ser>
        <c:ser>
          <c:idx val="27"/>
          <c:order val="17"/>
          <c:tx>
            <c:v>5 most deprived left cap</c:v>
          </c:tx>
          <c:spPr>
            <a:ln w="12700" cap="flat">
              <a:solidFill>
                <a:srgbClr val="682C95"/>
              </a:solidFill>
            </a:ln>
          </c:spPr>
          <c:marker>
            <c:symbol val="none"/>
          </c:marker>
          <c:xVal>
            <c:numRef>
              <c:f>'localauthority_xyco-ords_chart'!$D$28:$D$29</c:f>
              <c:numCache>
                <c:formatCode>General</c:formatCode>
                <c:ptCount val="2"/>
                <c:pt idx="0">
                  <c:v>1701</c:v>
                </c:pt>
                <c:pt idx="1">
                  <c:v>1701</c:v>
                </c:pt>
              </c:numCache>
            </c:numRef>
          </c:xVal>
          <c:yVal>
            <c:numRef>
              <c:f>'localauthority_xyco-ords_chart'!$E$28:$E$29</c:f>
              <c:numCache>
                <c:formatCode>General</c:formatCode>
                <c:ptCount val="2"/>
                <c:pt idx="0">
                  <c:v>0.8</c:v>
                </c:pt>
                <c:pt idx="1">
                  <c:v>1.2</c:v>
                </c:pt>
              </c:numCache>
            </c:numRef>
          </c:yVal>
          <c:smooth val="0"/>
          <c:extLst>
            <c:ext xmlns:c16="http://schemas.microsoft.com/office/drawing/2014/chart" uri="{C3380CC4-5D6E-409C-BE32-E72D297353CC}">
              <c16:uniqueId val="{00000011-2A70-412B-A062-DFB657C0C90C}"/>
            </c:ext>
          </c:extLst>
        </c:ser>
        <c:ser>
          <c:idx val="28"/>
          <c:order val="18"/>
          <c:tx>
            <c:v>5 most deprived right cap</c:v>
          </c:tx>
          <c:spPr>
            <a:ln w="12700" cap="flat">
              <a:solidFill>
                <a:srgbClr val="682C95"/>
              </a:solidFill>
            </a:ln>
          </c:spPr>
          <c:marker>
            <c:symbol val="none"/>
          </c:marker>
          <c:xVal>
            <c:numRef>
              <c:f>'localauthority_xyco-ords_chart'!$F$28:$F$29</c:f>
              <c:numCache>
                <c:formatCode>General</c:formatCode>
                <c:ptCount val="2"/>
                <c:pt idx="0">
                  <c:v>1904</c:v>
                </c:pt>
                <c:pt idx="1">
                  <c:v>1904</c:v>
                </c:pt>
              </c:numCache>
            </c:numRef>
          </c:xVal>
          <c:yVal>
            <c:numRef>
              <c:f>'localauthority_xyco-ords_chart'!$G$28:$G$29</c:f>
              <c:numCache>
                <c:formatCode>General</c:formatCode>
                <c:ptCount val="2"/>
                <c:pt idx="0">
                  <c:v>0.8</c:v>
                </c:pt>
                <c:pt idx="1">
                  <c:v>1.2</c:v>
                </c:pt>
              </c:numCache>
            </c:numRef>
          </c:yVal>
          <c:smooth val="0"/>
          <c:extLst>
            <c:ext xmlns:c16="http://schemas.microsoft.com/office/drawing/2014/chart" uri="{C3380CC4-5D6E-409C-BE32-E72D297353CC}">
              <c16:uniqueId val="{00000012-2A70-412B-A062-DFB657C0C90C}"/>
            </c:ext>
          </c:extLst>
        </c:ser>
        <c:ser>
          <c:idx val="29"/>
          <c:order val="19"/>
          <c:tx>
            <c:strRef>
              <c:f>'localauthority_xyco-ords_chart'!$I$29</c:f>
              <c:strCache>
                <c:ptCount val="1"/>
                <c:pt idx="0">
                  <c:v>38</c:v>
                </c:pt>
              </c:strCache>
            </c:strRef>
          </c:tx>
          <c:marker>
            <c:symbol val="none"/>
          </c:marker>
          <c:dLbls>
            <c:spPr>
              <a:noFill/>
              <a:ln>
                <a:noFill/>
              </a:ln>
              <a:effectLst/>
            </c:spPr>
            <c:txPr>
              <a:bodyPr/>
              <a:lstStyle/>
              <a:p>
                <a:pPr>
                  <a:defRPr sz="900">
                    <a:solidFill>
                      <a:srgbClr val="FFFFFF"/>
                    </a:solidFill>
                    <a:latin typeface="Verdana" pitchFamily="34" charset="0"/>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'localauthority_xyco-ords_chart'!$H$28</c:f>
              <c:numCache>
                <c:formatCode>General</c:formatCode>
                <c:ptCount val="1"/>
                <c:pt idx="0">
                  <c:v>1802.5</c:v>
                </c:pt>
              </c:numCache>
            </c:numRef>
          </c:xVal>
          <c:yVal>
            <c:numRef>
              <c:f>'localauthority_xyco-ords_chart'!$I$28</c:f>
              <c:numCache>
                <c:formatCode>General</c:formatCode>
                <c:ptCount val="1"/>
                <c:pt idx="0">
                  <c:v>1</c:v>
                </c:pt>
              </c:numCache>
            </c:numRef>
          </c:yVal>
          <c:smooth val="0"/>
          <c:extLst>
            <c:ext xmlns:c16="http://schemas.microsoft.com/office/drawing/2014/chart" uri="{C3380CC4-5D6E-409C-BE32-E72D297353CC}">
              <c16:uniqueId val="{00000013-2A70-412B-A062-DFB657C0C90C}"/>
            </c:ext>
          </c:extLst>
        </c:ser>
        <c:ser>
          <c:idx val="8"/>
          <c:order val="20"/>
          <c:tx>
            <c:v>wales 1</c:v>
          </c:tx>
          <c:spPr>
            <a:ln w="317500" cap="flat">
              <a:solidFill>
                <a:srgbClr val="C2D7F2"/>
              </a:solidFill>
            </a:ln>
          </c:spPr>
          <c:marker>
            <c:symbol val="none"/>
          </c:marker>
          <c:xVal>
            <c:numRef>
              <c:f>'localauthority_xyco-ords_chart'!$L$8:$L$9</c:f>
              <c:numCache>
                <c:formatCode>General</c:formatCode>
                <c:ptCount val="2"/>
                <c:pt idx="0">
                  <c:v>0</c:v>
                </c:pt>
                <c:pt idx="1">
                  <c:v>382</c:v>
                </c:pt>
              </c:numCache>
            </c:numRef>
          </c:xVal>
          <c:yVal>
            <c:numRef>
              <c:f>'localauthority_xyco-ords_chart'!$M$8:$M$9</c:f>
              <c:numCache>
                <c:formatCode>General</c:formatCode>
                <c:ptCount val="2"/>
                <c:pt idx="0">
                  <c:v>0.4</c:v>
                </c:pt>
                <c:pt idx="1">
                  <c:v>0.4</c:v>
                </c:pt>
              </c:numCache>
            </c:numRef>
          </c:yVal>
          <c:smooth val="0"/>
          <c:extLst>
            <c:ext xmlns:c16="http://schemas.microsoft.com/office/drawing/2014/chart" uri="{C3380CC4-5D6E-409C-BE32-E72D297353CC}">
              <c16:uniqueId val="{00000014-2A70-412B-A062-DFB657C0C90C}"/>
            </c:ext>
          </c:extLst>
        </c:ser>
        <c:ser>
          <c:idx val="17"/>
          <c:order val="21"/>
          <c:tx>
            <c:strRef>
              <c:f>'localauthority_xyco-ords_chart'!$S$9</c:f>
              <c:strCache>
                <c:ptCount val="1"/>
                <c:pt idx="0">
                  <c:v>Least deprived</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5-2A70-412B-A062-DFB657C0C90C}"/>
                </c:ext>
              </c:extLst>
            </c:dLbl>
            <c:spPr>
              <a:noFill/>
              <a:ln>
                <a:noFill/>
              </a:ln>
              <a:effectLst/>
            </c:spPr>
            <c:txPr>
              <a:bodyPr/>
              <a:lstStyle/>
              <a:p>
                <a:pPr>
                  <a:defRPr sz="800" b="0">
                    <a:latin typeface="Verdana" pitchFamily="34" charset="0"/>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'localauthority_xyco-ords_chart'!$R$8</c:f>
              <c:numCache>
                <c:formatCode>General</c:formatCode>
                <c:ptCount val="1"/>
                <c:pt idx="0">
                  <c:v>191</c:v>
                </c:pt>
              </c:numCache>
            </c:numRef>
          </c:xVal>
          <c:yVal>
            <c:numRef>
              <c:f>'localauthority_xyco-ords_chart'!$S$8</c:f>
              <c:numCache>
                <c:formatCode>General</c:formatCode>
                <c:ptCount val="1"/>
                <c:pt idx="0">
                  <c:v>0.4</c:v>
                </c:pt>
              </c:numCache>
            </c:numRef>
          </c:yVal>
          <c:smooth val="0"/>
          <c:extLst>
            <c:ext xmlns:c16="http://schemas.microsoft.com/office/drawing/2014/chart" uri="{C3380CC4-5D6E-409C-BE32-E72D297353CC}">
              <c16:uniqueId val="{00000016-2A70-412B-A062-DFB657C0C90C}"/>
            </c:ext>
          </c:extLst>
        </c:ser>
        <c:ser>
          <c:idx val="9"/>
          <c:order val="22"/>
          <c:tx>
            <c:v>wales 2</c:v>
          </c:tx>
          <c:spPr>
            <a:ln w="317500" cap="flat">
              <a:solidFill>
                <a:srgbClr val="8EB4E3"/>
              </a:solidFill>
            </a:ln>
          </c:spPr>
          <c:marker>
            <c:symbol val="none"/>
          </c:marker>
          <c:xVal>
            <c:numRef>
              <c:f>'localauthority_xyco-ords_chart'!$L$13:$L$14</c:f>
              <c:numCache>
                <c:formatCode>General</c:formatCode>
                <c:ptCount val="2"/>
                <c:pt idx="0">
                  <c:v>382</c:v>
                </c:pt>
                <c:pt idx="1">
                  <c:v>764</c:v>
                </c:pt>
              </c:numCache>
            </c:numRef>
          </c:xVal>
          <c:yVal>
            <c:numRef>
              <c:f>'localauthority_xyco-ords_chart'!$M$13:$M$14</c:f>
              <c:numCache>
                <c:formatCode>General</c:formatCode>
                <c:ptCount val="2"/>
                <c:pt idx="0">
                  <c:v>0.4</c:v>
                </c:pt>
                <c:pt idx="1">
                  <c:v>0.4</c:v>
                </c:pt>
              </c:numCache>
            </c:numRef>
          </c:yVal>
          <c:smooth val="0"/>
          <c:extLst>
            <c:ext xmlns:c16="http://schemas.microsoft.com/office/drawing/2014/chart" uri="{C3380CC4-5D6E-409C-BE32-E72D297353CC}">
              <c16:uniqueId val="{00000017-2A70-412B-A062-DFB657C0C90C}"/>
            </c:ext>
          </c:extLst>
        </c:ser>
        <c:ser>
          <c:idx val="13"/>
          <c:order val="23"/>
          <c:tx>
            <c:strRef>
              <c:f>'localauthority_xyco-ords_chart'!$S$14</c:f>
              <c:strCache>
                <c:ptCount val="1"/>
                <c:pt idx="0">
                  <c:v>Next least deprived</c:v>
                </c:pt>
              </c:strCache>
            </c:strRef>
          </c:tx>
          <c:marker>
            <c:symbol val="none"/>
          </c:marker>
          <c:xVal>
            <c:numRef>
              <c:f>'localauthority_xyco-ords_chart'!$R$13</c:f>
              <c:numCache>
                <c:formatCode>General</c:formatCode>
                <c:ptCount val="1"/>
                <c:pt idx="0">
                  <c:v>573</c:v>
                </c:pt>
              </c:numCache>
            </c:numRef>
          </c:xVal>
          <c:yVal>
            <c:numRef>
              <c:f>'localauthority_xyco-ords_chart'!$S$13</c:f>
              <c:numCache>
                <c:formatCode>General</c:formatCode>
                <c:ptCount val="1"/>
                <c:pt idx="0">
                  <c:v>0.4</c:v>
                </c:pt>
              </c:numCache>
            </c:numRef>
          </c:yVal>
          <c:smooth val="0"/>
          <c:extLst>
            <c:ext xmlns:c16="http://schemas.microsoft.com/office/drawing/2014/chart" uri="{C3380CC4-5D6E-409C-BE32-E72D297353CC}">
              <c16:uniqueId val="{00000018-2A70-412B-A062-DFB657C0C90C}"/>
            </c:ext>
          </c:extLst>
        </c:ser>
        <c:ser>
          <c:idx val="10"/>
          <c:order val="24"/>
          <c:tx>
            <c:v>Wales 3</c:v>
          </c:tx>
          <c:spPr>
            <a:ln w="317500" cap="flat">
              <a:solidFill>
                <a:srgbClr val="4F81BD"/>
              </a:solidFill>
            </a:ln>
          </c:spPr>
          <c:marker>
            <c:symbol val="none"/>
          </c:marker>
          <c:xVal>
            <c:numRef>
              <c:f>'localauthority_xyco-ords_chart'!$L$18:$L$19</c:f>
              <c:numCache>
                <c:formatCode>General</c:formatCode>
                <c:ptCount val="2"/>
                <c:pt idx="0">
                  <c:v>764</c:v>
                </c:pt>
                <c:pt idx="1">
                  <c:v>1145</c:v>
                </c:pt>
              </c:numCache>
            </c:numRef>
          </c:xVal>
          <c:yVal>
            <c:numRef>
              <c:f>'localauthority_xyco-ords_chart'!$M$18:$M$19</c:f>
              <c:numCache>
                <c:formatCode>General</c:formatCode>
                <c:ptCount val="2"/>
                <c:pt idx="0">
                  <c:v>0.4</c:v>
                </c:pt>
                <c:pt idx="1">
                  <c:v>0.4</c:v>
                </c:pt>
              </c:numCache>
            </c:numRef>
          </c:yVal>
          <c:smooth val="0"/>
          <c:extLst>
            <c:ext xmlns:c16="http://schemas.microsoft.com/office/drawing/2014/chart" uri="{C3380CC4-5D6E-409C-BE32-E72D297353CC}">
              <c16:uniqueId val="{00000019-2A70-412B-A062-DFB657C0C90C}"/>
            </c:ext>
          </c:extLst>
        </c:ser>
        <c:ser>
          <c:idx val="18"/>
          <c:order val="25"/>
          <c:tx>
            <c:strRef>
              <c:f>'localauthority_xyco-ords_chart'!$S$19</c:f>
              <c:strCache>
                <c:ptCount val="1"/>
                <c:pt idx="0">
                  <c:v>Middle</c:v>
                </c:pt>
              </c:strCache>
            </c:strRef>
          </c:tx>
          <c:marker>
            <c:symbol val="none"/>
          </c:marker>
          <c:dLbls>
            <c:spPr>
              <a:noFill/>
              <a:ln>
                <a:noFill/>
              </a:ln>
              <a:effectLst/>
            </c:spPr>
            <c:txPr>
              <a:bodyPr/>
              <a:lstStyle/>
              <a:p>
                <a:pPr>
                  <a:defRPr sz="800" b="0">
                    <a:solidFill>
                      <a:schemeClr val="bg1"/>
                    </a:solidFill>
                    <a:latin typeface="Verdana" pitchFamily="34" charset="0"/>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'localauthority_xyco-ords_chart'!$R$18</c:f>
              <c:numCache>
                <c:formatCode>General</c:formatCode>
                <c:ptCount val="1"/>
                <c:pt idx="0">
                  <c:v>954.5</c:v>
                </c:pt>
              </c:numCache>
            </c:numRef>
          </c:xVal>
          <c:yVal>
            <c:numRef>
              <c:f>'localauthority_xyco-ords_chart'!$S$18</c:f>
              <c:numCache>
                <c:formatCode>General</c:formatCode>
                <c:ptCount val="1"/>
                <c:pt idx="0">
                  <c:v>0.4</c:v>
                </c:pt>
              </c:numCache>
            </c:numRef>
          </c:yVal>
          <c:smooth val="0"/>
          <c:extLst>
            <c:ext xmlns:c16="http://schemas.microsoft.com/office/drawing/2014/chart" uri="{C3380CC4-5D6E-409C-BE32-E72D297353CC}">
              <c16:uniqueId val="{0000001A-2A70-412B-A062-DFB657C0C90C}"/>
            </c:ext>
          </c:extLst>
        </c:ser>
        <c:ser>
          <c:idx val="11"/>
          <c:order val="26"/>
          <c:tx>
            <c:v>Wales 4</c:v>
          </c:tx>
          <c:spPr>
            <a:ln w="317500" cap="flat">
              <a:solidFill>
                <a:srgbClr val="864CB2"/>
              </a:solidFill>
            </a:ln>
          </c:spPr>
          <c:marker>
            <c:symbol val="none"/>
          </c:marker>
          <c:xVal>
            <c:numRef>
              <c:f>'localauthority_xyco-ords_chart'!$L$23:$L$24</c:f>
              <c:numCache>
                <c:formatCode>General</c:formatCode>
                <c:ptCount val="2"/>
                <c:pt idx="0">
                  <c:v>1145</c:v>
                </c:pt>
                <c:pt idx="1">
                  <c:v>1527</c:v>
                </c:pt>
              </c:numCache>
            </c:numRef>
          </c:xVal>
          <c:yVal>
            <c:numRef>
              <c:f>'localauthority_xyco-ords_chart'!$M$23:$M$24</c:f>
              <c:numCache>
                <c:formatCode>General</c:formatCode>
                <c:ptCount val="2"/>
                <c:pt idx="0">
                  <c:v>0.4</c:v>
                </c:pt>
                <c:pt idx="1">
                  <c:v>0.4</c:v>
                </c:pt>
              </c:numCache>
            </c:numRef>
          </c:yVal>
          <c:smooth val="0"/>
          <c:extLst>
            <c:ext xmlns:c16="http://schemas.microsoft.com/office/drawing/2014/chart" uri="{C3380CC4-5D6E-409C-BE32-E72D297353CC}">
              <c16:uniqueId val="{0000001B-2A70-412B-A062-DFB657C0C90C}"/>
            </c:ext>
          </c:extLst>
        </c:ser>
        <c:ser>
          <c:idx val="19"/>
          <c:order val="27"/>
          <c:tx>
            <c:strRef>
              <c:f>'localauthority_xyco-ords_chart'!$S$24</c:f>
              <c:strCache>
                <c:ptCount val="1"/>
                <c:pt idx="0">
                  <c:v>Next most deprived</c:v>
                </c:pt>
              </c:strCache>
            </c:strRef>
          </c:tx>
          <c:marker>
            <c:symbol val="none"/>
          </c:marker>
          <c:xVal>
            <c:numRef>
              <c:f>'localauthority_xyco-ords_chart'!$R$23</c:f>
              <c:numCache>
                <c:formatCode>General</c:formatCode>
                <c:ptCount val="1"/>
                <c:pt idx="0">
                  <c:v>1336</c:v>
                </c:pt>
              </c:numCache>
            </c:numRef>
          </c:xVal>
          <c:yVal>
            <c:numRef>
              <c:f>'localauthority_xyco-ords_chart'!$S$23</c:f>
              <c:numCache>
                <c:formatCode>General</c:formatCode>
                <c:ptCount val="1"/>
                <c:pt idx="0">
                  <c:v>0.4</c:v>
                </c:pt>
              </c:numCache>
            </c:numRef>
          </c:yVal>
          <c:smooth val="0"/>
          <c:extLst>
            <c:ext xmlns:c16="http://schemas.microsoft.com/office/drawing/2014/chart" uri="{C3380CC4-5D6E-409C-BE32-E72D297353CC}">
              <c16:uniqueId val="{0000001C-2A70-412B-A062-DFB657C0C90C}"/>
            </c:ext>
          </c:extLst>
        </c:ser>
        <c:ser>
          <c:idx val="12"/>
          <c:order val="28"/>
          <c:tx>
            <c:v>Wales 5</c:v>
          </c:tx>
          <c:spPr>
            <a:ln w="317500" cap="flat">
              <a:solidFill>
                <a:srgbClr val="682C95"/>
              </a:solidFill>
            </a:ln>
          </c:spPr>
          <c:marker>
            <c:symbol val="none"/>
          </c:marker>
          <c:xVal>
            <c:numRef>
              <c:f>'localauthority_xyco-ords_chart'!$L$28:$L$29</c:f>
              <c:numCache>
                <c:formatCode>General</c:formatCode>
                <c:ptCount val="2"/>
                <c:pt idx="0">
                  <c:v>1527</c:v>
                </c:pt>
                <c:pt idx="1">
                  <c:v>1909</c:v>
                </c:pt>
              </c:numCache>
            </c:numRef>
          </c:xVal>
          <c:yVal>
            <c:numRef>
              <c:f>'localauthority_xyco-ords_chart'!$M$28:$M$29</c:f>
              <c:numCache>
                <c:formatCode>General</c:formatCode>
                <c:ptCount val="2"/>
                <c:pt idx="0">
                  <c:v>0.4</c:v>
                </c:pt>
                <c:pt idx="1">
                  <c:v>0.4</c:v>
                </c:pt>
              </c:numCache>
            </c:numRef>
          </c:yVal>
          <c:smooth val="0"/>
          <c:extLst>
            <c:ext xmlns:c16="http://schemas.microsoft.com/office/drawing/2014/chart" uri="{C3380CC4-5D6E-409C-BE32-E72D297353CC}">
              <c16:uniqueId val="{0000001D-2A70-412B-A062-DFB657C0C90C}"/>
            </c:ext>
          </c:extLst>
        </c:ser>
        <c:ser>
          <c:idx val="20"/>
          <c:order val="29"/>
          <c:tx>
            <c:strRef>
              <c:f>'localauthority_xyco-ords_chart'!$S$29</c:f>
              <c:strCache>
                <c:ptCount val="1"/>
                <c:pt idx="0">
                  <c:v>Most deprived</c:v>
                </c:pt>
              </c:strCache>
            </c:strRef>
          </c:tx>
          <c:spPr>
            <a:ln>
              <a:noFill/>
            </a:ln>
          </c:spPr>
          <c:marker>
            <c:symbol val="none"/>
          </c:marker>
          <c:dLbls>
            <c:spPr>
              <a:noFill/>
              <a:ln>
                <a:noFill/>
              </a:ln>
              <a:effectLst/>
            </c:spPr>
            <c:txPr>
              <a:bodyPr/>
              <a:lstStyle/>
              <a:p>
                <a:pPr>
                  <a:defRPr>
                    <a:solidFill>
                      <a:srgbClr val="FFFFFF"/>
                    </a:solidFill>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'localauthority_xyco-ords_chart'!$R$28</c:f>
              <c:numCache>
                <c:formatCode>General</c:formatCode>
                <c:ptCount val="1"/>
                <c:pt idx="0">
                  <c:v>1718</c:v>
                </c:pt>
              </c:numCache>
            </c:numRef>
          </c:xVal>
          <c:yVal>
            <c:numRef>
              <c:f>'localauthority_xyco-ords_chart'!$S$28</c:f>
              <c:numCache>
                <c:formatCode>General</c:formatCode>
                <c:ptCount val="1"/>
                <c:pt idx="0">
                  <c:v>0.4</c:v>
                </c:pt>
              </c:numCache>
            </c:numRef>
          </c:yVal>
          <c:smooth val="0"/>
          <c:extLst>
            <c:ext xmlns:c16="http://schemas.microsoft.com/office/drawing/2014/chart" uri="{C3380CC4-5D6E-409C-BE32-E72D297353CC}">
              <c16:uniqueId val="{0000001E-2A70-412B-A062-DFB657C0C90C}"/>
            </c:ext>
          </c:extLst>
        </c:ser>
        <c:ser>
          <c:idx val="30"/>
          <c:order val="30"/>
          <c:tx>
            <c:strRef>
              <c:f>'localauthority_xyco-ords_chart'!$B$32:$C$32</c:f>
              <c:strCache>
                <c:ptCount val="1"/>
                <c:pt idx="0">
                  <c:v>Cwm Taf UHB fifths</c:v>
                </c:pt>
              </c:strCache>
            </c:strRef>
          </c:tx>
          <c:marker>
            <c:symbol val="none"/>
          </c:marker>
          <c:dLbls>
            <c:spPr>
              <a:noFill/>
              <a:ln>
                <a:noFill/>
              </a:ln>
              <a:effectLst/>
            </c:spPr>
            <c:txPr>
              <a:bodyPr/>
              <a:lstStyle/>
              <a:p>
                <a:pPr>
                  <a:defRPr sz="900" b="0">
                    <a:latin typeface="Verdana" pitchFamily="34" charset="0"/>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'localauthority_xyco-ords_chart'!$B$34:$B$35</c:f>
              <c:numCache>
                <c:formatCode>General</c:formatCode>
                <c:ptCount val="2"/>
                <c:pt idx="0">
                  <c:v>0</c:v>
                </c:pt>
                <c:pt idx="1">
                  <c:v>0</c:v>
                </c:pt>
              </c:numCache>
            </c:numRef>
          </c:xVal>
          <c:yVal>
            <c:numRef>
              <c:f>'localauthority_xyco-ords_chart'!$C$34:$C$35</c:f>
              <c:numCache>
                <c:formatCode>General</c:formatCode>
                <c:ptCount val="2"/>
                <c:pt idx="0">
                  <c:v>1</c:v>
                </c:pt>
                <c:pt idx="1">
                  <c:v>1</c:v>
                </c:pt>
              </c:numCache>
            </c:numRef>
          </c:yVal>
          <c:smooth val="0"/>
          <c:extLst>
            <c:ext xmlns:c16="http://schemas.microsoft.com/office/drawing/2014/chart" uri="{C3380CC4-5D6E-409C-BE32-E72D297353CC}">
              <c16:uniqueId val="{0000001F-2A70-412B-A062-DFB657C0C90C}"/>
            </c:ext>
          </c:extLst>
        </c:ser>
        <c:ser>
          <c:idx val="31"/>
          <c:order val="31"/>
          <c:tx>
            <c:strRef>
              <c:f>'localauthority_xyco-ords_chart'!$D$32:$E$32</c:f>
              <c:strCache>
                <c:ptCount val="1"/>
                <c:pt idx="0">
                  <c:v>Wales fifths</c:v>
                </c:pt>
              </c:strCache>
            </c:strRef>
          </c:tx>
          <c:marker>
            <c:symbol val="none"/>
          </c:marker>
          <c:dLbls>
            <c:spPr>
              <a:noFill/>
              <a:ln>
                <a:noFill/>
              </a:ln>
              <a:effectLst/>
            </c:spPr>
            <c:txPr>
              <a:bodyPr/>
              <a:lstStyle/>
              <a:p>
                <a:pPr>
                  <a:defRPr sz="900" b="0">
                    <a:latin typeface="Verdana" pitchFamily="34" charset="0"/>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'localauthority_xyco-ords_chart'!$D$34:$D$35</c:f>
              <c:numCache>
                <c:formatCode>General</c:formatCode>
                <c:ptCount val="2"/>
                <c:pt idx="0">
                  <c:v>0</c:v>
                </c:pt>
                <c:pt idx="1">
                  <c:v>0</c:v>
                </c:pt>
              </c:numCache>
            </c:numRef>
          </c:xVal>
          <c:yVal>
            <c:numRef>
              <c:f>'localauthority_xyco-ords_chart'!$E$34:$E$35</c:f>
              <c:numCache>
                <c:formatCode>General</c:formatCode>
                <c:ptCount val="2"/>
                <c:pt idx="0">
                  <c:v>0.4</c:v>
                </c:pt>
                <c:pt idx="1">
                  <c:v>0.4</c:v>
                </c:pt>
              </c:numCache>
            </c:numRef>
          </c:yVal>
          <c:smooth val="0"/>
          <c:extLst>
            <c:ext xmlns:c16="http://schemas.microsoft.com/office/drawing/2014/chart" uri="{C3380CC4-5D6E-409C-BE32-E72D297353CC}">
              <c16:uniqueId val="{00000020-2A70-412B-A062-DFB657C0C90C}"/>
            </c:ext>
          </c:extLst>
        </c:ser>
        <c:ser>
          <c:idx val="32"/>
          <c:order val="32"/>
          <c:tx>
            <c:v>Wa 1 left cap</c:v>
          </c:tx>
          <c:spPr>
            <a:ln w="12700">
              <a:solidFill>
                <a:srgbClr val="C2D7F2"/>
              </a:solidFill>
            </a:ln>
          </c:spPr>
          <c:marker>
            <c:symbol val="none"/>
          </c:marker>
          <c:xVal>
            <c:numRef>
              <c:f>'localauthority_xyco-ords_chart'!$N$8:$N$9</c:f>
              <c:numCache>
                <c:formatCode>General</c:formatCode>
                <c:ptCount val="2"/>
                <c:pt idx="0">
                  <c:v>0</c:v>
                </c:pt>
                <c:pt idx="1">
                  <c:v>0</c:v>
                </c:pt>
              </c:numCache>
            </c:numRef>
          </c:xVal>
          <c:yVal>
            <c:numRef>
              <c:f>'localauthority_xyco-ords_chart'!$O$8:$O$9</c:f>
              <c:numCache>
                <c:formatCode>General</c:formatCode>
                <c:ptCount val="2"/>
                <c:pt idx="0">
                  <c:v>0.2</c:v>
                </c:pt>
                <c:pt idx="1">
                  <c:v>0.6</c:v>
                </c:pt>
              </c:numCache>
            </c:numRef>
          </c:yVal>
          <c:smooth val="0"/>
          <c:extLst>
            <c:ext xmlns:c16="http://schemas.microsoft.com/office/drawing/2014/chart" uri="{C3380CC4-5D6E-409C-BE32-E72D297353CC}">
              <c16:uniqueId val="{00000021-2A70-412B-A062-DFB657C0C90C}"/>
            </c:ext>
          </c:extLst>
        </c:ser>
        <c:ser>
          <c:idx val="33"/>
          <c:order val="33"/>
          <c:tx>
            <c:v>Wa 1 right cap</c:v>
          </c:tx>
          <c:spPr>
            <a:ln w="12700">
              <a:solidFill>
                <a:srgbClr val="C2D7F2"/>
              </a:solidFill>
            </a:ln>
          </c:spPr>
          <c:marker>
            <c:symbol val="none"/>
          </c:marker>
          <c:xVal>
            <c:numRef>
              <c:f>'localauthority_xyco-ords_chart'!$P$8:$P$9</c:f>
              <c:numCache>
                <c:formatCode>General</c:formatCode>
                <c:ptCount val="2"/>
                <c:pt idx="0">
                  <c:v>382</c:v>
                </c:pt>
                <c:pt idx="1">
                  <c:v>382</c:v>
                </c:pt>
              </c:numCache>
            </c:numRef>
          </c:xVal>
          <c:yVal>
            <c:numRef>
              <c:f>'localauthority_xyco-ords_chart'!$Q$8:$Q$9</c:f>
              <c:numCache>
                <c:formatCode>General</c:formatCode>
                <c:ptCount val="2"/>
                <c:pt idx="0">
                  <c:v>0.2</c:v>
                </c:pt>
                <c:pt idx="1">
                  <c:v>0.6</c:v>
                </c:pt>
              </c:numCache>
            </c:numRef>
          </c:yVal>
          <c:smooth val="0"/>
          <c:extLst>
            <c:ext xmlns:c16="http://schemas.microsoft.com/office/drawing/2014/chart" uri="{C3380CC4-5D6E-409C-BE32-E72D297353CC}">
              <c16:uniqueId val="{00000022-2A70-412B-A062-DFB657C0C90C}"/>
            </c:ext>
          </c:extLst>
        </c:ser>
        <c:ser>
          <c:idx val="34"/>
          <c:order val="34"/>
          <c:tx>
            <c:v>Wa 2 left cap</c:v>
          </c:tx>
          <c:spPr>
            <a:ln w="12700">
              <a:solidFill>
                <a:srgbClr val="8EB4E3"/>
              </a:solidFill>
            </a:ln>
          </c:spPr>
          <c:marker>
            <c:symbol val="none"/>
          </c:marker>
          <c:xVal>
            <c:numRef>
              <c:f>'localauthority_xyco-ords_chart'!$N$13:$N$14</c:f>
              <c:numCache>
                <c:formatCode>General</c:formatCode>
                <c:ptCount val="2"/>
                <c:pt idx="0">
                  <c:v>382</c:v>
                </c:pt>
                <c:pt idx="1">
                  <c:v>382</c:v>
                </c:pt>
              </c:numCache>
            </c:numRef>
          </c:xVal>
          <c:yVal>
            <c:numRef>
              <c:f>'localauthority_xyco-ords_chart'!$O$13:$O$14</c:f>
              <c:numCache>
                <c:formatCode>General</c:formatCode>
                <c:ptCount val="2"/>
                <c:pt idx="0">
                  <c:v>0.2</c:v>
                </c:pt>
                <c:pt idx="1">
                  <c:v>0.6</c:v>
                </c:pt>
              </c:numCache>
            </c:numRef>
          </c:yVal>
          <c:smooth val="0"/>
          <c:extLst>
            <c:ext xmlns:c16="http://schemas.microsoft.com/office/drawing/2014/chart" uri="{C3380CC4-5D6E-409C-BE32-E72D297353CC}">
              <c16:uniqueId val="{00000023-2A70-412B-A062-DFB657C0C90C}"/>
            </c:ext>
          </c:extLst>
        </c:ser>
        <c:ser>
          <c:idx val="35"/>
          <c:order val="35"/>
          <c:tx>
            <c:v>Wa 2 right cap</c:v>
          </c:tx>
          <c:spPr>
            <a:ln w="12700">
              <a:solidFill>
                <a:srgbClr val="8EB4E3"/>
              </a:solidFill>
            </a:ln>
          </c:spPr>
          <c:marker>
            <c:symbol val="none"/>
          </c:marker>
          <c:xVal>
            <c:numRef>
              <c:f>'localauthority_xyco-ords_chart'!$P$13:$P$14</c:f>
              <c:numCache>
                <c:formatCode>General</c:formatCode>
                <c:ptCount val="2"/>
                <c:pt idx="0">
                  <c:v>764</c:v>
                </c:pt>
                <c:pt idx="1">
                  <c:v>764</c:v>
                </c:pt>
              </c:numCache>
            </c:numRef>
          </c:xVal>
          <c:yVal>
            <c:numRef>
              <c:f>'localauthority_xyco-ords_chart'!$Q$13:$Q$14</c:f>
              <c:numCache>
                <c:formatCode>General</c:formatCode>
                <c:ptCount val="2"/>
                <c:pt idx="0">
                  <c:v>0.2</c:v>
                </c:pt>
                <c:pt idx="1">
                  <c:v>0.6</c:v>
                </c:pt>
              </c:numCache>
            </c:numRef>
          </c:yVal>
          <c:smooth val="0"/>
          <c:extLst>
            <c:ext xmlns:c16="http://schemas.microsoft.com/office/drawing/2014/chart" uri="{C3380CC4-5D6E-409C-BE32-E72D297353CC}">
              <c16:uniqueId val="{00000024-2A70-412B-A062-DFB657C0C90C}"/>
            </c:ext>
          </c:extLst>
        </c:ser>
        <c:ser>
          <c:idx val="36"/>
          <c:order val="36"/>
          <c:tx>
            <c:v>Wa 3 left cap</c:v>
          </c:tx>
          <c:spPr>
            <a:ln w="12700">
              <a:solidFill>
                <a:srgbClr val="4F81BD"/>
              </a:solidFill>
            </a:ln>
          </c:spPr>
          <c:marker>
            <c:symbol val="none"/>
          </c:marker>
          <c:xVal>
            <c:numRef>
              <c:f>'localauthority_xyco-ords_chart'!$N$18:$N$19</c:f>
              <c:numCache>
                <c:formatCode>General</c:formatCode>
                <c:ptCount val="2"/>
                <c:pt idx="0">
                  <c:v>764</c:v>
                </c:pt>
                <c:pt idx="1">
                  <c:v>764</c:v>
                </c:pt>
              </c:numCache>
            </c:numRef>
          </c:xVal>
          <c:yVal>
            <c:numRef>
              <c:f>'localauthority_xyco-ords_chart'!$O$18:$O$19</c:f>
              <c:numCache>
                <c:formatCode>General</c:formatCode>
                <c:ptCount val="2"/>
                <c:pt idx="0">
                  <c:v>0.2</c:v>
                </c:pt>
                <c:pt idx="1">
                  <c:v>0.6</c:v>
                </c:pt>
              </c:numCache>
            </c:numRef>
          </c:yVal>
          <c:smooth val="0"/>
          <c:extLst>
            <c:ext xmlns:c16="http://schemas.microsoft.com/office/drawing/2014/chart" uri="{C3380CC4-5D6E-409C-BE32-E72D297353CC}">
              <c16:uniqueId val="{00000025-2A70-412B-A062-DFB657C0C90C}"/>
            </c:ext>
          </c:extLst>
        </c:ser>
        <c:ser>
          <c:idx val="37"/>
          <c:order val="37"/>
          <c:tx>
            <c:v>Wa 3 right cap</c:v>
          </c:tx>
          <c:spPr>
            <a:ln w="12700">
              <a:solidFill>
                <a:srgbClr val="4F81BD"/>
              </a:solidFill>
            </a:ln>
          </c:spPr>
          <c:marker>
            <c:symbol val="none"/>
          </c:marker>
          <c:xVal>
            <c:numRef>
              <c:f>'localauthority_xyco-ords_chart'!$P$18:$P$19</c:f>
              <c:numCache>
                <c:formatCode>General</c:formatCode>
                <c:ptCount val="2"/>
                <c:pt idx="0">
                  <c:v>1145</c:v>
                </c:pt>
                <c:pt idx="1">
                  <c:v>1145</c:v>
                </c:pt>
              </c:numCache>
            </c:numRef>
          </c:xVal>
          <c:yVal>
            <c:numRef>
              <c:f>'localauthority_xyco-ords_chart'!$Q$18:$Q$19</c:f>
              <c:numCache>
                <c:formatCode>General</c:formatCode>
                <c:ptCount val="2"/>
                <c:pt idx="0">
                  <c:v>0.2</c:v>
                </c:pt>
                <c:pt idx="1">
                  <c:v>0.6</c:v>
                </c:pt>
              </c:numCache>
            </c:numRef>
          </c:yVal>
          <c:smooth val="0"/>
          <c:extLst>
            <c:ext xmlns:c16="http://schemas.microsoft.com/office/drawing/2014/chart" uri="{C3380CC4-5D6E-409C-BE32-E72D297353CC}">
              <c16:uniqueId val="{00000026-2A70-412B-A062-DFB657C0C90C}"/>
            </c:ext>
          </c:extLst>
        </c:ser>
        <c:ser>
          <c:idx val="38"/>
          <c:order val="38"/>
          <c:tx>
            <c:v>Wa 4 left cap</c:v>
          </c:tx>
          <c:spPr>
            <a:ln w="12700">
              <a:solidFill>
                <a:srgbClr val="864CB2"/>
              </a:solidFill>
            </a:ln>
          </c:spPr>
          <c:marker>
            <c:symbol val="none"/>
          </c:marker>
          <c:xVal>
            <c:numRef>
              <c:f>'localauthority_xyco-ords_chart'!$N$23:$N$24</c:f>
              <c:numCache>
                <c:formatCode>General</c:formatCode>
                <c:ptCount val="2"/>
                <c:pt idx="0">
                  <c:v>1145</c:v>
                </c:pt>
                <c:pt idx="1">
                  <c:v>1145</c:v>
                </c:pt>
              </c:numCache>
            </c:numRef>
          </c:xVal>
          <c:yVal>
            <c:numRef>
              <c:f>'localauthority_xyco-ords_chart'!$O$23:$O$24</c:f>
              <c:numCache>
                <c:formatCode>General</c:formatCode>
                <c:ptCount val="2"/>
                <c:pt idx="0">
                  <c:v>0.2</c:v>
                </c:pt>
                <c:pt idx="1">
                  <c:v>0.6</c:v>
                </c:pt>
              </c:numCache>
            </c:numRef>
          </c:yVal>
          <c:smooth val="0"/>
          <c:extLst>
            <c:ext xmlns:c16="http://schemas.microsoft.com/office/drawing/2014/chart" uri="{C3380CC4-5D6E-409C-BE32-E72D297353CC}">
              <c16:uniqueId val="{00000027-2A70-412B-A062-DFB657C0C90C}"/>
            </c:ext>
          </c:extLst>
        </c:ser>
        <c:ser>
          <c:idx val="39"/>
          <c:order val="39"/>
          <c:tx>
            <c:v>Wa 4 right cap</c:v>
          </c:tx>
          <c:spPr>
            <a:ln w="12700">
              <a:solidFill>
                <a:srgbClr val="864CB2"/>
              </a:solidFill>
            </a:ln>
          </c:spPr>
          <c:marker>
            <c:symbol val="none"/>
          </c:marker>
          <c:xVal>
            <c:numRef>
              <c:f>'localauthority_xyco-ords_chart'!$P$23:$P$24</c:f>
              <c:numCache>
                <c:formatCode>General</c:formatCode>
                <c:ptCount val="2"/>
                <c:pt idx="0">
                  <c:v>1527</c:v>
                </c:pt>
                <c:pt idx="1">
                  <c:v>1527</c:v>
                </c:pt>
              </c:numCache>
            </c:numRef>
          </c:xVal>
          <c:yVal>
            <c:numRef>
              <c:f>'localauthority_xyco-ords_chart'!$Q$23:$Q$24</c:f>
              <c:numCache>
                <c:formatCode>General</c:formatCode>
                <c:ptCount val="2"/>
                <c:pt idx="0">
                  <c:v>0.2</c:v>
                </c:pt>
                <c:pt idx="1">
                  <c:v>0.6</c:v>
                </c:pt>
              </c:numCache>
            </c:numRef>
          </c:yVal>
          <c:smooth val="0"/>
          <c:extLst>
            <c:ext xmlns:c16="http://schemas.microsoft.com/office/drawing/2014/chart" uri="{C3380CC4-5D6E-409C-BE32-E72D297353CC}">
              <c16:uniqueId val="{00000028-2A70-412B-A062-DFB657C0C90C}"/>
            </c:ext>
          </c:extLst>
        </c:ser>
        <c:ser>
          <c:idx val="40"/>
          <c:order val="40"/>
          <c:tx>
            <c:v>Wa 5 left cap</c:v>
          </c:tx>
          <c:spPr>
            <a:ln w="12700"/>
          </c:spPr>
          <c:marker>
            <c:symbol val="none"/>
          </c:marker>
          <c:xVal>
            <c:numRef>
              <c:f>'localauthority_xyco-ords_chart'!$N$28:$N$29</c:f>
              <c:numCache>
                <c:formatCode>General</c:formatCode>
                <c:ptCount val="2"/>
                <c:pt idx="0">
                  <c:v>1527</c:v>
                </c:pt>
                <c:pt idx="1">
                  <c:v>1527</c:v>
                </c:pt>
              </c:numCache>
            </c:numRef>
          </c:xVal>
          <c:yVal>
            <c:numRef>
              <c:f>'localauthority_xyco-ords_chart'!$O$28:$O$29</c:f>
              <c:numCache>
                <c:formatCode>General</c:formatCode>
                <c:ptCount val="2"/>
                <c:pt idx="0">
                  <c:v>0.2</c:v>
                </c:pt>
                <c:pt idx="1">
                  <c:v>0.6</c:v>
                </c:pt>
              </c:numCache>
            </c:numRef>
          </c:yVal>
          <c:smooth val="0"/>
          <c:extLst>
            <c:ext xmlns:c16="http://schemas.microsoft.com/office/drawing/2014/chart" uri="{C3380CC4-5D6E-409C-BE32-E72D297353CC}">
              <c16:uniqueId val="{00000029-2A70-412B-A062-DFB657C0C90C}"/>
            </c:ext>
          </c:extLst>
        </c:ser>
        <c:ser>
          <c:idx val="41"/>
          <c:order val="41"/>
          <c:tx>
            <c:v>Wa 5 left cap</c:v>
          </c:tx>
          <c:spPr>
            <a:ln w="12700">
              <a:solidFill>
                <a:srgbClr val="682C95"/>
              </a:solidFill>
            </a:ln>
          </c:spPr>
          <c:marker>
            <c:symbol val="none"/>
          </c:marker>
          <c:xVal>
            <c:numRef>
              <c:f>'localauthority_xyco-ords_chart'!$N$28:$N$29</c:f>
              <c:numCache>
                <c:formatCode>General</c:formatCode>
                <c:ptCount val="2"/>
                <c:pt idx="0">
                  <c:v>1527</c:v>
                </c:pt>
                <c:pt idx="1">
                  <c:v>1527</c:v>
                </c:pt>
              </c:numCache>
            </c:numRef>
          </c:xVal>
          <c:yVal>
            <c:numRef>
              <c:f>'localauthority_xyco-ords_chart'!$O$28:$O$29</c:f>
              <c:numCache>
                <c:formatCode>General</c:formatCode>
                <c:ptCount val="2"/>
                <c:pt idx="0">
                  <c:v>0.2</c:v>
                </c:pt>
                <c:pt idx="1">
                  <c:v>0.6</c:v>
                </c:pt>
              </c:numCache>
            </c:numRef>
          </c:yVal>
          <c:smooth val="0"/>
          <c:extLst>
            <c:ext xmlns:c16="http://schemas.microsoft.com/office/drawing/2014/chart" uri="{C3380CC4-5D6E-409C-BE32-E72D297353CC}">
              <c16:uniqueId val="{0000002A-2A70-412B-A062-DFB657C0C90C}"/>
            </c:ext>
          </c:extLst>
        </c:ser>
        <c:ser>
          <c:idx val="42"/>
          <c:order val="42"/>
          <c:tx>
            <c:v>Wa 5 right cap</c:v>
          </c:tx>
          <c:spPr>
            <a:ln w="12700">
              <a:solidFill>
                <a:srgbClr val="682C95"/>
              </a:solidFill>
            </a:ln>
          </c:spPr>
          <c:marker>
            <c:symbol val="none"/>
          </c:marker>
          <c:xVal>
            <c:numRef>
              <c:f>'localauthority_xyco-ords_chart'!$P$28:$P$29</c:f>
              <c:numCache>
                <c:formatCode>General</c:formatCode>
                <c:ptCount val="2"/>
                <c:pt idx="0">
                  <c:v>1909</c:v>
                </c:pt>
                <c:pt idx="1">
                  <c:v>1909</c:v>
                </c:pt>
              </c:numCache>
            </c:numRef>
          </c:xVal>
          <c:yVal>
            <c:numRef>
              <c:f>'localauthority_xyco-ords_chart'!$Q$28:$Q$29</c:f>
              <c:numCache>
                <c:formatCode>General</c:formatCode>
                <c:ptCount val="2"/>
                <c:pt idx="0">
                  <c:v>0.2</c:v>
                </c:pt>
                <c:pt idx="1">
                  <c:v>0.6</c:v>
                </c:pt>
              </c:numCache>
            </c:numRef>
          </c:yVal>
          <c:smooth val="0"/>
          <c:extLst>
            <c:ext xmlns:c16="http://schemas.microsoft.com/office/drawing/2014/chart" uri="{C3380CC4-5D6E-409C-BE32-E72D297353CC}">
              <c16:uniqueId val="{0000002B-2A70-412B-A062-DFB657C0C90C}"/>
            </c:ext>
          </c:extLst>
        </c:ser>
        <c:dLbls>
          <c:showLegendKey val="0"/>
          <c:showVal val="0"/>
          <c:showCatName val="0"/>
          <c:showSerName val="0"/>
          <c:showPercent val="0"/>
          <c:showBubbleSize val="0"/>
        </c:dLbls>
        <c:axId val="77389184"/>
        <c:axId val="78451840"/>
      </c:scatterChart>
      <c:valAx>
        <c:axId val="77389184"/>
        <c:scaling>
          <c:orientation val="minMax"/>
          <c:max val="2000"/>
          <c:min val="-10"/>
        </c:scaling>
        <c:delete val="1"/>
        <c:axPos val="b"/>
        <c:numFmt formatCode="General" sourceLinked="1"/>
        <c:majorTickMark val="out"/>
        <c:minorTickMark val="none"/>
        <c:tickLblPos val="none"/>
        <c:crossAx val="78451840"/>
        <c:crossesAt val="0.2"/>
        <c:crossBetween val="midCat"/>
        <c:majorUnit val="10"/>
        <c:minorUnit val="10"/>
      </c:valAx>
      <c:valAx>
        <c:axId val="78451840"/>
        <c:scaling>
          <c:orientation val="minMax"/>
          <c:max val="1.3"/>
        </c:scaling>
        <c:delete val="1"/>
        <c:axPos val="l"/>
        <c:numFmt formatCode="General" sourceLinked="1"/>
        <c:majorTickMark val="out"/>
        <c:minorTickMark val="none"/>
        <c:tickLblPos val="none"/>
        <c:crossAx val="77389184"/>
        <c:crosses val="autoZero"/>
        <c:crossBetween val="midCat"/>
        <c:majorUnit val="0.1"/>
      </c:valAx>
      <c:spPr>
        <a:solidFill>
          <a:srgbClr val="FFFFFF"/>
        </a:solidFill>
      </c:spPr>
    </c:plotArea>
    <c:plotVisOnly val="1"/>
    <c:dispBlanksAs val="gap"/>
    <c:showDLblsOverMax val="0"/>
  </c:chart>
  <c:spPr>
    <a:solidFill>
      <a:srgbClr val="FFFFFF"/>
    </a:solidFill>
    <a:ln>
      <a:noFill/>
    </a:ln>
  </c:spPr>
  <c:printSettings>
    <c:headerFooter/>
    <c:pageMargins b="0.75000000000001021" l="0.70000000000000062" r="0.70000000000000062" t="0.75000000000001021" header="0.30000000000000032" footer="0.30000000000000032"/>
    <c:pageSetup/>
  </c:printSettings>
  <c:userShapes r:id="rId1"/>
</c:chartSpace>
</file>

<file path=xl/ctrlProps/ctrlProp1.xml><?xml version="1.0" encoding="utf-8"?>
<formControlPr xmlns="http://schemas.microsoft.com/office/spreadsheetml/2009/9/main" objectType="List" dx="16" fmlaLink="localauthority_data!C1" fmlaRange="localauthority_data!$P$7:$P$34" noThreeD="1" sel="20" val="0"/>
</file>

<file path=xl/drawings/_rels/drawing1.xml.rels><?xml version="1.0" encoding="UTF-8" standalone="yes"?>
<Relationships xmlns="http://schemas.openxmlformats.org/package/2006/relationships"><Relationship Id="rId8" Type="http://schemas.openxmlformats.org/officeDocument/2006/relationships/hyperlink" Target="http://www.publichealthwalesobservatory.wales.nhs.uk/inequalities" TargetMode="External"/><Relationship Id="rId3" Type="http://schemas.openxmlformats.org/officeDocument/2006/relationships/hyperlink" Target="#Output!A1"/><Relationship Id="rId7" Type="http://schemas.openxmlformats.org/officeDocument/2006/relationships/hyperlink" Target="#Introduction!A1"/><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hyperlink" Target="#'Interpretation guide'!A1"/><Relationship Id="rId5" Type="http://schemas.openxmlformats.org/officeDocument/2006/relationships/hyperlink" Target="#'Technical guide'!A1"/><Relationship Id="rId4" Type="http://schemas.openxmlformats.org/officeDocument/2006/relationships/hyperlink" Target="#'Copy tables and charts (2)'!A1"/><Relationship Id="rId9"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1.xml"/><Relationship Id="rId3" Type="http://schemas.openxmlformats.org/officeDocument/2006/relationships/hyperlink" Target="#Output!A1"/><Relationship Id="rId7" Type="http://schemas.openxmlformats.org/officeDocument/2006/relationships/hyperlink" Target="#Introduction!A1"/><Relationship Id="rId2" Type="http://schemas.openxmlformats.org/officeDocument/2006/relationships/image" Target="../media/image4.emf"/><Relationship Id="rId1" Type="http://schemas.openxmlformats.org/officeDocument/2006/relationships/image" Target="../media/image1.jpeg"/><Relationship Id="rId6" Type="http://schemas.openxmlformats.org/officeDocument/2006/relationships/hyperlink" Target="#'Interpretation guide'!A1"/><Relationship Id="rId5" Type="http://schemas.openxmlformats.org/officeDocument/2006/relationships/hyperlink" Target="#'Technical guide'!A1"/><Relationship Id="rId10" Type="http://schemas.openxmlformats.org/officeDocument/2006/relationships/image" Target="../media/image5.emf"/><Relationship Id="rId4" Type="http://schemas.openxmlformats.org/officeDocument/2006/relationships/hyperlink" Target="#'Copy tables and charts (2)'!A1"/><Relationship Id="rId9" Type="http://schemas.openxmlformats.org/officeDocument/2006/relationships/hyperlink" Target="#Output!F48"/></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Output!A1"/><Relationship Id="rId7" Type="http://schemas.openxmlformats.org/officeDocument/2006/relationships/hyperlink" Target="#Introduction!A1"/><Relationship Id="rId2" Type="http://schemas.openxmlformats.org/officeDocument/2006/relationships/image" Target="../media/image7.emf"/><Relationship Id="rId1" Type="http://schemas.openxmlformats.org/officeDocument/2006/relationships/image" Target="../media/image1.jpeg"/><Relationship Id="rId6" Type="http://schemas.openxmlformats.org/officeDocument/2006/relationships/hyperlink" Target="#'Interpretation guide'!A1"/><Relationship Id="rId11" Type="http://schemas.openxmlformats.org/officeDocument/2006/relationships/image" Target="../media/image11.png"/><Relationship Id="rId5" Type="http://schemas.openxmlformats.org/officeDocument/2006/relationships/hyperlink" Target="#'Technical guide'!A1"/><Relationship Id="rId10" Type="http://schemas.openxmlformats.org/officeDocument/2006/relationships/image" Target="../media/image10.png"/><Relationship Id="rId4" Type="http://schemas.openxmlformats.org/officeDocument/2006/relationships/hyperlink" Target="#'Copy tables and charts (2)'!A1"/><Relationship Id="rId9"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hyperlink" Target="http://www2.nphs.wales.nhs.uk:8080/PubHObservatoryProjDocs.nsf/3653c00e7bb6259d80256f27004900db/297792ca5a14123080257ff60051cab6/$FILE/MeasuringInequalities2016_TechnicalGuide_InternalRelease_v1.pdf" TargetMode="External"/><Relationship Id="rId3" Type="http://schemas.openxmlformats.org/officeDocument/2006/relationships/hyperlink" Target="#Output!A1"/><Relationship Id="rId7" Type="http://schemas.openxmlformats.org/officeDocument/2006/relationships/hyperlink" Target="#Introduction!A1"/><Relationship Id="rId2" Type="http://schemas.openxmlformats.org/officeDocument/2006/relationships/image" Target="../media/image12.emf"/><Relationship Id="rId1" Type="http://schemas.openxmlformats.org/officeDocument/2006/relationships/image" Target="../media/image1.jpeg"/><Relationship Id="rId6" Type="http://schemas.openxmlformats.org/officeDocument/2006/relationships/hyperlink" Target="#'Interpretation guide'!A1"/><Relationship Id="rId5" Type="http://schemas.openxmlformats.org/officeDocument/2006/relationships/hyperlink" Target="#'Technical guide'!A1"/><Relationship Id="rId4" Type="http://schemas.openxmlformats.org/officeDocument/2006/relationships/hyperlink" Target="#'Copy tables and charts (2)'!A1"/><Relationship Id="rId9"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5.emf"/><Relationship Id="rId3" Type="http://schemas.openxmlformats.org/officeDocument/2006/relationships/hyperlink" Target="#Output!A1"/><Relationship Id="rId7" Type="http://schemas.openxmlformats.org/officeDocument/2006/relationships/hyperlink" Target="#Introduction!A1"/><Relationship Id="rId2" Type="http://schemas.openxmlformats.org/officeDocument/2006/relationships/image" Target="../media/image14.emf"/><Relationship Id="rId1" Type="http://schemas.openxmlformats.org/officeDocument/2006/relationships/image" Target="../media/image1.jpeg"/><Relationship Id="rId6" Type="http://schemas.openxmlformats.org/officeDocument/2006/relationships/hyperlink" Target="#'Interpretation guide'!A1"/><Relationship Id="rId5" Type="http://schemas.openxmlformats.org/officeDocument/2006/relationships/hyperlink" Target="#'Technical guide'!A1"/><Relationship Id="rId4" Type="http://schemas.openxmlformats.org/officeDocument/2006/relationships/hyperlink" Target="#'Copy tables and charts (2)'!A1"/></Relationships>
</file>

<file path=xl/drawings/_rels/drawing7.xml.rels><?xml version="1.0" encoding="UTF-8" standalone="yes"?>
<Relationships xmlns="http://schemas.openxmlformats.org/package/2006/relationships"><Relationship Id="rId8" Type="http://schemas.openxmlformats.org/officeDocument/2006/relationships/image" Target="../media/image23.jpeg"/><Relationship Id="rId13" Type="http://schemas.openxmlformats.org/officeDocument/2006/relationships/image" Target="../media/image28.jpeg"/><Relationship Id="rId18" Type="http://schemas.openxmlformats.org/officeDocument/2006/relationships/image" Target="../media/image33.jpeg"/><Relationship Id="rId26" Type="http://schemas.openxmlformats.org/officeDocument/2006/relationships/image" Target="../media/image41.jpeg"/><Relationship Id="rId3" Type="http://schemas.openxmlformats.org/officeDocument/2006/relationships/image" Target="../media/image18.jpeg"/><Relationship Id="rId21" Type="http://schemas.openxmlformats.org/officeDocument/2006/relationships/image" Target="../media/image36.jpeg"/><Relationship Id="rId7" Type="http://schemas.openxmlformats.org/officeDocument/2006/relationships/image" Target="../media/image22.jpeg"/><Relationship Id="rId12" Type="http://schemas.openxmlformats.org/officeDocument/2006/relationships/image" Target="../media/image27.jpeg"/><Relationship Id="rId17" Type="http://schemas.openxmlformats.org/officeDocument/2006/relationships/image" Target="../media/image32.jpeg"/><Relationship Id="rId25" Type="http://schemas.openxmlformats.org/officeDocument/2006/relationships/image" Target="../media/image40.jpeg"/><Relationship Id="rId2" Type="http://schemas.openxmlformats.org/officeDocument/2006/relationships/image" Target="../media/image17.jpeg"/><Relationship Id="rId16" Type="http://schemas.openxmlformats.org/officeDocument/2006/relationships/image" Target="../media/image31.jpeg"/><Relationship Id="rId20" Type="http://schemas.openxmlformats.org/officeDocument/2006/relationships/image" Target="../media/image35.jpeg"/><Relationship Id="rId29" Type="http://schemas.openxmlformats.org/officeDocument/2006/relationships/image" Target="../media/image44.jpeg"/><Relationship Id="rId1" Type="http://schemas.openxmlformats.org/officeDocument/2006/relationships/image" Target="../media/image16.jpeg"/><Relationship Id="rId6" Type="http://schemas.openxmlformats.org/officeDocument/2006/relationships/image" Target="../media/image21.jpeg"/><Relationship Id="rId11" Type="http://schemas.openxmlformats.org/officeDocument/2006/relationships/image" Target="../media/image26.jpeg"/><Relationship Id="rId24" Type="http://schemas.openxmlformats.org/officeDocument/2006/relationships/image" Target="../media/image39.jpeg"/><Relationship Id="rId5" Type="http://schemas.openxmlformats.org/officeDocument/2006/relationships/image" Target="../media/image20.jpeg"/><Relationship Id="rId15" Type="http://schemas.openxmlformats.org/officeDocument/2006/relationships/image" Target="../media/image30.jpeg"/><Relationship Id="rId23" Type="http://schemas.openxmlformats.org/officeDocument/2006/relationships/image" Target="../media/image38.jpeg"/><Relationship Id="rId28" Type="http://schemas.openxmlformats.org/officeDocument/2006/relationships/image" Target="../media/image43.jpeg"/><Relationship Id="rId10" Type="http://schemas.openxmlformats.org/officeDocument/2006/relationships/image" Target="../media/image25.jpeg"/><Relationship Id="rId19" Type="http://schemas.openxmlformats.org/officeDocument/2006/relationships/image" Target="../media/image34.jpeg"/><Relationship Id="rId4" Type="http://schemas.openxmlformats.org/officeDocument/2006/relationships/image" Target="../media/image19.jpeg"/><Relationship Id="rId9" Type="http://schemas.openxmlformats.org/officeDocument/2006/relationships/image" Target="../media/image24.jpeg"/><Relationship Id="rId14" Type="http://schemas.openxmlformats.org/officeDocument/2006/relationships/image" Target="../media/image29.jpeg"/><Relationship Id="rId22" Type="http://schemas.openxmlformats.org/officeDocument/2006/relationships/image" Target="../media/image37.jpeg"/><Relationship Id="rId27" Type="http://schemas.openxmlformats.org/officeDocument/2006/relationships/image" Target="../media/image4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23</xdr:col>
      <xdr:colOff>495300</xdr:colOff>
      <xdr:row>7</xdr:row>
      <xdr:rowOff>38100</xdr:rowOff>
    </xdr:to>
    <xdr:grpSp>
      <xdr:nvGrpSpPr>
        <xdr:cNvPr id="35" name="Group 34"/>
        <xdr:cNvGrpSpPr/>
      </xdr:nvGrpSpPr>
      <xdr:grpSpPr>
        <a:xfrm>
          <a:off x="0" y="0"/>
          <a:ext cx="14516100" cy="1371600"/>
          <a:chOff x="0" y="0"/>
          <a:chExt cx="14516100" cy="1371600"/>
        </a:xfrm>
      </xdr:grpSpPr>
      <xdr:grpSp>
        <xdr:nvGrpSpPr>
          <xdr:cNvPr id="34" name="Group 33"/>
          <xdr:cNvGrpSpPr/>
        </xdr:nvGrpSpPr>
        <xdr:grpSpPr>
          <a:xfrm>
            <a:off x="0" y="0"/>
            <a:ext cx="14516100" cy="1371600"/>
            <a:chOff x="0" y="0"/>
            <a:chExt cx="14516100" cy="1371600"/>
          </a:xfrm>
        </xdr:grpSpPr>
        <xdr:pic>
          <xdr:nvPicPr>
            <xdr:cNvPr id="20" name="Picture 19" descr="20151015_Inequalities_C4_BP_v0j.jpg"/>
            <xdr:cNvPicPr>
              <a:picLocks/>
            </xdr:cNvPicPr>
          </xdr:nvPicPr>
          <xdr:blipFill>
            <a:blip xmlns:r="http://schemas.openxmlformats.org/officeDocument/2006/relationships" r:embed="rId1" cstate="print"/>
            <a:srcRect l="195" t="12599" b="28933"/>
            <a:stretch>
              <a:fillRect/>
            </a:stretch>
          </xdr:blipFill>
          <xdr:spPr>
            <a:xfrm>
              <a:off x="0" y="0"/>
              <a:ext cx="14488021" cy="971550"/>
            </a:xfrm>
            <a:prstGeom prst="rect">
              <a:avLst/>
            </a:prstGeom>
            <a:ln>
              <a:solidFill>
                <a:schemeClr val="accent1"/>
              </a:solidFill>
            </a:ln>
          </xdr:spPr>
        </xdr:pic>
        <xdr:pic>
          <xdr:nvPicPr>
            <xdr:cNvPr id="717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962025"/>
              <a:ext cx="14516100" cy="409575"/>
            </a:xfrm>
            <a:prstGeom prst="rect">
              <a:avLst/>
            </a:prstGeom>
            <a:noFill/>
          </xdr:spPr>
        </xdr:pic>
        <xdr:grpSp>
          <xdr:nvGrpSpPr>
            <xdr:cNvPr id="27" name="Group 26"/>
            <xdr:cNvGrpSpPr/>
          </xdr:nvGrpSpPr>
          <xdr:grpSpPr>
            <a:xfrm>
              <a:off x="285750" y="1028700"/>
              <a:ext cx="10687050" cy="317500"/>
              <a:chOff x="1285876" y="4176713"/>
              <a:chExt cx="10687050" cy="317500"/>
            </a:xfrm>
          </xdr:grpSpPr>
          <xdr:sp macro="" textlink="">
            <xdr:nvSpPr>
              <xdr:cNvPr id="28" name="Rectangle 27">
                <a:hlinkClick xmlns:r="http://schemas.openxmlformats.org/officeDocument/2006/relationships" r:id="rId3" tooltip="Deprivation distributions"/>
              </xdr:cNvPr>
              <xdr:cNvSpPr/>
            </xdr:nvSpPr>
            <xdr:spPr>
              <a:xfrm>
                <a:off x="2360608" y="4176713"/>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4" tooltip="How to copy charts &amp; tables"/>
              </xdr:cNvPr>
              <xdr:cNvSpPr/>
            </xdr:nvSpPr>
            <xdr:spPr>
              <a:xfrm>
                <a:off x="8780558" y="4176713"/>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5" tooltip="Technical guide"/>
              </xdr:cNvPr>
              <xdr:cNvSpPr/>
            </xdr:nvSpPr>
            <xdr:spPr>
              <a:xfrm>
                <a:off x="9864774" y="4176713"/>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6" tooltip="Interpretation guide"/>
              </xdr:cNvPr>
              <xdr:cNvSpPr/>
            </xdr:nvSpPr>
            <xdr:spPr>
              <a:xfrm>
                <a:off x="10930022" y="4176713"/>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ectangle 32">
                <a:hlinkClick xmlns:r="http://schemas.openxmlformats.org/officeDocument/2006/relationships" r:id="rId7" tooltip="Introduction"/>
              </xdr:cNvPr>
              <xdr:cNvSpPr/>
            </xdr:nvSpPr>
            <xdr:spPr>
              <a:xfrm>
                <a:off x="1285876" y="4176713"/>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nvGrpSpPr>
          <xdr:cNvPr id="30" name="Group 29"/>
          <xdr:cNvGrpSpPr/>
        </xdr:nvGrpSpPr>
        <xdr:grpSpPr>
          <a:xfrm>
            <a:off x="295275" y="1028700"/>
            <a:ext cx="10687050" cy="317500"/>
            <a:chOff x="295275" y="1028700"/>
            <a:chExt cx="10687050" cy="317500"/>
          </a:xfrm>
        </xdr:grpSpPr>
        <xdr:sp macro="" textlink="">
          <xdr:nvSpPr>
            <xdr:cNvPr id="15" name="Rectangle 14">
              <a:hlinkClick xmlns:r="http://schemas.openxmlformats.org/officeDocument/2006/relationships" r:id="rId3" tooltip="Chart &amp; map"/>
            </xdr:cNvPr>
            <xdr:cNvSpPr/>
          </xdr:nvSpPr>
          <xdr:spPr>
            <a:xfrm>
              <a:off x="1370007"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6" name="Rectangle 15">
              <a:hlinkClick xmlns:r="http://schemas.openxmlformats.org/officeDocument/2006/relationships" r:id="rId4" tooltip="How to copy charts &amp; tables"/>
            </xdr:cNvPr>
            <xdr:cNvSpPr/>
          </xdr:nvSpPr>
          <xdr:spPr>
            <a:xfrm>
              <a:off x="7789957"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Rectangle 16">
              <a:hlinkClick xmlns:r="http://schemas.openxmlformats.org/officeDocument/2006/relationships" r:id="rId5" tooltip="Technical guide"/>
            </xdr:cNvPr>
            <xdr:cNvSpPr/>
          </xdr:nvSpPr>
          <xdr:spPr>
            <a:xfrm>
              <a:off x="8874173"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Rectangle 17">
              <a:hlinkClick xmlns:r="http://schemas.openxmlformats.org/officeDocument/2006/relationships" r:id="rId6" tooltip="Interpretation guide"/>
            </xdr:cNvPr>
            <xdr:cNvSpPr/>
          </xdr:nvSpPr>
          <xdr:spPr>
            <a:xfrm>
              <a:off x="9939421"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Rectangle 18">
              <a:hlinkClick xmlns:r="http://schemas.openxmlformats.org/officeDocument/2006/relationships" r:id="rId7" tooltip="Introduction"/>
            </xdr:cNvPr>
            <xdr:cNvSpPr/>
          </xdr:nvSpPr>
          <xdr:spPr>
            <a:xfrm>
              <a:off x="295275"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twoCellAnchor editAs="absolute">
    <xdr:from>
      <xdr:col>1</xdr:col>
      <xdr:colOff>200025</xdr:colOff>
      <xdr:row>10</xdr:row>
      <xdr:rowOff>76200</xdr:rowOff>
    </xdr:from>
    <xdr:to>
      <xdr:col>4</xdr:col>
      <xdr:colOff>414100</xdr:colOff>
      <xdr:row>25</xdr:row>
      <xdr:rowOff>94233</xdr:rowOff>
    </xdr:to>
    <xdr:pic>
      <xdr:nvPicPr>
        <xdr:cNvPr id="2" name="Picture 1" descr="20151015_Inequalities_C4_BP_v1f.jpg">
          <a:hlinkClick xmlns:r="http://schemas.openxmlformats.org/officeDocument/2006/relationships" r:id="rId8"/>
        </xdr:cNvPr>
        <xdr:cNvPicPr>
          <a:picLocks noChangeAspect="1"/>
        </xdr:cNvPicPr>
      </xdr:nvPicPr>
      <xdr:blipFill>
        <a:blip xmlns:r="http://schemas.openxmlformats.org/officeDocument/2006/relationships" r:embed="rId9" cstate="print"/>
        <a:stretch>
          <a:fillRect/>
        </a:stretch>
      </xdr:blipFill>
      <xdr:spPr>
        <a:xfrm>
          <a:off x="809625" y="1933575"/>
          <a:ext cx="2042875" cy="2913633"/>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169857</xdr:colOff>
      <xdr:row>5</xdr:row>
      <xdr:rowOff>66675</xdr:rowOff>
    </xdr:from>
    <xdr:to>
      <xdr:col>3</xdr:col>
      <xdr:colOff>603161</xdr:colOff>
      <xdr:row>7</xdr:row>
      <xdr:rowOff>3175</xdr:rowOff>
    </xdr:to>
    <xdr:sp macro="" textlink="">
      <xdr:nvSpPr>
        <xdr:cNvPr id="22" name="Rectangle 21">
          <a:hlinkClick xmlns:r="http://schemas.openxmlformats.org/officeDocument/2006/relationships" r:id="rId3" tooltip="Deprivation distributions"/>
        </xdr:cNvPr>
        <xdr:cNvSpPr/>
      </xdr:nvSpPr>
      <xdr:spPr>
        <a:xfrm>
          <a:off x="1389057"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12</xdr:col>
      <xdr:colOff>493807</xdr:colOff>
      <xdr:row>5</xdr:row>
      <xdr:rowOff>66675</xdr:rowOff>
    </xdr:from>
    <xdr:to>
      <xdr:col>14</xdr:col>
      <xdr:colOff>317511</xdr:colOff>
      <xdr:row>7</xdr:row>
      <xdr:rowOff>3175</xdr:rowOff>
    </xdr:to>
    <xdr:sp macro="" textlink="">
      <xdr:nvSpPr>
        <xdr:cNvPr id="23" name="Rectangle 22">
          <a:hlinkClick xmlns:r="http://schemas.openxmlformats.org/officeDocument/2006/relationships" r:id="rId4" tooltip="How to copy charts &amp; tables"/>
        </xdr:cNvPr>
        <xdr:cNvSpPr/>
      </xdr:nvSpPr>
      <xdr:spPr>
        <a:xfrm>
          <a:off x="7809007"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14</xdr:col>
      <xdr:colOff>358823</xdr:colOff>
      <xdr:row>5</xdr:row>
      <xdr:rowOff>66675</xdr:rowOff>
    </xdr:from>
    <xdr:to>
      <xdr:col>16</xdr:col>
      <xdr:colOff>182527</xdr:colOff>
      <xdr:row>7</xdr:row>
      <xdr:rowOff>3175</xdr:rowOff>
    </xdr:to>
    <xdr:sp macro="" textlink="">
      <xdr:nvSpPr>
        <xdr:cNvPr id="24" name="Rectangle 23">
          <a:hlinkClick xmlns:r="http://schemas.openxmlformats.org/officeDocument/2006/relationships" r:id="rId5" tooltip="Technical guide"/>
        </xdr:cNvPr>
        <xdr:cNvSpPr/>
      </xdr:nvSpPr>
      <xdr:spPr>
        <a:xfrm>
          <a:off x="8893223"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16</xdr:col>
      <xdr:colOff>204871</xdr:colOff>
      <xdr:row>5</xdr:row>
      <xdr:rowOff>66675</xdr:rowOff>
    </xdr:from>
    <xdr:to>
      <xdr:col>18</xdr:col>
      <xdr:colOff>28575</xdr:colOff>
      <xdr:row>7</xdr:row>
      <xdr:rowOff>3175</xdr:rowOff>
    </xdr:to>
    <xdr:sp macro="" textlink="">
      <xdr:nvSpPr>
        <xdr:cNvPr id="25" name="Rectangle 24">
          <a:hlinkClick xmlns:r="http://schemas.openxmlformats.org/officeDocument/2006/relationships" r:id="rId6" tooltip="Interpretation guide"/>
        </xdr:cNvPr>
        <xdr:cNvSpPr/>
      </xdr:nvSpPr>
      <xdr:spPr>
        <a:xfrm>
          <a:off x="9958471"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314325</xdr:colOff>
      <xdr:row>5</xdr:row>
      <xdr:rowOff>66675</xdr:rowOff>
    </xdr:from>
    <xdr:to>
      <xdr:col>2</xdr:col>
      <xdr:colOff>138029</xdr:colOff>
      <xdr:row>7</xdr:row>
      <xdr:rowOff>3175</xdr:rowOff>
    </xdr:to>
    <xdr:sp macro="" textlink="">
      <xdr:nvSpPr>
        <xdr:cNvPr id="26" name="Rectangle 25">
          <a:hlinkClick xmlns:r="http://schemas.openxmlformats.org/officeDocument/2006/relationships" r:id="rId7" tooltip="Introduction"/>
        </xdr:cNvPr>
        <xdr:cNvSpPr/>
      </xdr:nvSpPr>
      <xdr:spPr>
        <a:xfrm>
          <a:off x="314325"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8</xdr:col>
      <xdr:colOff>28575</xdr:colOff>
      <xdr:row>1</xdr:row>
      <xdr:rowOff>85725</xdr:rowOff>
    </xdr:from>
    <xdr:to>
      <xdr:col>15</xdr:col>
      <xdr:colOff>95250</xdr:colOff>
      <xdr:row>3</xdr:row>
      <xdr:rowOff>180975</xdr:rowOff>
    </xdr:to>
    <xdr:sp macro="" textlink="">
      <xdr:nvSpPr>
        <xdr:cNvPr id="11" name="TextBox 10"/>
        <xdr:cNvSpPr txBox="1"/>
      </xdr:nvSpPr>
      <xdr:spPr>
        <a:xfrm>
          <a:off x="4905375" y="276225"/>
          <a:ext cx="4333875"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solidFill>
                <a:schemeClr val="bg1"/>
              </a:solidFill>
              <a:latin typeface="Verdana" pitchFamily="34" charset="0"/>
              <a:ea typeface="Verdana" pitchFamily="34" charset="0"/>
              <a:cs typeface="Verdana" pitchFamily="34" charset="0"/>
            </a:rPr>
            <a:t>Comparison</a:t>
          </a:r>
          <a:r>
            <a:rPr lang="en-GB" sz="1100" b="0" baseline="0">
              <a:solidFill>
                <a:schemeClr val="bg1"/>
              </a:solidFill>
              <a:latin typeface="Verdana" pitchFamily="34" charset="0"/>
              <a:ea typeface="Verdana" pitchFamily="34" charset="0"/>
              <a:cs typeface="Verdana" pitchFamily="34" charset="0"/>
            </a:rPr>
            <a:t> of Wales, health board and </a:t>
          </a:r>
        </a:p>
        <a:p>
          <a:r>
            <a:rPr lang="en-GB" sz="1100" b="0" baseline="0">
              <a:solidFill>
                <a:schemeClr val="bg1"/>
              </a:solidFill>
              <a:latin typeface="Verdana" pitchFamily="34" charset="0"/>
              <a:ea typeface="Verdana" pitchFamily="34" charset="0"/>
              <a:cs typeface="Verdana" pitchFamily="34" charset="0"/>
            </a:rPr>
            <a:t>local authority deprivation fifths</a:t>
          </a:r>
          <a:endParaRPr lang="en-GB" sz="1100" b="0">
            <a:solidFill>
              <a:schemeClr val="bg1"/>
            </a:solidFill>
            <a:latin typeface="Verdana" pitchFamily="34" charset="0"/>
            <a:ea typeface="Verdana" pitchFamily="34" charset="0"/>
            <a:cs typeface="Verdana"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180975</xdr:colOff>
      <xdr:row>7</xdr:row>
      <xdr:rowOff>38100</xdr:rowOff>
    </xdr:to>
    <xdr:grpSp>
      <xdr:nvGrpSpPr>
        <xdr:cNvPr id="22" name="Group 21"/>
        <xdr:cNvGrpSpPr/>
      </xdr:nvGrpSpPr>
      <xdr:grpSpPr>
        <a:xfrm>
          <a:off x="0" y="0"/>
          <a:ext cx="14516100" cy="1371600"/>
          <a:chOff x="0" y="0"/>
          <a:chExt cx="14516100" cy="1371600"/>
        </a:xfrm>
      </xdr:grpSpPr>
      <xdr:pic>
        <xdr:nvPicPr>
          <xdr:cNvPr id="24" name="Picture 23" descr="20151015_Inequalities_C4_BP_v0j.jpg"/>
          <xdr:cNvPicPr>
            <a:picLocks/>
          </xdr:cNvPicPr>
        </xdr:nvPicPr>
        <xdr:blipFill>
          <a:blip xmlns:r="http://schemas.openxmlformats.org/officeDocument/2006/relationships" r:embed="rId1" cstate="print"/>
          <a:srcRect l="195" t="12599" b="28933"/>
          <a:stretch>
            <a:fillRect/>
          </a:stretch>
        </xdr:blipFill>
        <xdr:spPr>
          <a:xfrm>
            <a:off x="0" y="0"/>
            <a:ext cx="14488021" cy="971550"/>
          </a:xfrm>
          <a:prstGeom prst="rect">
            <a:avLst/>
          </a:prstGeom>
          <a:ln>
            <a:solidFill>
              <a:schemeClr val="accent1"/>
            </a:solidFill>
          </a:ln>
        </xdr:spPr>
      </xdr:pic>
      <xdr:pic>
        <xdr:nvPicPr>
          <xdr:cNvPr id="6148"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0" y="962025"/>
            <a:ext cx="14516100" cy="409575"/>
          </a:xfrm>
          <a:prstGeom prst="rect">
            <a:avLst/>
          </a:prstGeom>
          <a:noFill/>
        </xdr:spPr>
      </xdr:pic>
      <xdr:grpSp>
        <xdr:nvGrpSpPr>
          <xdr:cNvPr id="21" name="Group 20"/>
          <xdr:cNvGrpSpPr/>
        </xdr:nvGrpSpPr>
        <xdr:grpSpPr>
          <a:xfrm>
            <a:off x="285750" y="1028700"/>
            <a:ext cx="10687050" cy="317500"/>
            <a:chOff x="285750" y="1028700"/>
            <a:chExt cx="10687050" cy="317500"/>
          </a:xfrm>
        </xdr:grpSpPr>
        <xdr:sp macro="" textlink="">
          <xdr:nvSpPr>
            <xdr:cNvPr id="33" name="Rectangle 32">
              <a:hlinkClick xmlns:r="http://schemas.openxmlformats.org/officeDocument/2006/relationships" r:id="rId3" tooltip="Chart &amp; map"/>
            </xdr:cNvPr>
            <xdr:cNvSpPr/>
          </xdr:nvSpPr>
          <xdr:spPr>
            <a:xfrm>
              <a:off x="1360482"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Rectangle 33">
              <a:hlinkClick xmlns:r="http://schemas.openxmlformats.org/officeDocument/2006/relationships" r:id="rId4" tooltip="How to copy charts &amp; tables"/>
            </xdr:cNvPr>
            <xdr:cNvSpPr/>
          </xdr:nvSpPr>
          <xdr:spPr>
            <a:xfrm>
              <a:off x="7780432"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Rectangle 39">
              <a:hlinkClick xmlns:r="http://schemas.openxmlformats.org/officeDocument/2006/relationships" r:id="rId5" tooltip="Technical guide"/>
            </xdr:cNvPr>
            <xdr:cNvSpPr/>
          </xdr:nvSpPr>
          <xdr:spPr>
            <a:xfrm>
              <a:off x="8864648"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3" name="Rectangle 42">
              <a:hlinkClick xmlns:r="http://schemas.openxmlformats.org/officeDocument/2006/relationships" r:id="rId6" tooltip="Interpretation guide"/>
            </xdr:cNvPr>
            <xdr:cNvSpPr/>
          </xdr:nvSpPr>
          <xdr:spPr>
            <a:xfrm>
              <a:off x="9929896"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4" name="Rectangle 43">
              <a:hlinkClick xmlns:r="http://schemas.openxmlformats.org/officeDocument/2006/relationships" r:id="rId7" tooltip="Introduction"/>
            </xdr:cNvPr>
            <xdr:cNvSpPr/>
          </xdr:nvSpPr>
          <xdr:spPr>
            <a:xfrm>
              <a:off x="285750"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twoCellAnchor editAs="absolute">
    <xdr:from>
      <xdr:col>0</xdr:col>
      <xdr:colOff>114301</xdr:colOff>
      <xdr:row>7</xdr:row>
      <xdr:rowOff>57150</xdr:rowOff>
    </xdr:from>
    <xdr:to>
      <xdr:col>5</xdr:col>
      <xdr:colOff>202957</xdr:colOff>
      <xdr:row>12</xdr:row>
      <xdr:rowOff>179109</xdr:rowOff>
    </xdr:to>
    <xdr:sp macro="" textlink="">
      <xdr:nvSpPr>
        <xdr:cNvPr id="5" name="TextBox 4"/>
        <xdr:cNvSpPr txBox="1"/>
      </xdr:nvSpPr>
      <xdr:spPr>
        <a:xfrm>
          <a:off x="114301" y="1390650"/>
          <a:ext cx="1622181" cy="1074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rgbClr val="000080"/>
              </a:solidFill>
              <a:latin typeface="Verdana" pitchFamily="34" charset="0"/>
            </a:rPr>
            <a:t>Choose area:</a:t>
          </a:r>
        </a:p>
      </xdr:txBody>
    </xdr:sp>
    <xdr:clientData/>
  </xdr:twoCellAnchor>
  <xdr:twoCellAnchor editAs="absolute">
    <xdr:from>
      <xdr:col>5</xdr:col>
      <xdr:colOff>87779</xdr:colOff>
      <xdr:row>8</xdr:row>
      <xdr:rowOff>9525</xdr:rowOff>
    </xdr:from>
    <xdr:to>
      <xdr:col>14</xdr:col>
      <xdr:colOff>392579</xdr:colOff>
      <xdr:row>21</xdr:row>
      <xdr:rowOff>104698</xdr:rowOff>
    </xdr:to>
    <xdr:grpSp>
      <xdr:nvGrpSpPr>
        <xdr:cNvPr id="11" name="Group 10"/>
        <xdr:cNvGrpSpPr/>
      </xdr:nvGrpSpPr>
      <xdr:grpSpPr>
        <a:xfrm>
          <a:off x="1621304" y="1533525"/>
          <a:ext cx="5791200" cy="2571673"/>
          <a:chOff x="2352675" y="1152525"/>
          <a:chExt cx="6260599" cy="2571673"/>
        </a:xfrm>
      </xdr:grpSpPr>
      <xdr:grpSp>
        <xdr:nvGrpSpPr>
          <xdr:cNvPr id="8" name="Group 7"/>
          <xdr:cNvGrpSpPr/>
        </xdr:nvGrpSpPr>
        <xdr:grpSpPr>
          <a:xfrm>
            <a:off x="2447924" y="1553308"/>
            <a:ext cx="6108455" cy="2170890"/>
            <a:chOff x="2447924" y="1553308"/>
            <a:chExt cx="6108455" cy="2170890"/>
          </a:xfrm>
        </xdr:grpSpPr>
        <xdr:sp macro="" textlink="">
          <xdr:nvSpPr>
            <xdr:cNvPr id="7" name="Right Arrow 6"/>
            <xdr:cNvSpPr/>
          </xdr:nvSpPr>
          <xdr:spPr>
            <a:xfrm>
              <a:off x="4314825" y="3409950"/>
              <a:ext cx="2921784" cy="314248"/>
            </a:xfrm>
            <a:prstGeom prst="rightArrow">
              <a:avLst/>
            </a:prstGeom>
            <a:solidFill>
              <a:sysClr val="window" lastClr="FFFFFF"/>
            </a:solidFill>
            <a:ln w="3175">
              <a:solidFill>
                <a:srgbClr val="682C9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700" b="1" cap="none" spc="0">
                  <a:ln w="12700">
                    <a:noFill/>
                    <a:prstDash val="solid"/>
                  </a:ln>
                  <a:solidFill>
                    <a:srgbClr val="682C95"/>
                  </a:solidFill>
                  <a:effectLst/>
                  <a:latin typeface="Verdana" pitchFamily="34" charset="0"/>
                </a:rPr>
                <a:t>increasing deprivation</a:t>
              </a:r>
            </a:p>
          </xdr:txBody>
        </xdr:sp>
        <xdr:graphicFrame macro="">
          <xdr:nvGraphicFramePr>
            <xdr:cNvPr id="2" name="Chart 1"/>
            <xdr:cNvGraphicFramePr/>
          </xdr:nvGraphicFramePr>
          <xdr:xfrm>
            <a:off x="2447924" y="1553308"/>
            <a:ext cx="6108455" cy="1857376"/>
          </xdr:xfrm>
          <a:graphic>
            <a:graphicData uri="http://schemas.openxmlformats.org/drawingml/2006/chart">
              <c:chart xmlns:c="http://schemas.openxmlformats.org/drawingml/2006/chart" xmlns:r="http://schemas.openxmlformats.org/officeDocument/2006/relationships" r:id="rId8"/>
            </a:graphicData>
          </a:graphic>
        </xdr:graphicFrame>
      </xdr:grpSp>
      <xdr:sp macro="" textlink="localauthority_data!J1">
        <xdr:nvSpPr>
          <xdr:cNvPr id="9" name="TextBox 8"/>
          <xdr:cNvSpPr txBox="1"/>
        </xdr:nvSpPr>
        <xdr:spPr>
          <a:xfrm>
            <a:off x="2352676" y="1152525"/>
            <a:ext cx="6260598" cy="24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fld id="{CCD199FB-558A-491A-B69D-547D8A6FE75B}" type="TxLink">
              <a:rPr lang="en-US" sz="900" b="1" i="0" u="none" strike="noStrike">
                <a:solidFill>
                  <a:srgbClr val="000000"/>
                </a:solidFill>
                <a:latin typeface="Verdana" pitchFamily="34" charset="0"/>
                <a:ea typeface="Verdana" pitchFamily="34" charset="0"/>
                <a:cs typeface="Verdana" pitchFamily="34" charset="0"/>
              </a:rPr>
              <a:pPr/>
              <a:t>Range of deprivation within health board fifths on a scale relative to Wales fifths</a:t>
            </a:fld>
            <a:endParaRPr lang="en-GB" sz="1050" b="1">
              <a:latin typeface="Verdana" pitchFamily="34" charset="0"/>
              <a:ea typeface="Verdana" pitchFamily="34" charset="0"/>
              <a:cs typeface="Verdana" pitchFamily="34" charset="0"/>
            </a:endParaRPr>
          </a:p>
        </xdr:txBody>
      </xdr:sp>
      <xdr:sp macro="" textlink="">
        <xdr:nvSpPr>
          <xdr:cNvPr id="10" name="TextBox 9"/>
          <xdr:cNvSpPr txBox="1"/>
        </xdr:nvSpPr>
        <xdr:spPr>
          <a:xfrm>
            <a:off x="2352675" y="1304925"/>
            <a:ext cx="3839641" cy="2170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GB" sz="800">
                <a:latin typeface="Verdana" pitchFamily="34" charset="0"/>
                <a:ea typeface="Verdana" pitchFamily="34" charset="0"/>
                <a:cs typeface="Verdana" pitchFamily="34" charset="0"/>
              </a:rPr>
              <a:t>Produced by Public Health Wales Observatory, using WIMD 2014 (WG)</a:t>
            </a:r>
          </a:p>
        </xdr:txBody>
      </xdr:sp>
    </xdr:grpSp>
    <xdr:clientData/>
  </xdr:twoCellAnchor>
  <xdr:twoCellAnchor>
    <xdr:from>
      <xdr:col>17</xdr:col>
      <xdr:colOff>257175</xdr:colOff>
      <xdr:row>10</xdr:row>
      <xdr:rowOff>0</xdr:rowOff>
    </xdr:from>
    <xdr:to>
      <xdr:col>19</xdr:col>
      <xdr:colOff>427575</xdr:colOff>
      <xdr:row>13</xdr:row>
      <xdr:rowOff>57150</xdr:rowOff>
    </xdr:to>
    <xdr:sp macro="" textlink="">
      <xdr:nvSpPr>
        <xdr:cNvPr id="42" name="Rectangle 41">
          <a:hlinkClick xmlns:r="http://schemas.openxmlformats.org/officeDocument/2006/relationships" r:id="rId9" tooltip="Click here to view the data in a table"/>
        </xdr:cNvPr>
        <xdr:cNvSpPr/>
      </xdr:nvSpPr>
      <xdr:spPr>
        <a:xfrm>
          <a:off x="9105900" y="1905000"/>
          <a:ext cx="1389600" cy="628650"/>
        </a:xfrm>
        <a:prstGeom prst="rect">
          <a:avLst/>
        </a:prstGeom>
        <a:solidFill>
          <a:srgbClr val="77A1D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a:latin typeface="Verdana" pitchFamily="34" charset="0"/>
              <a:ea typeface="Verdana" pitchFamily="34" charset="0"/>
              <a:cs typeface="Verdana" pitchFamily="34" charset="0"/>
            </a:rPr>
            <a:t>Click</a:t>
          </a:r>
          <a:r>
            <a:rPr lang="en-GB" sz="1000" baseline="0">
              <a:latin typeface="Verdana" pitchFamily="34" charset="0"/>
              <a:ea typeface="Verdana" pitchFamily="34" charset="0"/>
              <a:cs typeface="Verdana" pitchFamily="34" charset="0"/>
            </a:rPr>
            <a:t> here to view a map of the chosen area</a:t>
          </a:r>
          <a:endParaRPr lang="en-GB" sz="1000">
            <a:latin typeface="Verdana" pitchFamily="34" charset="0"/>
            <a:ea typeface="Verdana" pitchFamily="34" charset="0"/>
            <a:cs typeface="Verdana" pitchFamily="34" charset="0"/>
          </a:endParaRPr>
        </a:p>
      </xdr:txBody>
    </xdr:sp>
    <xdr:clientData/>
  </xdr:twoCellAnchor>
  <xdr:twoCellAnchor>
    <xdr:from>
      <xdr:col>10</xdr:col>
      <xdr:colOff>323850</xdr:colOff>
      <xdr:row>1</xdr:row>
      <xdr:rowOff>85725</xdr:rowOff>
    </xdr:from>
    <xdr:to>
      <xdr:col>17</xdr:col>
      <xdr:colOff>390525</xdr:colOff>
      <xdr:row>3</xdr:row>
      <xdr:rowOff>180975</xdr:rowOff>
    </xdr:to>
    <xdr:sp macro="" textlink="">
      <xdr:nvSpPr>
        <xdr:cNvPr id="20" name="TextBox 19"/>
        <xdr:cNvSpPr txBox="1"/>
      </xdr:nvSpPr>
      <xdr:spPr>
        <a:xfrm>
          <a:off x="4905375" y="276225"/>
          <a:ext cx="4333875"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solidFill>
                <a:schemeClr val="bg1"/>
              </a:solidFill>
              <a:latin typeface="Verdana" pitchFamily="34" charset="0"/>
              <a:ea typeface="Verdana" pitchFamily="34" charset="0"/>
              <a:cs typeface="Verdana" pitchFamily="34" charset="0"/>
            </a:rPr>
            <a:t>Comparison</a:t>
          </a:r>
          <a:r>
            <a:rPr lang="en-GB" sz="1100" b="0" baseline="0">
              <a:solidFill>
                <a:schemeClr val="bg1"/>
              </a:solidFill>
              <a:latin typeface="Verdana" pitchFamily="34" charset="0"/>
              <a:ea typeface="Verdana" pitchFamily="34" charset="0"/>
              <a:cs typeface="Verdana" pitchFamily="34" charset="0"/>
            </a:rPr>
            <a:t> of Wales, health board and </a:t>
          </a:r>
        </a:p>
        <a:p>
          <a:r>
            <a:rPr lang="en-GB" sz="1100" b="0" baseline="0">
              <a:solidFill>
                <a:schemeClr val="bg1"/>
              </a:solidFill>
              <a:latin typeface="Verdana" pitchFamily="34" charset="0"/>
              <a:ea typeface="Verdana" pitchFamily="34" charset="0"/>
              <a:cs typeface="Verdana" pitchFamily="34" charset="0"/>
            </a:rPr>
            <a:t>local authority deprivation fifths</a:t>
          </a:r>
          <a:endParaRPr lang="en-GB" sz="1100" b="0">
            <a:solidFill>
              <a:schemeClr val="bg1"/>
            </a:solidFill>
            <a:latin typeface="Verdana" pitchFamily="34" charset="0"/>
            <a:ea typeface="Verdana" pitchFamily="34" charset="0"/>
            <a:cs typeface="Verdana" pitchFamily="34" charset="0"/>
          </a:endParaRPr>
        </a:p>
      </xdr:txBody>
    </xdr:sp>
    <xdr:clientData/>
  </xdr:twoCellAnchor>
  <mc:AlternateContent xmlns:mc="http://schemas.openxmlformats.org/markup-compatibility/2006">
    <mc:Choice xmlns:a14="http://schemas.microsoft.com/office/drawing/2010/main" Requires="a14">
      <xdr:twoCellAnchor editAs="absolute">
        <xdr:from>
          <xdr:col>0</xdr:col>
          <xdr:colOff>209550</xdr:colOff>
          <xdr:row>8</xdr:row>
          <xdr:rowOff>142875</xdr:rowOff>
        </xdr:from>
        <xdr:to>
          <xdr:col>2</xdr:col>
          <xdr:colOff>419100</xdr:colOff>
          <xdr:row>27</xdr:row>
          <xdr:rowOff>28575</xdr:rowOff>
        </xdr:to>
        <xdr:sp macro="" textlink="">
          <xdr:nvSpPr>
            <xdr:cNvPr id="6145" name="List Box 1" hidden="1">
              <a:extLst>
                <a:ext uri="{63B3BB69-23CF-44E3-9099-C40C66FF867C}">
                  <a14:compatExt spid="_x0000_s6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95250</xdr:rowOff>
        </xdr:from>
        <xdr:to>
          <xdr:col>17</xdr:col>
          <xdr:colOff>76200</xdr:colOff>
          <xdr:row>49</xdr:row>
          <xdr:rowOff>0</xdr:rowOff>
        </xdr:to>
        <xdr:pic>
          <xdr:nvPicPr>
            <xdr:cNvPr id="6146" name="Picture 2"/>
            <xdr:cNvPicPr>
              <a:picLocks noChangeAspect="1" noChangeArrowheads="1"/>
              <a:extLst>
                <a:ext uri="{84589F7E-364E-4C9E-8A38-B11213B215E9}">
                  <a14:cameraTool cellRange="Picture" spid="_x0000_s6150"/>
                </a:ext>
              </a:extLst>
            </xdr:cNvPicPr>
          </xdr:nvPicPr>
          <xdr:blipFill>
            <a:blip xmlns:r="http://schemas.openxmlformats.org/officeDocument/2006/relationships" r:embed="rId10"/>
            <a:srcRect/>
            <a:stretch>
              <a:fillRect/>
            </a:stretch>
          </xdr:blipFill>
          <xdr:spPr bwMode="auto">
            <a:xfrm>
              <a:off x="1504950" y="4095750"/>
              <a:ext cx="7419975" cy="52387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0.30567</cdr:x>
      <cdr:y>0</cdr:y>
    </cdr:from>
    <cdr:to>
      <cdr:x>0.94595</cdr:x>
      <cdr:y>0.1849</cdr:y>
    </cdr:to>
    <cdr:sp macro="" textlink="">
      <cdr:nvSpPr>
        <cdr:cNvPr id="2" name="TextBox 2"/>
        <cdr:cNvSpPr txBox="1"/>
      </cdr:nvSpPr>
      <cdr:spPr>
        <a:xfrm xmlns:a="http://schemas.openxmlformats.org/drawingml/2006/main">
          <a:off x="1400449" y="0"/>
          <a:ext cx="2933426" cy="21838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r"/>
          <a:r>
            <a:rPr lang="en-GB" sz="800" i="0">
              <a:solidFill>
                <a:srgbClr val="8856A7"/>
              </a:solidFill>
              <a:latin typeface="Verdana" pitchFamily="34" charset="0"/>
            </a:rPr>
            <a:t> </a:t>
          </a:r>
          <a:r>
            <a:rPr lang="en-GB" sz="800" b="1" i="0">
              <a:solidFill>
                <a:srgbClr val="682C95"/>
              </a:solidFill>
              <a:latin typeface="Verdana" pitchFamily="34" charset="0"/>
            </a:rPr>
            <a:t>numbers show how many areas are in each fifth</a:t>
          </a:r>
        </a:p>
      </cdr:txBody>
    </cdr:sp>
  </cdr:relSizeAnchor>
  <cdr:relSizeAnchor xmlns:cdr="http://schemas.openxmlformats.org/drawingml/2006/chartDrawing">
    <cdr:from>
      <cdr:x>0.21051</cdr:x>
      <cdr:y>0.62051</cdr:y>
    </cdr:from>
    <cdr:to>
      <cdr:x>0.79681</cdr:x>
      <cdr:y>0.83077</cdr:y>
    </cdr:to>
    <cdr:grpSp>
      <cdr:nvGrpSpPr>
        <cdr:cNvPr id="7" name="Group 6"/>
        <cdr:cNvGrpSpPr/>
      </cdr:nvGrpSpPr>
      <cdr:grpSpPr>
        <a:xfrm xmlns:a="http://schemas.openxmlformats.org/drawingml/2006/main">
          <a:off x="1189479" y="1152520"/>
          <a:ext cx="3312866" cy="390532"/>
          <a:chOff x="2184674" y="1152520"/>
          <a:chExt cx="3171305" cy="390532"/>
        </a:xfrm>
      </cdr:grpSpPr>
      <cdr:sp macro="" textlink="">
        <cdr:nvSpPr>
          <cdr:cNvPr id="3" name="TextBox 2"/>
          <cdr:cNvSpPr txBox="1"/>
        </cdr:nvSpPr>
        <cdr:spPr>
          <a:xfrm xmlns:a="http://schemas.openxmlformats.org/drawingml/2006/main">
            <a:off x="2184674" y="1152520"/>
            <a:ext cx="609451" cy="3429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800">
                <a:latin typeface="Verdana" pitchFamily="34" charset="0"/>
                <a:ea typeface="Verdana" pitchFamily="34" charset="0"/>
                <a:cs typeface="Verdana" pitchFamily="34" charset="0"/>
              </a:rPr>
              <a:t>Least </a:t>
            </a:r>
          </a:p>
          <a:p xmlns:a="http://schemas.openxmlformats.org/drawingml/2006/main">
            <a:pPr algn="ctr"/>
            <a:r>
              <a:rPr lang="en-GB" sz="800">
                <a:latin typeface="Verdana" pitchFamily="34" charset="0"/>
                <a:ea typeface="Verdana" pitchFamily="34" charset="0"/>
                <a:cs typeface="Verdana" pitchFamily="34" charset="0"/>
              </a:rPr>
              <a:t>deprived</a:t>
            </a:r>
          </a:p>
        </cdr:txBody>
      </cdr:sp>
      <cdr:sp macro="" textlink="">
        <cdr:nvSpPr>
          <cdr:cNvPr id="5" name="TextBox 1"/>
          <cdr:cNvSpPr txBox="1"/>
        </cdr:nvSpPr>
        <cdr:spPr>
          <a:xfrm xmlns:a="http://schemas.openxmlformats.org/drawingml/2006/main">
            <a:off x="3070279" y="1162049"/>
            <a:ext cx="581968" cy="3810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800">
                <a:latin typeface="Verdana" pitchFamily="34" charset="0"/>
                <a:ea typeface="Verdana" pitchFamily="34" charset="0"/>
                <a:cs typeface="Verdana" pitchFamily="34" charset="0"/>
              </a:rPr>
              <a:t>Next least </a:t>
            </a:r>
          </a:p>
          <a:p xmlns:a="http://schemas.openxmlformats.org/drawingml/2006/main">
            <a:pPr algn="ctr"/>
            <a:r>
              <a:rPr lang="en-GB" sz="800">
                <a:latin typeface="Verdana" pitchFamily="34" charset="0"/>
                <a:ea typeface="Verdana" pitchFamily="34" charset="0"/>
                <a:cs typeface="Verdana" pitchFamily="34" charset="0"/>
              </a:rPr>
              <a:t>deprived</a:t>
            </a:r>
          </a:p>
        </cdr:txBody>
      </cdr:sp>
      <cdr:sp macro="" textlink="">
        <cdr:nvSpPr>
          <cdr:cNvPr id="6" name="TextBox 1"/>
          <cdr:cNvSpPr txBox="1"/>
        </cdr:nvSpPr>
        <cdr:spPr>
          <a:xfrm xmlns:a="http://schemas.openxmlformats.org/drawingml/2006/main">
            <a:off x="4664365" y="1152520"/>
            <a:ext cx="691614" cy="38100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800">
                <a:solidFill>
                  <a:schemeClr val="bg1"/>
                </a:solidFill>
                <a:latin typeface="Verdana" pitchFamily="34" charset="0"/>
                <a:ea typeface="Verdana" pitchFamily="34" charset="0"/>
                <a:cs typeface="Verdana" pitchFamily="34" charset="0"/>
              </a:rPr>
              <a:t>Next most </a:t>
            </a:r>
          </a:p>
          <a:p xmlns:a="http://schemas.openxmlformats.org/drawingml/2006/main">
            <a:pPr algn="ctr"/>
            <a:r>
              <a:rPr lang="en-GB" sz="800">
                <a:solidFill>
                  <a:schemeClr val="bg1"/>
                </a:solidFill>
                <a:latin typeface="Verdana" pitchFamily="34" charset="0"/>
                <a:ea typeface="Verdana" pitchFamily="34" charset="0"/>
                <a:cs typeface="Verdana" pitchFamily="34" charset="0"/>
              </a:rPr>
              <a:t>deprived</a:t>
            </a:r>
          </a:p>
        </cdr:txBody>
      </cdr:sp>
    </cdr:grp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342900</xdr:colOff>
      <xdr:row>7</xdr:row>
      <xdr:rowOff>38100</xdr:rowOff>
    </xdr:to>
    <xdr:grpSp>
      <xdr:nvGrpSpPr>
        <xdr:cNvPr id="33" name="Group 32"/>
        <xdr:cNvGrpSpPr/>
      </xdr:nvGrpSpPr>
      <xdr:grpSpPr>
        <a:xfrm>
          <a:off x="0" y="0"/>
          <a:ext cx="14516100" cy="1371600"/>
          <a:chOff x="0" y="0"/>
          <a:chExt cx="14516100" cy="1371600"/>
        </a:xfrm>
      </xdr:grpSpPr>
      <xdr:pic>
        <xdr:nvPicPr>
          <xdr:cNvPr id="25" name="Picture 24" descr="20151015_Inequalities_C4_BP_v0j.jpg"/>
          <xdr:cNvPicPr>
            <a:picLocks/>
          </xdr:cNvPicPr>
        </xdr:nvPicPr>
        <xdr:blipFill>
          <a:blip xmlns:r="http://schemas.openxmlformats.org/officeDocument/2006/relationships" r:embed="rId1" cstate="print"/>
          <a:srcRect l="195" t="12599" b="28933"/>
          <a:stretch>
            <a:fillRect/>
          </a:stretch>
        </xdr:blipFill>
        <xdr:spPr>
          <a:xfrm>
            <a:off x="0" y="0"/>
            <a:ext cx="14488021" cy="971550"/>
          </a:xfrm>
          <a:prstGeom prst="rect">
            <a:avLst/>
          </a:prstGeom>
          <a:ln>
            <a:solidFill>
              <a:schemeClr val="accent1"/>
            </a:solidFill>
          </a:ln>
        </xdr:spPr>
      </xdr:pic>
      <xdr:grpSp>
        <xdr:nvGrpSpPr>
          <xdr:cNvPr id="24" name="Group 23"/>
          <xdr:cNvGrpSpPr/>
        </xdr:nvGrpSpPr>
        <xdr:grpSpPr>
          <a:xfrm>
            <a:off x="0" y="962025"/>
            <a:ext cx="14516100" cy="409575"/>
            <a:chOff x="0" y="962025"/>
            <a:chExt cx="14516100" cy="409575"/>
          </a:xfrm>
        </xdr:grpSpPr>
        <xdr:pic>
          <xdr:nvPicPr>
            <xdr:cNvPr id="9217"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962025"/>
              <a:ext cx="14516100" cy="409575"/>
            </a:xfrm>
            <a:prstGeom prst="rect">
              <a:avLst/>
            </a:prstGeom>
            <a:noFill/>
          </xdr:spPr>
        </xdr:pic>
        <xdr:grpSp>
          <xdr:nvGrpSpPr>
            <xdr:cNvPr id="23" name="Group 22"/>
            <xdr:cNvGrpSpPr/>
          </xdr:nvGrpSpPr>
          <xdr:grpSpPr>
            <a:xfrm>
              <a:off x="285750" y="1019175"/>
              <a:ext cx="10687050" cy="317500"/>
              <a:chOff x="285750" y="1019175"/>
              <a:chExt cx="10687050" cy="317500"/>
            </a:xfrm>
          </xdr:grpSpPr>
          <xdr:sp macro="" textlink="">
            <xdr:nvSpPr>
              <xdr:cNvPr id="28" name="Rectangle 27">
                <a:hlinkClick xmlns:r="http://schemas.openxmlformats.org/officeDocument/2006/relationships" r:id="rId3" tooltip="Chart &amp; map"/>
              </xdr:cNvPr>
              <xdr:cNvSpPr/>
            </xdr:nvSpPr>
            <xdr:spPr>
              <a:xfrm>
                <a:off x="1360482"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Rectangle 28">
                <a:hlinkClick xmlns:r="http://schemas.openxmlformats.org/officeDocument/2006/relationships" r:id="rId4" tooltip="How to copy charts &amp; tables"/>
              </xdr:cNvPr>
              <xdr:cNvSpPr/>
            </xdr:nvSpPr>
            <xdr:spPr>
              <a:xfrm>
                <a:off x="7780432"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5" tooltip="Technical guide"/>
              </xdr:cNvPr>
              <xdr:cNvSpPr/>
            </xdr:nvSpPr>
            <xdr:spPr>
              <a:xfrm>
                <a:off x="8864648"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6" tooltip="Interpretation guide"/>
              </xdr:cNvPr>
              <xdr:cNvSpPr/>
            </xdr:nvSpPr>
            <xdr:spPr>
              <a:xfrm>
                <a:off x="9929896"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7" tooltip="Introduction"/>
              </xdr:cNvPr>
              <xdr:cNvSpPr/>
            </xdr:nvSpPr>
            <xdr:spPr>
              <a:xfrm>
                <a:off x="285750"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xdr:from>
      <xdr:col>13</xdr:col>
      <xdr:colOff>47625</xdr:colOff>
      <xdr:row>9</xdr:row>
      <xdr:rowOff>28575</xdr:rowOff>
    </xdr:from>
    <xdr:to>
      <xdr:col>20</xdr:col>
      <xdr:colOff>352425</xdr:colOff>
      <xdr:row>26</xdr:row>
      <xdr:rowOff>66075</xdr:rowOff>
    </xdr:to>
    <xdr:grpSp>
      <xdr:nvGrpSpPr>
        <xdr:cNvPr id="15" name="Group 14"/>
        <xdr:cNvGrpSpPr/>
      </xdr:nvGrpSpPr>
      <xdr:grpSpPr>
        <a:xfrm>
          <a:off x="7515225" y="1743075"/>
          <a:ext cx="4572000" cy="3276000"/>
          <a:chOff x="7219950" y="190500"/>
          <a:chExt cx="4571163" cy="3276000"/>
        </a:xfrm>
      </xdr:grpSpPr>
      <xdr:pic>
        <xdr:nvPicPr>
          <xdr:cNvPr id="16" name="Picture 8"/>
          <xdr:cNvPicPr>
            <a:picLocks noChangeAspect="1" noChangeArrowheads="1"/>
          </xdr:cNvPicPr>
        </xdr:nvPicPr>
        <xdr:blipFill>
          <a:blip xmlns:r="http://schemas.openxmlformats.org/officeDocument/2006/relationships" r:embed="rId8" cstate="print"/>
          <a:srcRect t="2539" r="66146" b="42871"/>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17" name="TextBox 16"/>
          <xdr:cNvSpPr txBox="1"/>
        </xdr:nvSpPr>
        <xdr:spPr>
          <a:xfrm rot="20668275">
            <a:off x="8715374" y="1981201"/>
            <a:ext cx="2381250"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xdr:from>
      <xdr:col>1</xdr:col>
      <xdr:colOff>19050</xdr:colOff>
      <xdr:row>29</xdr:row>
      <xdr:rowOff>0</xdr:rowOff>
    </xdr:from>
    <xdr:to>
      <xdr:col>7</xdr:col>
      <xdr:colOff>303450</xdr:colOff>
      <xdr:row>41</xdr:row>
      <xdr:rowOff>151200</xdr:rowOff>
    </xdr:to>
    <xdr:grpSp>
      <xdr:nvGrpSpPr>
        <xdr:cNvPr id="18" name="Group 17"/>
        <xdr:cNvGrpSpPr/>
      </xdr:nvGrpSpPr>
      <xdr:grpSpPr>
        <a:xfrm>
          <a:off x="171450" y="5524500"/>
          <a:ext cx="3942000" cy="2437200"/>
          <a:chOff x="9525" y="3971925"/>
          <a:chExt cx="3943350" cy="2438400"/>
        </a:xfrm>
      </xdr:grpSpPr>
      <xdr:pic>
        <xdr:nvPicPr>
          <xdr:cNvPr id="19" name="Picture 9"/>
          <xdr:cNvPicPr>
            <a:picLocks noChangeAspect="1" noChangeArrowheads="1"/>
          </xdr:cNvPicPr>
        </xdr:nvPicPr>
        <xdr:blipFill>
          <a:blip xmlns:r="http://schemas.openxmlformats.org/officeDocument/2006/relationships" r:embed="rId9" cstate="print"/>
          <a:srcRect l="3385" t="18066" r="78646" b="56934"/>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20" name="TextBox 19"/>
          <xdr:cNvSpPr txBox="1"/>
        </xdr:nvSpPr>
        <xdr:spPr>
          <a:xfrm rot="20668275">
            <a:off x="35081" y="5006261"/>
            <a:ext cx="233916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editAs="oneCell">
    <xdr:from>
      <xdr:col>8</xdr:col>
      <xdr:colOff>38100</xdr:colOff>
      <xdr:row>29</xdr:row>
      <xdr:rowOff>19050</xdr:rowOff>
    </xdr:from>
    <xdr:to>
      <xdr:col>10</xdr:col>
      <xdr:colOff>413700</xdr:colOff>
      <xdr:row>39</xdr:row>
      <xdr:rowOff>187650</xdr:rowOff>
    </xdr:to>
    <xdr:pic>
      <xdr:nvPicPr>
        <xdr:cNvPr id="21" name="Picture 8"/>
        <xdr:cNvPicPr>
          <a:picLocks noChangeArrowheads="1"/>
        </xdr:cNvPicPr>
      </xdr:nvPicPr>
      <xdr:blipFill>
        <a:blip xmlns:r="http://schemas.openxmlformats.org/officeDocument/2006/relationships" r:embed="rId10" cstate="print"/>
        <a:srcRect l="48224" t="7884" r="45427" b="68825"/>
        <a:stretch>
          <a:fillRect/>
        </a:stretch>
      </xdr:blipFill>
      <xdr:spPr bwMode="auto">
        <a:xfrm>
          <a:off x="4457700" y="5543550"/>
          <a:ext cx="1594800" cy="2073600"/>
        </a:xfrm>
        <a:prstGeom prst="rect">
          <a:avLst/>
        </a:prstGeom>
        <a:noFill/>
        <a:ln w="1">
          <a:noFill/>
          <a:miter lim="800000"/>
          <a:headEnd/>
          <a:tailEnd type="none" w="med" len="med"/>
        </a:ln>
        <a:effectLst/>
      </xdr:spPr>
    </xdr:pic>
    <xdr:clientData/>
  </xdr:twoCellAnchor>
  <xdr:twoCellAnchor editAs="oneCell">
    <xdr:from>
      <xdr:col>11</xdr:col>
      <xdr:colOff>38100</xdr:colOff>
      <xdr:row>29</xdr:row>
      <xdr:rowOff>19050</xdr:rowOff>
    </xdr:from>
    <xdr:to>
      <xdr:col>16</xdr:col>
      <xdr:colOff>363300</xdr:colOff>
      <xdr:row>40</xdr:row>
      <xdr:rowOff>94350</xdr:rowOff>
    </xdr:to>
    <xdr:pic>
      <xdr:nvPicPr>
        <xdr:cNvPr id="22" name="Picture 9"/>
        <xdr:cNvPicPr>
          <a:picLocks noChangeArrowheads="1"/>
        </xdr:cNvPicPr>
      </xdr:nvPicPr>
      <xdr:blipFill>
        <a:blip xmlns:r="http://schemas.openxmlformats.org/officeDocument/2006/relationships" r:embed="rId11" cstate="print"/>
        <a:srcRect l="53184" t="10213" r="26985" b="55283"/>
        <a:stretch>
          <a:fillRect/>
        </a:stretch>
      </xdr:blipFill>
      <xdr:spPr bwMode="auto">
        <a:xfrm>
          <a:off x="6286500" y="5543550"/>
          <a:ext cx="3373200" cy="2170800"/>
        </a:xfrm>
        <a:prstGeom prst="rect">
          <a:avLst/>
        </a:prstGeom>
        <a:noFill/>
        <a:ln w="1">
          <a:noFill/>
          <a:miter lim="800000"/>
          <a:headEnd/>
          <a:tailEnd type="none" w="med" len="med"/>
        </a:ln>
        <a:effectLst/>
      </xdr:spPr>
    </xdr:pic>
    <xdr:clientData/>
  </xdr:twoCellAnchor>
  <xdr:twoCellAnchor>
    <xdr:from>
      <xdr:col>8</xdr:col>
      <xdr:colOff>485775</xdr:colOff>
      <xdr:row>1</xdr:row>
      <xdr:rowOff>85725</xdr:rowOff>
    </xdr:from>
    <xdr:to>
      <xdr:col>15</xdr:col>
      <xdr:colOff>552450</xdr:colOff>
      <xdr:row>3</xdr:row>
      <xdr:rowOff>180975</xdr:rowOff>
    </xdr:to>
    <xdr:sp macro="" textlink="">
      <xdr:nvSpPr>
        <xdr:cNvPr id="26" name="TextBox 25"/>
        <xdr:cNvSpPr txBox="1"/>
      </xdr:nvSpPr>
      <xdr:spPr>
        <a:xfrm>
          <a:off x="4905375" y="276225"/>
          <a:ext cx="4333875"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solidFill>
                <a:schemeClr val="bg1"/>
              </a:solidFill>
              <a:latin typeface="Verdana" pitchFamily="34" charset="0"/>
              <a:ea typeface="Verdana" pitchFamily="34" charset="0"/>
              <a:cs typeface="Verdana" pitchFamily="34" charset="0"/>
            </a:rPr>
            <a:t>Comparison</a:t>
          </a:r>
          <a:r>
            <a:rPr lang="en-GB" sz="1100" b="0" baseline="0">
              <a:solidFill>
                <a:schemeClr val="bg1"/>
              </a:solidFill>
              <a:latin typeface="Verdana" pitchFamily="34" charset="0"/>
              <a:ea typeface="Verdana" pitchFamily="34" charset="0"/>
              <a:cs typeface="Verdana" pitchFamily="34" charset="0"/>
            </a:rPr>
            <a:t> of Wales, health board and </a:t>
          </a:r>
        </a:p>
        <a:p>
          <a:r>
            <a:rPr lang="en-GB" sz="1100" b="0" baseline="0">
              <a:solidFill>
                <a:schemeClr val="bg1"/>
              </a:solidFill>
              <a:latin typeface="Verdana" pitchFamily="34" charset="0"/>
              <a:ea typeface="Verdana" pitchFamily="34" charset="0"/>
              <a:cs typeface="Verdana" pitchFamily="34" charset="0"/>
            </a:rPr>
            <a:t>local authority deprivation fifths</a:t>
          </a:r>
          <a:endParaRPr lang="en-GB" sz="1100" b="0">
            <a:solidFill>
              <a:schemeClr val="bg1"/>
            </a:solidFill>
            <a:latin typeface="Verdana" pitchFamily="34" charset="0"/>
            <a:ea typeface="Verdana" pitchFamily="34" charset="0"/>
            <a:cs typeface="Verdana" pitchFamily="34" charset="0"/>
          </a:endParaRPr>
        </a:p>
      </xdr:txBody>
    </xdr:sp>
    <xdr:clientData/>
  </xdr:twoCellAnchor>
  <xdr:twoCellAnchor>
    <xdr:from>
      <xdr:col>8</xdr:col>
      <xdr:colOff>476250</xdr:colOff>
      <xdr:row>1</xdr:row>
      <xdr:rowOff>95250</xdr:rowOff>
    </xdr:from>
    <xdr:to>
      <xdr:col>15</xdr:col>
      <xdr:colOff>542925</xdr:colOff>
      <xdr:row>4</xdr:row>
      <xdr:rowOff>0</xdr:rowOff>
    </xdr:to>
    <xdr:sp macro="" textlink="">
      <xdr:nvSpPr>
        <xdr:cNvPr id="36" name="TextBox 35"/>
        <xdr:cNvSpPr txBox="1"/>
      </xdr:nvSpPr>
      <xdr:spPr>
        <a:xfrm>
          <a:off x="4895850" y="285750"/>
          <a:ext cx="4333875"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b="0">
            <a:solidFill>
              <a:schemeClr val="bg1"/>
            </a:solidFill>
            <a:latin typeface="Verdana" pitchFamily="34" charset="0"/>
            <a:ea typeface="Verdana" pitchFamily="34" charset="0"/>
            <a:cs typeface="Verdana"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23</xdr:col>
      <xdr:colOff>495300</xdr:colOff>
      <xdr:row>7</xdr:row>
      <xdr:rowOff>38100</xdr:rowOff>
    </xdr:to>
    <xdr:grpSp>
      <xdr:nvGrpSpPr>
        <xdr:cNvPr id="18" name="Group 17"/>
        <xdr:cNvGrpSpPr/>
      </xdr:nvGrpSpPr>
      <xdr:grpSpPr>
        <a:xfrm>
          <a:off x="0" y="0"/>
          <a:ext cx="14516100" cy="1371600"/>
          <a:chOff x="0" y="0"/>
          <a:chExt cx="14516100" cy="1371600"/>
        </a:xfrm>
      </xdr:grpSpPr>
      <xdr:pic>
        <xdr:nvPicPr>
          <xdr:cNvPr id="14" name="Picture 13" descr="20151015_Inequalities_C4_BP_v0j.jpg"/>
          <xdr:cNvPicPr>
            <a:picLocks/>
          </xdr:cNvPicPr>
        </xdr:nvPicPr>
        <xdr:blipFill>
          <a:blip xmlns:r="http://schemas.openxmlformats.org/officeDocument/2006/relationships" r:embed="rId1" cstate="print"/>
          <a:srcRect l="195" t="12599" b="28933"/>
          <a:stretch>
            <a:fillRect/>
          </a:stretch>
        </xdr:blipFill>
        <xdr:spPr>
          <a:xfrm>
            <a:off x="0" y="0"/>
            <a:ext cx="14488021" cy="971550"/>
          </a:xfrm>
          <a:prstGeom prst="rect">
            <a:avLst/>
          </a:prstGeom>
          <a:ln>
            <a:solidFill>
              <a:schemeClr val="accent1"/>
            </a:solidFill>
          </a:ln>
        </xdr:spPr>
      </xdr:pic>
      <xdr:pic>
        <xdr:nvPicPr>
          <xdr:cNvPr id="10241"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962025"/>
            <a:ext cx="14516100" cy="409575"/>
          </a:xfrm>
          <a:prstGeom prst="rect">
            <a:avLst/>
          </a:prstGeom>
          <a:noFill/>
        </xdr:spPr>
      </xdr:pic>
      <xdr:grpSp>
        <xdr:nvGrpSpPr>
          <xdr:cNvPr id="17" name="Group 16"/>
          <xdr:cNvGrpSpPr/>
        </xdr:nvGrpSpPr>
        <xdr:grpSpPr>
          <a:xfrm>
            <a:off x="295275" y="1019175"/>
            <a:ext cx="10687050" cy="317500"/>
            <a:chOff x="295275" y="1019175"/>
            <a:chExt cx="10687050" cy="317500"/>
          </a:xfrm>
        </xdr:grpSpPr>
        <xdr:sp macro="" textlink="">
          <xdr:nvSpPr>
            <xdr:cNvPr id="16" name="Rectangle 15">
              <a:hlinkClick xmlns:r="http://schemas.openxmlformats.org/officeDocument/2006/relationships" r:id="rId3" tooltip="Chart &amp; map"/>
            </xdr:cNvPr>
            <xdr:cNvSpPr/>
          </xdr:nvSpPr>
          <xdr:spPr>
            <a:xfrm>
              <a:off x="1370007"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Rectangle 21">
              <a:hlinkClick xmlns:r="http://schemas.openxmlformats.org/officeDocument/2006/relationships" r:id="rId4" tooltip="How to copy charts &amp; tables"/>
            </xdr:cNvPr>
            <xdr:cNvSpPr/>
          </xdr:nvSpPr>
          <xdr:spPr>
            <a:xfrm>
              <a:off x="7789957"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3" name="Rectangle 22">
              <a:hlinkClick xmlns:r="http://schemas.openxmlformats.org/officeDocument/2006/relationships" r:id="rId5" tooltip="Technical guide"/>
            </xdr:cNvPr>
            <xdr:cNvSpPr/>
          </xdr:nvSpPr>
          <xdr:spPr>
            <a:xfrm>
              <a:off x="8874173"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Rectangle 23">
              <a:hlinkClick xmlns:r="http://schemas.openxmlformats.org/officeDocument/2006/relationships" r:id="rId6" tooltip="Interpretation guide"/>
            </xdr:cNvPr>
            <xdr:cNvSpPr/>
          </xdr:nvSpPr>
          <xdr:spPr>
            <a:xfrm>
              <a:off x="9939421"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Rectangle 24">
              <a:hlinkClick xmlns:r="http://schemas.openxmlformats.org/officeDocument/2006/relationships" r:id="rId7" tooltip="Introduction"/>
            </xdr:cNvPr>
            <xdr:cNvSpPr/>
          </xdr:nvSpPr>
          <xdr:spPr>
            <a:xfrm>
              <a:off x="295275"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twoCellAnchor editAs="oneCell">
    <xdr:from>
      <xdr:col>1</xdr:col>
      <xdr:colOff>200025</xdr:colOff>
      <xdr:row>10</xdr:row>
      <xdr:rowOff>28575</xdr:rowOff>
    </xdr:from>
    <xdr:to>
      <xdr:col>4</xdr:col>
      <xdr:colOff>416025</xdr:colOff>
      <xdr:row>25</xdr:row>
      <xdr:rowOff>83475</xdr:rowOff>
    </xdr:to>
    <xdr:pic>
      <xdr:nvPicPr>
        <xdr:cNvPr id="31" name="Picture 30" descr="20151015_Inequalities_Technical4_chosendesign.jpg">
          <a:hlinkClick xmlns:r="http://schemas.openxmlformats.org/officeDocument/2006/relationships" r:id="rId8"/>
        </xdr:cNvPr>
        <xdr:cNvPicPr>
          <a:picLocks/>
        </xdr:cNvPicPr>
      </xdr:nvPicPr>
      <xdr:blipFill>
        <a:blip xmlns:r="http://schemas.openxmlformats.org/officeDocument/2006/relationships" r:embed="rId9" cstate="print"/>
        <a:stretch>
          <a:fillRect/>
        </a:stretch>
      </xdr:blipFill>
      <xdr:spPr>
        <a:xfrm>
          <a:off x="809625" y="1933575"/>
          <a:ext cx="2044800" cy="29124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8</xdr:col>
      <xdr:colOff>28575</xdr:colOff>
      <xdr:row>1</xdr:row>
      <xdr:rowOff>85725</xdr:rowOff>
    </xdr:from>
    <xdr:to>
      <xdr:col>15</xdr:col>
      <xdr:colOff>95250</xdr:colOff>
      <xdr:row>3</xdr:row>
      <xdr:rowOff>180975</xdr:rowOff>
    </xdr:to>
    <xdr:sp macro="" textlink="">
      <xdr:nvSpPr>
        <xdr:cNvPr id="13" name="TextBox 12"/>
        <xdr:cNvSpPr txBox="1"/>
      </xdr:nvSpPr>
      <xdr:spPr>
        <a:xfrm>
          <a:off x="4905375" y="276225"/>
          <a:ext cx="4333875"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solidFill>
                <a:schemeClr val="bg1"/>
              </a:solidFill>
              <a:latin typeface="Verdana" pitchFamily="34" charset="0"/>
              <a:ea typeface="Verdana" pitchFamily="34" charset="0"/>
              <a:cs typeface="Verdana" pitchFamily="34" charset="0"/>
            </a:rPr>
            <a:t>Comparison</a:t>
          </a:r>
          <a:r>
            <a:rPr lang="en-GB" sz="1100" b="0" baseline="0">
              <a:solidFill>
                <a:schemeClr val="bg1"/>
              </a:solidFill>
              <a:latin typeface="Verdana" pitchFamily="34" charset="0"/>
              <a:ea typeface="Verdana" pitchFamily="34" charset="0"/>
              <a:cs typeface="Verdana" pitchFamily="34" charset="0"/>
            </a:rPr>
            <a:t> of Wales, health board and</a:t>
          </a:r>
        </a:p>
        <a:p>
          <a:r>
            <a:rPr lang="en-GB" sz="1100" b="0" baseline="0">
              <a:solidFill>
                <a:schemeClr val="bg1"/>
              </a:solidFill>
              <a:latin typeface="Verdana" pitchFamily="34" charset="0"/>
              <a:ea typeface="Verdana" pitchFamily="34" charset="0"/>
              <a:cs typeface="Verdana" pitchFamily="34" charset="0"/>
            </a:rPr>
            <a:t>local authority deprivation fifths</a:t>
          </a:r>
          <a:endParaRPr lang="en-GB" sz="1100" b="0">
            <a:solidFill>
              <a:schemeClr val="bg1"/>
            </a:solidFill>
            <a:latin typeface="Verdana" pitchFamily="34" charset="0"/>
            <a:ea typeface="Verdana" pitchFamily="34" charset="0"/>
            <a:cs typeface="Verdana"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23</xdr:col>
      <xdr:colOff>495300</xdr:colOff>
      <xdr:row>7</xdr:row>
      <xdr:rowOff>38100</xdr:rowOff>
    </xdr:to>
    <xdr:grpSp>
      <xdr:nvGrpSpPr>
        <xdr:cNvPr id="23" name="Group 22"/>
        <xdr:cNvGrpSpPr/>
      </xdr:nvGrpSpPr>
      <xdr:grpSpPr>
        <a:xfrm>
          <a:off x="0" y="0"/>
          <a:ext cx="14516100" cy="1371600"/>
          <a:chOff x="0" y="0"/>
          <a:chExt cx="14516100" cy="1371600"/>
        </a:xfrm>
      </xdr:grpSpPr>
      <xdr:pic>
        <xdr:nvPicPr>
          <xdr:cNvPr id="21" name="Picture 20" descr="20151015_Inequalities_C4_BP_v0j.jpg"/>
          <xdr:cNvPicPr>
            <a:picLocks/>
          </xdr:cNvPicPr>
        </xdr:nvPicPr>
        <xdr:blipFill>
          <a:blip xmlns:r="http://schemas.openxmlformats.org/officeDocument/2006/relationships" r:embed="rId1" cstate="print"/>
          <a:srcRect l="195" t="12599" b="28933"/>
          <a:stretch>
            <a:fillRect/>
          </a:stretch>
        </xdr:blipFill>
        <xdr:spPr>
          <a:xfrm>
            <a:off x="0" y="0"/>
            <a:ext cx="14488021" cy="971550"/>
          </a:xfrm>
          <a:prstGeom prst="rect">
            <a:avLst/>
          </a:prstGeom>
          <a:ln>
            <a:solidFill>
              <a:schemeClr val="accent1"/>
            </a:solidFill>
          </a:ln>
        </xdr:spPr>
      </xdr:pic>
      <xdr:grpSp>
        <xdr:nvGrpSpPr>
          <xdr:cNvPr id="22" name="Group 21"/>
          <xdr:cNvGrpSpPr/>
        </xdr:nvGrpSpPr>
        <xdr:grpSpPr>
          <a:xfrm>
            <a:off x="0" y="962025"/>
            <a:ext cx="14516100" cy="409575"/>
            <a:chOff x="0" y="962025"/>
            <a:chExt cx="14516100" cy="409575"/>
          </a:xfrm>
        </xdr:grpSpPr>
        <xdr:pic>
          <xdr:nvPicPr>
            <xdr:cNvPr id="11265"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962025"/>
              <a:ext cx="14516100" cy="409575"/>
            </a:xfrm>
            <a:prstGeom prst="rect">
              <a:avLst/>
            </a:prstGeom>
            <a:noFill/>
          </xdr:spPr>
        </xdr:pic>
        <xdr:grpSp>
          <xdr:nvGrpSpPr>
            <xdr:cNvPr id="18" name="Group 17"/>
            <xdr:cNvGrpSpPr/>
          </xdr:nvGrpSpPr>
          <xdr:grpSpPr>
            <a:xfrm>
              <a:off x="285750" y="1019175"/>
              <a:ext cx="10687050" cy="317500"/>
              <a:chOff x="285750" y="1019175"/>
              <a:chExt cx="10687050" cy="317500"/>
            </a:xfrm>
          </xdr:grpSpPr>
          <xdr:sp macro="" textlink="">
            <xdr:nvSpPr>
              <xdr:cNvPr id="32" name="Rectangle 31">
                <a:hlinkClick xmlns:r="http://schemas.openxmlformats.org/officeDocument/2006/relationships" r:id="rId3" tooltip="Chart &amp; map"/>
              </xdr:cNvPr>
              <xdr:cNvSpPr/>
            </xdr:nvSpPr>
            <xdr:spPr>
              <a:xfrm>
                <a:off x="1360482"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ectangle 32">
                <a:hlinkClick xmlns:r="http://schemas.openxmlformats.org/officeDocument/2006/relationships" r:id="rId4" tooltip="How to copy charts &amp; tables"/>
              </xdr:cNvPr>
              <xdr:cNvSpPr/>
            </xdr:nvSpPr>
            <xdr:spPr>
              <a:xfrm>
                <a:off x="7780432"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Rectangle 33">
                <a:hlinkClick xmlns:r="http://schemas.openxmlformats.org/officeDocument/2006/relationships" r:id="rId5" tooltip="Technical guide"/>
              </xdr:cNvPr>
              <xdr:cNvSpPr/>
            </xdr:nvSpPr>
            <xdr:spPr>
              <a:xfrm>
                <a:off x="8864648"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Rectangle 34">
                <a:hlinkClick xmlns:r="http://schemas.openxmlformats.org/officeDocument/2006/relationships" r:id="rId6" tooltip="Interpretation guide"/>
              </xdr:cNvPr>
              <xdr:cNvSpPr/>
            </xdr:nvSpPr>
            <xdr:spPr>
              <a:xfrm>
                <a:off x="9929896"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Rectangle 35">
                <a:hlinkClick xmlns:r="http://schemas.openxmlformats.org/officeDocument/2006/relationships" r:id="rId7" tooltip="Introduction"/>
              </xdr:cNvPr>
              <xdr:cNvSpPr/>
            </xdr:nvSpPr>
            <xdr:spPr>
              <a:xfrm>
                <a:off x="285750" y="10191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editAs="oneCell">
    <xdr:from>
      <xdr:col>2</xdr:col>
      <xdr:colOff>600075</xdr:colOff>
      <xdr:row>8</xdr:row>
      <xdr:rowOff>0</xdr:rowOff>
    </xdr:from>
    <xdr:to>
      <xdr:col>14</xdr:col>
      <xdr:colOff>9525</xdr:colOff>
      <xdr:row>21</xdr:row>
      <xdr:rowOff>123825</xdr:rowOff>
    </xdr:to>
    <xdr:pic>
      <xdr:nvPicPr>
        <xdr:cNvPr id="14337"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1819275" y="1524000"/>
          <a:ext cx="6724650" cy="2600325"/>
        </a:xfrm>
        <a:prstGeom prst="rect">
          <a:avLst/>
        </a:prstGeom>
        <a:noFill/>
      </xdr:spPr>
    </xdr:pic>
    <xdr:clientData/>
  </xdr:twoCellAnchor>
  <xdr:twoCellAnchor>
    <xdr:from>
      <xdr:col>2</xdr:col>
      <xdr:colOff>42863</xdr:colOff>
      <xdr:row>13</xdr:row>
      <xdr:rowOff>142875</xdr:rowOff>
    </xdr:from>
    <xdr:to>
      <xdr:col>6</xdr:col>
      <xdr:colOff>171450</xdr:colOff>
      <xdr:row>17</xdr:row>
      <xdr:rowOff>171450</xdr:rowOff>
    </xdr:to>
    <xdr:cxnSp macro="">
      <xdr:nvCxnSpPr>
        <xdr:cNvPr id="20" name="Straight Arrow Connector 19"/>
        <xdr:cNvCxnSpPr/>
      </xdr:nvCxnSpPr>
      <xdr:spPr>
        <a:xfrm flipV="1">
          <a:off x="1262063" y="2619375"/>
          <a:ext cx="2566987" cy="7905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28575</xdr:colOff>
      <xdr:row>21</xdr:row>
      <xdr:rowOff>171450</xdr:rowOff>
    </xdr:from>
    <xdr:to>
      <xdr:col>14</xdr:col>
      <xdr:colOff>390525</xdr:colOff>
      <xdr:row>24</xdr:row>
      <xdr:rowOff>19050</xdr:rowOff>
    </xdr:to>
    <xdr:sp macro="" textlink="">
      <xdr:nvSpPr>
        <xdr:cNvPr id="14342" name="Text Box 6"/>
        <xdr:cNvSpPr txBox="1">
          <a:spLocks noChangeArrowheads="1"/>
        </xdr:cNvSpPr>
      </xdr:nvSpPr>
      <xdr:spPr bwMode="auto">
        <a:xfrm>
          <a:off x="7343775" y="4171950"/>
          <a:ext cx="1581150"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GB" sz="900" b="0" i="0" u="none" strike="noStrike" baseline="0">
              <a:solidFill>
                <a:srgbClr val="000000"/>
              </a:solidFill>
              <a:latin typeface="Verdana"/>
              <a:ea typeface="Verdana"/>
              <a:cs typeface="Verdana"/>
            </a:rPr>
            <a:t>Wales deprivation fifths (1909 LSOAs in total).</a:t>
          </a:r>
        </a:p>
        <a:p>
          <a:pPr algn="l" rtl="0">
            <a:defRPr sz="1000"/>
          </a:pPr>
          <a:endParaRPr lang="en-GB" sz="900" b="0" i="0" u="none" strike="noStrike" baseline="0">
            <a:solidFill>
              <a:srgbClr val="000000"/>
            </a:solidFill>
            <a:latin typeface="Verdana"/>
            <a:ea typeface="Verdana"/>
            <a:cs typeface="Verdana"/>
          </a:endParaRPr>
        </a:p>
      </xdr:txBody>
    </xdr:sp>
    <xdr:clientData/>
  </xdr:twoCellAnchor>
  <xdr:twoCellAnchor>
    <xdr:from>
      <xdr:col>11</xdr:col>
      <xdr:colOff>123825</xdr:colOff>
      <xdr:row>18</xdr:row>
      <xdr:rowOff>66675</xdr:rowOff>
    </xdr:from>
    <xdr:to>
      <xdr:col>13</xdr:col>
      <xdr:colOff>209550</xdr:colOff>
      <xdr:row>21</xdr:row>
      <xdr:rowOff>171450</xdr:rowOff>
    </xdr:to>
    <xdr:cxnSp macro="">
      <xdr:nvCxnSpPr>
        <xdr:cNvPr id="28" name="Straight Arrow Connector 27"/>
        <xdr:cNvCxnSpPr>
          <a:stCxn id="14342" idx="0"/>
        </xdr:cNvCxnSpPr>
      </xdr:nvCxnSpPr>
      <xdr:spPr>
        <a:xfrm flipH="1" flipV="1">
          <a:off x="6829425" y="3495675"/>
          <a:ext cx="1304925" cy="6762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28575</xdr:colOff>
      <xdr:row>1</xdr:row>
      <xdr:rowOff>85725</xdr:rowOff>
    </xdr:from>
    <xdr:to>
      <xdr:col>15</xdr:col>
      <xdr:colOff>95250</xdr:colOff>
      <xdr:row>3</xdr:row>
      <xdr:rowOff>180975</xdr:rowOff>
    </xdr:to>
    <xdr:sp macro="" textlink="">
      <xdr:nvSpPr>
        <xdr:cNvPr id="19" name="TextBox 18"/>
        <xdr:cNvSpPr txBox="1"/>
      </xdr:nvSpPr>
      <xdr:spPr>
        <a:xfrm>
          <a:off x="4905375" y="276225"/>
          <a:ext cx="4333875"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0">
              <a:solidFill>
                <a:schemeClr val="bg1"/>
              </a:solidFill>
              <a:latin typeface="Verdana" pitchFamily="34" charset="0"/>
              <a:ea typeface="Verdana" pitchFamily="34" charset="0"/>
              <a:cs typeface="Verdana" pitchFamily="34" charset="0"/>
            </a:rPr>
            <a:t>Comparison</a:t>
          </a:r>
          <a:r>
            <a:rPr lang="en-GB" sz="1100" b="0" baseline="0">
              <a:solidFill>
                <a:schemeClr val="bg1"/>
              </a:solidFill>
              <a:latin typeface="Verdana" pitchFamily="34" charset="0"/>
              <a:ea typeface="Verdana" pitchFamily="34" charset="0"/>
              <a:cs typeface="Verdana" pitchFamily="34" charset="0"/>
            </a:rPr>
            <a:t> of Wales, health board and </a:t>
          </a:r>
        </a:p>
        <a:p>
          <a:r>
            <a:rPr lang="en-GB" sz="1100" b="0" baseline="0">
              <a:solidFill>
                <a:schemeClr val="bg1"/>
              </a:solidFill>
              <a:latin typeface="Verdana" pitchFamily="34" charset="0"/>
              <a:ea typeface="Verdana" pitchFamily="34" charset="0"/>
              <a:cs typeface="Verdana" pitchFamily="34" charset="0"/>
            </a:rPr>
            <a:t>local authority deprivation fifths</a:t>
          </a:r>
          <a:endParaRPr lang="en-GB" sz="1100" b="0">
            <a:solidFill>
              <a:schemeClr val="bg1"/>
            </a:solidFill>
            <a:latin typeface="Verdana" pitchFamily="34" charset="0"/>
            <a:ea typeface="Verdana" pitchFamily="34" charset="0"/>
            <a:cs typeface="Verdana" pitchFamily="34" charset="0"/>
          </a:endParaRPr>
        </a:p>
      </xdr:txBody>
    </xdr:sp>
    <xdr:clientData/>
  </xdr:twoCellAnchor>
  <xdr:twoCellAnchor>
    <xdr:from>
      <xdr:col>0</xdr:col>
      <xdr:colOff>457200</xdr:colOff>
      <xdr:row>17</xdr:row>
      <xdr:rowOff>171450</xdr:rowOff>
    </xdr:from>
    <xdr:to>
      <xdr:col>3</xdr:col>
      <xdr:colOff>342900</xdr:colOff>
      <xdr:row>23</xdr:row>
      <xdr:rowOff>161925</xdr:rowOff>
    </xdr:to>
    <xdr:sp macro="" textlink="">
      <xdr:nvSpPr>
        <xdr:cNvPr id="39" name="Text Box 2"/>
        <xdr:cNvSpPr txBox="1">
          <a:spLocks noChangeArrowheads="1"/>
        </xdr:cNvSpPr>
      </xdr:nvSpPr>
      <xdr:spPr bwMode="auto">
        <a:xfrm>
          <a:off x="457200" y="3409950"/>
          <a:ext cx="1714500" cy="11334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GB" sz="900" b="0" i="0" u="none" strike="noStrike" baseline="0">
              <a:solidFill>
                <a:srgbClr val="000000"/>
              </a:solidFill>
              <a:latin typeface="Verdana"/>
              <a:ea typeface="Verdana"/>
              <a:cs typeface="Verdana"/>
            </a:rPr>
            <a:t>Bars show the range of deprivation across the Lower Super Output Areas (LSOAs) within each fifth, for comparison with the national deprivation scale below.</a:t>
          </a:r>
        </a:p>
        <a:p>
          <a:pPr algn="l" rtl="0">
            <a:defRPr sz="1000"/>
          </a:pPr>
          <a:endParaRPr lang="en-GB" sz="900" b="0" i="0" u="none" strike="noStrike" baseline="0">
            <a:solidFill>
              <a:srgbClr val="000000"/>
            </a:solidFill>
            <a:latin typeface="Verdana"/>
            <a:ea typeface="Verdana"/>
            <a:cs typeface="Verdana"/>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7558088</xdr:colOff>
      <xdr:row>4</xdr:row>
      <xdr:rowOff>1905</xdr:rowOff>
    </xdr:to>
    <xdr:pic>
      <xdr:nvPicPr>
        <xdr:cNvPr id="6" name="Picture 5" descr="20151001_wimd_isleofAnglesey_localfifths_JA_v0a.jpeg"/>
        <xdr:cNvPicPr>
          <a:picLocks noChangeAspect="1"/>
        </xdr:cNvPicPr>
      </xdr:nvPicPr>
      <xdr:blipFill>
        <a:blip xmlns:r="http://schemas.openxmlformats.org/officeDocument/2006/relationships" r:embed="rId1" cstate="print"/>
        <a:stretch>
          <a:fillRect/>
        </a:stretch>
      </xdr:blipFill>
      <xdr:spPr>
        <a:xfrm>
          <a:off x="609600" y="5324475"/>
          <a:ext cx="7558088" cy="5326380"/>
        </a:xfrm>
        <a:prstGeom prst="rect">
          <a:avLst/>
        </a:prstGeom>
      </xdr:spPr>
    </xdr:pic>
    <xdr:clientData/>
  </xdr:twoCellAnchor>
  <xdr:twoCellAnchor editAs="oneCell">
    <xdr:from>
      <xdr:col>1</xdr:col>
      <xdr:colOff>0</xdr:colOff>
      <xdr:row>12</xdr:row>
      <xdr:rowOff>0</xdr:rowOff>
    </xdr:from>
    <xdr:to>
      <xdr:col>1</xdr:col>
      <xdr:colOff>7558088</xdr:colOff>
      <xdr:row>14</xdr:row>
      <xdr:rowOff>8462</xdr:rowOff>
    </xdr:to>
    <xdr:pic>
      <xdr:nvPicPr>
        <xdr:cNvPr id="7" name="Picture 6" descr="20151001_wimd_wrexham_localfifths_JA_v0a.jpeg"/>
        <xdr:cNvPicPr>
          <a:picLocks noChangeAspect="1"/>
        </xdr:cNvPicPr>
      </xdr:nvPicPr>
      <xdr:blipFill>
        <a:blip xmlns:r="http://schemas.openxmlformats.org/officeDocument/2006/relationships" r:embed="rId2" cstate="print"/>
        <a:stretch>
          <a:fillRect/>
        </a:stretch>
      </xdr:blipFill>
      <xdr:spPr>
        <a:xfrm>
          <a:off x="606136" y="31900091"/>
          <a:ext cx="7558088" cy="5326380"/>
        </a:xfrm>
        <a:prstGeom prst="rect">
          <a:avLst/>
        </a:prstGeom>
      </xdr:spPr>
    </xdr:pic>
    <xdr:clientData/>
  </xdr:twoCellAnchor>
  <xdr:twoCellAnchor editAs="oneCell">
    <xdr:from>
      <xdr:col>1</xdr:col>
      <xdr:colOff>0</xdr:colOff>
      <xdr:row>4</xdr:row>
      <xdr:rowOff>0</xdr:rowOff>
    </xdr:from>
    <xdr:to>
      <xdr:col>1</xdr:col>
      <xdr:colOff>7558088</xdr:colOff>
      <xdr:row>6</xdr:row>
      <xdr:rowOff>9699</xdr:rowOff>
    </xdr:to>
    <xdr:pic>
      <xdr:nvPicPr>
        <xdr:cNvPr id="8" name="Picture 7" descr="20151001_wimd_gwynedd_localfifths_JA_v0a.jpeg"/>
        <xdr:cNvPicPr>
          <a:picLocks noChangeAspect="1"/>
        </xdr:cNvPicPr>
      </xdr:nvPicPr>
      <xdr:blipFill>
        <a:blip xmlns:r="http://schemas.openxmlformats.org/officeDocument/2006/relationships" r:embed="rId3" cstate="print"/>
        <a:stretch>
          <a:fillRect/>
        </a:stretch>
      </xdr:blipFill>
      <xdr:spPr>
        <a:xfrm>
          <a:off x="606136" y="10633364"/>
          <a:ext cx="7558088" cy="5326380"/>
        </a:xfrm>
        <a:prstGeom prst="rect">
          <a:avLst/>
        </a:prstGeom>
      </xdr:spPr>
    </xdr:pic>
    <xdr:clientData/>
  </xdr:twoCellAnchor>
  <xdr:twoCellAnchor editAs="oneCell">
    <xdr:from>
      <xdr:col>1</xdr:col>
      <xdr:colOff>0</xdr:colOff>
      <xdr:row>6</xdr:row>
      <xdr:rowOff>0</xdr:rowOff>
    </xdr:from>
    <xdr:to>
      <xdr:col>1</xdr:col>
      <xdr:colOff>7558088</xdr:colOff>
      <xdr:row>8</xdr:row>
      <xdr:rowOff>9698</xdr:rowOff>
    </xdr:to>
    <xdr:pic>
      <xdr:nvPicPr>
        <xdr:cNvPr id="9" name="Picture 8" descr="20151001_wimd_conwy_localfifths_JA_v0a.jpeg"/>
        <xdr:cNvPicPr>
          <a:picLocks noChangeAspect="1"/>
        </xdr:cNvPicPr>
      </xdr:nvPicPr>
      <xdr:blipFill>
        <a:blip xmlns:r="http://schemas.openxmlformats.org/officeDocument/2006/relationships" r:embed="rId4" cstate="print"/>
        <a:stretch>
          <a:fillRect/>
        </a:stretch>
      </xdr:blipFill>
      <xdr:spPr>
        <a:xfrm>
          <a:off x="606136" y="15950045"/>
          <a:ext cx="7558088" cy="5326380"/>
        </a:xfrm>
        <a:prstGeom prst="rect">
          <a:avLst/>
        </a:prstGeom>
      </xdr:spPr>
    </xdr:pic>
    <xdr:clientData/>
  </xdr:twoCellAnchor>
  <xdr:twoCellAnchor editAs="oneCell">
    <xdr:from>
      <xdr:col>1</xdr:col>
      <xdr:colOff>0</xdr:colOff>
      <xdr:row>10</xdr:row>
      <xdr:rowOff>0</xdr:rowOff>
    </xdr:from>
    <xdr:to>
      <xdr:col>1</xdr:col>
      <xdr:colOff>7559040</xdr:colOff>
      <xdr:row>12</xdr:row>
      <xdr:rowOff>11222</xdr:rowOff>
    </xdr:to>
    <xdr:pic>
      <xdr:nvPicPr>
        <xdr:cNvPr id="10" name="Picture 9" descr="20151001_wimd_flintshire_localfifths_JA_v0a.jpeg"/>
        <xdr:cNvPicPr>
          <a:picLocks noChangeAspect="1"/>
        </xdr:cNvPicPr>
      </xdr:nvPicPr>
      <xdr:blipFill>
        <a:blip xmlns:r="http://schemas.openxmlformats.org/officeDocument/2006/relationships" r:embed="rId5" cstate="print"/>
        <a:stretch>
          <a:fillRect/>
        </a:stretch>
      </xdr:blipFill>
      <xdr:spPr>
        <a:xfrm>
          <a:off x="606136" y="26583409"/>
          <a:ext cx="7559040" cy="5327904"/>
        </a:xfrm>
        <a:prstGeom prst="rect">
          <a:avLst/>
        </a:prstGeom>
      </xdr:spPr>
    </xdr:pic>
    <xdr:clientData/>
  </xdr:twoCellAnchor>
  <xdr:twoCellAnchor editAs="oneCell">
    <xdr:from>
      <xdr:col>1</xdr:col>
      <xdr:colOff>0</xdr:colOff>
      <xdr:row>8</xdr:row>
      <xdr:rowOff>0</xdr:rowOff>
    </xdr:from>
    <xdr:to>
      <xdr:col>1</xdr:col>
      <xdr:colOff>7558088</xdr:colOff>
      <xdr:row>10</xdr:row>
      <xdr:rowOff>9698</xdr:rowOff>
    </xdr:to>
    <xdr:pic>
      <xdr:nvPicPr>
        <xdr:cNvPr id="11" name="Picture 10" descr="20151001_wimd_denbighshire_localfifths_JA_v0a.jpeg"/>
        <xdr:cNvPicPr>
          <a:picLocks noChangeAspect="1"/>
        </xdr:cNvPicPr>
      </xdr:nvPicPr>
      <xdr:blipFill>
        <a:blip xmlns:r="http://schemas.openxmlformats.org/officeDocument/2006/relationships" r:embed="rId6" cstate="print"/>
        <a:stretch>
          <a:fillRect/>
        </a:stretch>
      </xdr:blipFill>
      <xdr:spPr>
        <a:xfrm>
          <a:off x="606136" y="21266727"/>
          <a:ext cx="7558088" cy="5326380"/>
        </a:xfrm>
        <a:prstGeom prst="rect">
          <a:avLst/>
        </a:prstGeom>
      </xdr:spPr>
    </xdr:pic>
    <xdr:clientData/>
  </xdr:twoCellAnchor>
  <xdr:twoCellAnchor editAs="oneCell">
    <xdr:from>
      <xdr:col>1</xdr:col>
      <xdr:colOff>0</xdr:colOff>
      <xdr:row>16</xdr:row>
      <xdr:rowOff>0</xdr:rowOff>
    </xdr:from>
    <xdr:to>
      <xdr:col>1</xdr:col>
      <xdr:colOff>7558088</xdr:colOff>
      <xdr:row>18</xdr:row>
      <xdr:rowOff>5987</xdr:rowOff>
    </xdr:to>
    <xdr:pic>
      <xdr:nvPicPr>
        <xdr:cNvPr id="13" name="Picture 12" descr="20151005_wimd_powys_localfifths(authority)_JA_v0a.jpeg"/>
        <xdr:cNvPicPr>
          <a:picLocks noChangeAspect="1"/>
        </xdr:cNvPicPr>
      </xdr:nvPicPr>
      <xdr:blipFill>
        <a:blip xmlns:r="http://schemas.openxmlformats.org/officeDocument/2006/relationships" r:embed="rId7" cstate="print"/>
        <a:stretch>
          <a:fillRect/>
        </a:stretch>
      </xdr:blipFill>
      <xdr:spPr>
        <a:xfrm>
          <a:off x="612321" y="42563143"/>
          <a:ext cx="7558088" cy="5326380"/>
        </a:xfrm>
        <a:prstGeom prst="rect">
          <a:avLst/>
        </a:prstGeom>
      </xdr:spPr>
    </xdr:pic>
    <xdr:clientData/>
  </xdr:twoCellAnchor>
  <xdr:twoCellAnchor editAs="oneCell">
    <xdr:from>
      <xdr:col>1</xdr:col>
      <xdr:colOff>0</xdr:colOff>
      <xdr:row>20</xdr:row>
      <xdr:rowOff>0</xdr:rowOff>
    </xdr:from>
    <xdr:to>
      <xdr:col>1</xdr:col>
      <xdr:colOff>7558088</xdr:colOff>
      <xdr:row>22</xdr:row>
      <xdr:rowOff>5987</xdr:rowOff>
    </xdr:to>
    <xdr:pic>
      <xdr:nvPicPr>
        <xdr:cNvPr id="17" name="Picture 16" descr="20151005_wimd_pembrokeshire_localfifths_JA_v0a.jpeg"/>
        <xdr:cNvPicPr>
          <a:picLocks noChangeAspect="1"/>
        </xdr:cNvPicPr>
      </xdr:nvPicPr>
      <xdr:blipFill>
        <a:blip xmlns:r="http://schemas.openxmlformats.org/officeDocument/2006/relationships" r:embed="rId8" cstate="print"/>
        <a:stretch>
          <a:fillRect/>
        </a:stretch>
      </xdr:blipFill>
      <xdr:spPr>
        <a:xfrm>
          <a:off x="612321" y="58524321"/>
          <a:ext cx="7558088" cy="5326380"/>
        </a:xfrm>
        <a:prstGeom prst="rect">
          <a:avLst/>
        </a:prstGeom>
      </xdr:spPr>
    </xdr:pic>
    <xdr:clientData/>
  </xdr:twoCellAnchor>
  <xdr:twoCellAnchor editAs="oneCell">
    <xdr:from>
      <xdr:col>1</xdr:col>
      <xdr:colOff>0</xdr:colOff>
      <xdr:row>22</xdr:row>
      <xdr:rowOff>0</xdr:rowOff>
    </xdr:from>
    <xdr:to>
      <xdr:col>1</xdr:col>
      <xdr:colOff>7558088</xdr:colOff>
      <xdr:row>24</xdr:row>
      <xdr:rowOff>5987</xdr:rowOff>
    </xdr:to>
    <xdr:pic>
      <xdr:nvPicPr>
        <xdr:cNvPr id="18" name="Picture 17" descr="20151005_wimd_carmarthenshire_localfifths_JA_v0a.jpeg"/>
        <xdr:cNvPicPr>
          <a:picLocks noChangeAspect="1"/>
        </xdr:cNvPicPr>
      </xdr:nvPicPr>
      <xdr:blipFill>
        <a:blip xmlns:r="http://schemas.openxmlformats.org/officeDocument/2006/relationships" r:embed="rId9" cstate="print"/>
        <a:stretch>
          <a:fillRect/>
        </a:stretch>
      </xdr:blipFill>
      <xdr:spPr>
        <a:xfrm>
          <a:off x="612321" y="63844714"/>
          <a:ext cx="7558088" cy="5326380"/>
        </a:xfrm>
        <a:prstGeom prst="rect">
          <a:avLst/>
        </a:prstGeom>
      </xdr:spPr>
    </xdr:pic>
    <xdr:clientData/>
  </xdr:twoCellAnchor>
  <xdr:twoCellAnchor editAs="oneCell">
    <xdr:from>
      <xdr:col>1</xdr:col>
      <xdr:colOff>0</xdr:colOff>
      <xdr:row>26</xdr:row>
      <xdr:rowOff>0</xdr:rowOff>
    </xdr:from>
    <xdr:to>
      <xdr:col>1</xdr:col>
      <xdr:colOff>7558088</xdr:colOff>
      <xdr:row>28</xdr:row>
      <xdr:rowOff>5988</xdr:rowOff>
    </xdr:to>
    <xdr:pic>
      <xdr:nvPicPr>
        <xdr:cNvPr id="20" name="Picture 19" descr="20151006_wimd_swansea_localfifths_JA_v0a.jpeg"/>
        <xdr:cNvPicPr>
          <a:picLocks noChangeAspect="1"/>
        </xdr:cNvPicPr>
      </xdr:nvPicPr>
      <xdr:blipFill>
        <a:blip xmlns:r="http://schemas.openxmlformats.org/officeDocument/2006/relationships" r:embed="rId10" cstate="print"/>
        <a:stretch>
          <a:fillRect/>
        </a:stretch>
      </xdr:blipFill>
      <xdr:spPr>
        <a:xfrm>
          <a:off x="612321" y="74485500"/>
          <a:ext cx="7558088" cy="5326380"/>
        </a:xfrm>
        <a:prstGeom prst="rect">
          <a:avLst/>
        </a:prstGeom>
      </xdr:spPr>
    </xdr:pic>
    <xdr:clientData/>
  </xdr:twoCellAnchor>
  <xdr:twoCellAnchor editAs="oneCell">
    <xdr:from>
      <xdr:col>1</xdr:col>
      <xdr:colOff>0</xdr:colOff>
      <xdr:row>30</xdr:row>
      <xdr:rowOff>0</xdr:rowOff>
    </xdr:from>
    <xdr:to>
      <xdr:col>1</xdr:col>
      <xdr:colOff>7558088</xdr:colOff>
      <xdr:row>32</xdr:row>
      <xdr:rowOff>5987</xdr:rowOff>
    </xdr:to>
    <xdr:pic>
      <xdr:nvPicPr>
        <xdr:cNvPr id="22" name="Picture 21" descr="20151006_wimd_bridgend_localfifths_JA_v0a.jpeg"/>
        <xdr:cNvPicPr>
          <a:picLocks noChangeAspect="1"/>
        </xdr:cNvPicPr>
      </xdr:nvPicPr>
      <xdr:blipFill>
        <a:blip xmlns:r="http://schemas.openxmlformats.org/officeDocument/2006/relationships" r:embed="rId11" cstate="print"/>
        <a:stretch>
          <a:fillRect/>
        </a:stretch>
      </xdr:blipFill>
      <xdr:spPr>
        <a:xfrm>
          <a:off x="612321" y="85126286"/>
          <a:ext cx="7558088" cy="5326380"/>
        </a:xfrm>
        <a:prstGeom prst="rect">
          <a:avLst/>
        </a:prstGeom>
      </xdr:spPr>
    </xdr:pic>
    <xdr:clientData/>
  </xdr:twoCellAnchor>
  <xdr:twoCellAnchor editAs="oneCell">
    <xdr:from>
      <xdr:col>1</xdr:col>
      <xdr:colOff>0</xdr:colOff>
      <xdr:row>36</xdr:row>
      <xdr:rowOff>0</xdr:rowOff>
    </xdr:from>
    <xdr:to>
      <xdr:col>1</xdr:col>
      <xdr:colOff>7558088</xdr:colOff>
      <xdr:row>38</xdr:row>
      <xdr:rowOff>5986</xdr:rowOff>
    </xdr:to>
    <xdr:pic>
      <xdr:nvPicPr>
        <xdr:cNvPr id="23" name="Picture 22" descr="20151008_wimd_cardiff_JA_v0a.jpeg"/>
        <xdr:cNvPicPr>
          <a:picLocks noChangeAspect="1"/>
        </xdr:cNvPicPr>
      </xdr:nvPicPr>
      <xdr:blipFill>
        <a:blip xmlns:r="http://schemas.openxmlformats.org/officeDocument/2006/relationships" r:embed="rId12" cstate="print"/>
        <a:stretch>
          <a:fillRect/>
        </a:stretch>
      </xdr:blipFill>
      <xdr:spPr>
        <a:xfrm>
          <a:off x="612321" y="101087464"/>
          <a:ext cx="7558088" cy="5326380"/>
        </a:xfrm>
        <a:prstGeom prst="rect">
          <a:avLst/>
        </a:prstGeom>
      </xdr:spPr>
    </xdr:pic>
    <xdr:clientData/>
  </xdr:twoCellAnchor>
  <xdr:twoCellAnchor editAs="oneCell">
    <xdr:from>
      <xdr:col>1</xdr:col>
      <xdr:colOff>0</xdr:colOff>
      <xdr:row>34</xdr:row>
      <xdr:rowOff>0</xdr:rowOff>
    </xdr:from>
    <xdr:to>
      <xdr:col>1</xdr:col>
      <xdr:colOff>7558088</xdr:colOff>
      <xdr:row>36</xdr:row>
      <xdr:rowOff>5987</xdr:rowOff>
    </xdr:to>
    <xdr:pic>
      <xdr:nvPicPr>
        <xdr:cNvPr id="24" name="Picture 23" descr="20151008_wimd_valeofglamorgan_JA_v0a.jpeg"/>
        <xdr:cNvPicPr>
          <a:picLocks noChangeAspect="1"/>
        </xdr:cNvPicPr>
      </xdr:nvPicPr>
      <xdr:blipFill>
        <a:blip xmlns:r="http://schemas.openxmlformats.org/officeDocument/2006/relationships" r:embed="rId13" cstate="print"/>
        <a:stretch>
          <a:fillRect/>
        </a:stretch>
      </xdr:blipFill>
      <xdr:spPr>
        <a:xfrm>
          <a:off x="612321" y="95767071"/>
          <a:ext cx="7558088" cy="5326380"/>
        </a:xfrm>
        <a:prstGeom prst="rect">
          <a:avLst/>
        </a:prstGeom>
      </xdr:spPr>
    </xdr:pic>
    <xdr:clientData/>
  </xdr:twoCellAnchor>
  <xdr:twoCellAnchor editAs="oneCell">
    <xdr:from>
      <xdr:col>1</xdr:col>
      <xdr:colOff>0</xdr:colOff>
      <xdr:row>42</xdr:row>
      <xdr:rowOff>0</xdr:rowOff>
    </xdr:from>
    <xdr:to>
      <xdr:col>1</xdr:col>
      <xdr:colOff>7558088</xdr:colOff>
      <xdr:row>43</xdr:row>
      <xdr:rowOff>128452</xdr:rowOff>
    </xdr:to>
    <xdr:pic>
      <xdr:nvPicPr>
        <xdr:cNvPr id="26" name="Picture 25" descr="20151008_wimd_merthyrtydfil_localfifths_JA_v0a.jpeg"/>
        <xdr:cNvPicPr>
          <a:picLocks noChangeAspect="1"/>
        </xdr:cNvPicPr>
      </xdr:nvPicPr>
      <xdr:blipFill>
        <a:blip xmlns:r="http://schemas.openxmlformats.org/officeDocument/2006/relationships" r:embed="rId14" cstate="print"/>
        <a:stretch>
          <a:fillRect/>
        </a:stretch>
      </xdr:blipFill>
      <xdr:spPr>
        <a:xfrm>
          <a:off x="612321" y="117048643"/>
          <a:ext cx="7558088" cy="5326380"/>
        </a:xfrm>
        <a:prstGeom prst="rect">
          <a:avLst/>
        </a:prstGeom>
      </xdr:spPr>
    </xdr:pic>
    <xdr:clientData/>
  </xdr:twoCellAnchor>
  <xdr:twoCellAnchor editAs="oneCell">
    <xdr:from>
      <xdr:col>1</xdr:col>
      <xdr:colOff>0</xdr:colOff>
      <xdr:row>40</xdr:row>
      <xdr:rowOff>0</xdr:rowOff>
    </xdr:from>
    <xdr:to>
      <xdr:col>1</xdr:col>
      <xdr:colOff>7558088</xdr:colOff>
      <xdr:row>42</xdr:row>
      <xdr:rowOff>5987</xdr:rowOff>
    </xdr:to>
    <xdr:pic>
      <xdr:nvPicPr>
        <xdr:cNvPr id="28" name="Picture 27" descr="20151008_wimd_rhonddacynontaff_localfifths_JA_v0a.jpeg"/>
        <xdr:cNvPicPr>
          <a:picLocks noChangeAspect="1"/>
        </xdr:cNvPicPr>
      </xdr:nvPicPr>
      <xdr:blipFill>
        <a:blip xmlns:r="http://schemas.openxmlformats.org/officeDocument/2006/relationships" r:embed="rId15" cstate="print"/>
        <a:stretch>
          <a:fillRect/>
        </a:stretch>
      </xdr:blipFill>
      <xdr:spPr>
        <a:xfrm>
          <a:off x="612321" y="111728250"/>
          <a:ext cx="7558088" cy="5326380"/>
        </a:xfrm>
        <a:prstGeom prst="rect">
          <a:avLst/>
        </a:prstGeom>
      </xdr:spPr>
    </xdr:pic>
    <xdr:clientData/>
  </xdr:twoCellAnchor>
  <xdr:twoCellAnchor editAs="oneCell">
    <xdr:from>
      <xdr:col>1</xdr:col>
      <xdr:colOff>0</xdr:colOff>
      <xdr:row>45</xdr:row>
      <xdr:rowOff>0</xdr:rowOff>
    </xdr:from>
    <xdr:to>
      <xdr:col>1</xdr:col>
      <xdr:colOff>7559040</xdr:colOff>
      <xdr:row>47</xdr:row>
      <xdr:rowOff>7512</xdr:rowOff>
    </xdr:to>
    <xdr:pic>
      <xdr:nvPicPr>
        <xdr:cNvPr id="32" name="Picture 31" descr="20151014_wimd_caerphilly_localfifths_JA_v0a.jpeg"/>
        <xdr:cNvPicPr>
          <a:picLocks noChangeAspect="1"/>
        </xdr:cNvPicPr>
      </xdr:nvPicPr>
      <xdr:blipFill>
        <a:blip xmlns:r="http://schemas.openxmlformats.org/officeDocument/2006/relationships" r:embed="rId16" cstate="print"/>
        <a:stretch>
          <a:fillRect/>
        </a:stretch>
      </xdr:blipFill>
      <xdr:spPr>
        <a:xfrm>
          <a:off x="612321" y="127566964"/>
          <a:ext cx="7559040" cy="5327904"/>
        </a:xfrm>
        <a:prstGeom prst="rect">
          <a:avLst/>
        </a:prstGeom>
      </xdr:spPr>
    </xdr:pic>
    <xdr:clientData/>
  </xdr:twoCellAnchor>
  <xdr:twoCellAnchor editAs="oneCell">
    <xdr:from>
      <xdr:col>1</xdr:col>
      <xdr:colOff>0</xdr:colOff>
      <xdr:row>47</xdr:row>
      <xdr:rowOff>0</xdr:rowOff>
    </xdr:from>
    <xdr:to>
      <xdr:col>1</xdr:col>
      <xdr:colOff>7559040</xdr:colOff>
      <xdr:row>49</xdr:row>
      <xdr:rowOff>7511</xdr:rowOff>
    </xdr:to>
    <xdr:pic>
      <xdr:nvPicPr>
        <xdr:cNvPr id="27" name="Picture 26" descr="20151014_wimd_blaenaugwent_localfifths_JA_v0a.jpeg"/>
        <xdr:cNvPicPr>
          <a:picLocks noChangeAspect="1"/>
        </xdr:cNvPicPr>
      </xdr:nvPicPr>
      <xdr:blipFill>
        <a:blip xmlns:r="http://schemas.openxmlformats.org/officeDocument/2006/relationships" r:embed="rId17" cstate="print"/>
        <a:stretch>
          <a:fillRect/>
        </a:stretch>
      </xdr:blipFill>
      <xdr:spPr>
        <a:xfrm>
          <a:off x="612321" y="132887357"/>
          <a:ext cx="7559040" cy="5327904"/>
        </a:xfrm>
        <a:prstGeom prst="rect">
          <a:avLst/>
        </a:prstGeom>
      </xdr:spPr>
    </xdr:pic>
    <xdr:clientData/>
  </xdr:twoCellAnchor>
  <xdr:twoCellAnchor editAs="oneCell">
    <xdr:from>
      <xdr:col>1</xdr:col>
      <xdr:colOff>0</xdr:colOff>
      <xdr:row>51</xdr:row>
      <xdr:rowOff>0</xdr:rowOff>
    </xdr:from>
    <xdr:to>
      <xdr:col>1</xdr:col>
      <xdr:colOff>7558088</xdr:colOff>
      <xdr:row>53</xdr:row>
      <xdr:rowOff>5987</xdr:rowOff>
    </xdr:to>
    <xdr:pic>
      <xdr:nvPicPr>
        <xdr:cNvPr id="33" name="Picture 32" descr="20151014_wimd_monmouthshire_localfifths_JA_v0a.jpeg"/>
        <xdr:cNvPicPr>
          <a:picLocks noChangeAspect="1"/>
        </xdr:cNvPicPr>
      </xdr:nvPicPr>
      <xdr:blipFill>
        <a:blip xmlns:r="http://schemas.openxmlformats.org/officeDocument/2006/relationships" r:embed="rId18" cstate="print"/>
        <a:stretch>
          <a:fillRect/>
        </a:stretch>
      </xdr:blipFill>
      <xdr:spPr>
        <a:xfrm>
          <a:off x="612321" y="143528143"/>
          <a:ext cx="7558088" cy="5326380"/>
        </a:xfrm>
        <a:prstGeom prst="rect">
          <a:avLst/>
        </a:prstGeom>
      </xdr:spPr>
    </xdr:pic>
    <xdr:clientData/>
  </xdr:twoCellAnchor>
  <xdr:twoCellAnchor editAs="oneCell">
    <xdr:from>
      <xdr:col>1</xdr:col>
      <xdr:colOff>0</xdr:colOff>
      <xdr:row>49</xdr:row>
      <xdr:rowOff>0</xdr:rowOff>
    </xdr:from>
    <xdr:to>
      <xdr:col>1</xdr:col>
      <xdr:colOff>7558088</xdr:colOff>
      <xdr:row>51</xdr:row>
      <xdr:rowOff>5987</xdr:rowOff>
    </xdr:to>
    <xdr:pic>
      <xdr:nvPicPr>
        <xdr:cNvPr id="34" name="Picture 33" descr="20151014_wimd_torfaen_localfifths_JA_v0a.jpeg"/>
        <xdr:cNvPicPr>
          <a:picLocks noChangeAspect="1"/>
        </xdr:cNvPicPr>
      </xdr:nvPicPr>
      <xdr:blipFill>
        <a:blip xmlns:r="http://schemas.openxmlformats.org/officeDocument/2006/relationships" r:embed="rId19" cstate="print"/>
        <a:stretch>
          <a:fillRect/>
        </a:stretch>
      </xdr:blipFill>
      <xdr:spPr>
        <a:xfrm>
          <a:off x="612321" y="138207750"/>
          <a:ext cx="7558088" cy="5326380"/>
        </a:xfrm>
        <a:prstGeom prst="rect">
          <a:avLst/>
        </a:prstGeom>
      </xdr:spPr>
    </xdr:pic>
    <xdr:clientData/>
  </xdr:twoCellAnchor>
  <xdr:twoCellAnchor editAs="oneCell">
    <xdr:from>
      <xdr:col>1</xdr:col>
      <xdr:colOff>0</xdr:colOff>
      <xdr:row>53</xdr:row>
      <xdr:rowOff>0</xdr:rowOff>
    </xdr:from>
    <xdr:to>
      <xdr:col>1</xdr:col>
      <xdr:colOff>7558088</xdr:colOff>
      <xdr:row>54</xdr:row>
      <xdr:rowOff>128452</xdr:rowOff>
    </xdr:to>
    <xdr:pic>
      <xdr:nvPicPr>
        <xdr:cNvPr id="35" name="Picture 34" descr="20151014_wimd_newport_localfifths_JA_v0a.jpeg"/>
        <xdr:cNvPicPr>
          <a:picLocks noChangeAspect="1"/>
        </xdr:cNvPicPr>
      </xdr:nvPicPr>
      <xdr:blipFill>
        <a:blip xmlns:r="http://schemas.openxmlformats.org/officeDocument/2006/relationships" r:embed="rId20" cstate="print"/>
        <a:stretch>
          <a:fillRect/>
        </a:stretch>
      </xdr:blipFill>
      <xdr:spPr>
        <a:xfrm>
          <a:off x="612321" y="148848536"/>
          <a:ext cx="7558088" cy="5326380"/>
        </a:xfrm>
        <a:prstGeom prst="rect">
          <a:avLst/>
        </a:prstGeom>
      </xdr:spPr>
    </xdr:pic>
    <xdr:clientData/>
  </xdr:twoCellAnchor>
  <xdr:twoCellAnchor editAs="oneCell">
    <xdr:from>
      <xdr:col>1</xdr:col>
      <xdr:colOff>0</xdr:colOff>
      <xdr:row>0</xdr:row>
      <xdr:rowOff>0</xdr:rowOff>
    </xdr:from>
    <xdr:to>
      <xdr:col>1</xdr:col>
      <xdr:colOff>7558088</xdr:colOff>
      <xdr:row>2</xdr:row>
      <xdr:rowOff>5987</xdr:rowOff>
    </xdr:to>
    <xdr:pic>
      <xdr:nvPicPr>
        <xdr:cNvPr id="36" name="Picture 35" descr="20151001_wimd_betsicadwaladruhb_localfifths_JA_v0a.jpeg"/>
        <xdr:cNvPicPr>
          <a:picLocks noChangeAspect="1"/>
        </xdr:cNvPicPr>
      </xdr:nvPicPr>
      <xdr:blipFill>
        <a:blip xmlns:r="http://schemas.openxmlformats.org/officeDocument/2006/relationships" r:embed="rId21" cstate="print"/>
        <a:stretch>
          <a:fillRect/>
        </a:stretch>
      </xdr:blipFill>
      <xdr:spPr>
        <a:xfrm>
          <a:off x="612321" y="0"/>
          <a:ext cx="7558088" cy="5326380"/>
        </a:xfrm>
        <a:prstGeom prst="rect">
          <a:avLst/>
        </a:prstGeom>
        <a:ln w="3175">
          <a:noFill/>
        </a:ln>
      </xdr:spPr>
    </xdr:pic>
    <xdr:clientData/>
  </xdr:twoCellAnchor>
  <xdr:twoCellAnchor editAs="oneCell">
    <xdr:from>
      <xdr:col>1</xdr:col>
      <xdr:colOff>0</xdr:colOff>
      <xdr:row>16</xdr:row>
      <xdr:rowOff>0</xdr:rowOff>
    </xdr:from>
    <xdr:to>
      <xdr:col>1</xdr:col>
      <xdr:colOff>7558088</xdr:colOff>
      <xdr:row>18</xdr:row>
      <xdr:rowOff>16194</xdr:rowOff>
    </xdr:to>
    <xdr:pic>
      <xdr:nvPicPr>
        <xdr:cNvPr id="40" name="Picture 39" descr="20151005_wimd_hywelddauhb_localfifths_JA_v0a.jpeg"/>
        <xdr:cNvPicPr>
          <a:picLocks noChangeAspect="1"/>
        </xdr:cNvPicPr>
      </xdr:nvPicPr>
      <xdr:blipFill>
        <a:blip xmlns:r="http://schemas.openxmlformats.org/officeDocument/2006/relationships" r:embed="rId22" cstate="print"/>
        <a:stretch>
          <a:fillRect/>
        </a:stretch>
      </xdr:blipFill>
      <xdr:spPr>
        <a:xfrm>
          <a:off x="619125" y="47791688"/>
          <a:ext cx="7558088" cy="5326380"/>
        </a:xfrm>
        <a:prstGeom prst="rect">
          <a:avLst/>
        </a:prstGeom>
      </xdr:spPr>
    </xdr:pic>
    <xdr:clientData/>
  </xdr:twoCellAnchor>
  <xdr:twoCellAnchor editAs="oneCell">
    <xdr:from>
      <xdr:col>1</xdr:col>
      <xdr:colOff>0</xdr:colOff>
      <xdr:row>32</xdr:row>
      <xdr:rowOff>0</xdr:rowOff>
    </xdr:from>
    <xdr:to>
      <xdr:col>1</xdr:col>
      <xdr:colOff>7558088</xdr:colOff>
      <xdr:row>34</xdr:row>
      <xdr:rowOff>16193</xdr:rowOff>
    </xdr:to>
    <xdr:pic>
      <xdr:nvPicPr>
        <xdr:cNvPr id="41" name="Picture 40" descr="20151008_wimd_cardiffandvaleuhb_JA_v0a.jpeg"/>
        <xdr:cNvPicPr>
          <a:picLocks noChangeAspect="1"/>
        </xdr:cNvPicPr>
      </xdr:nvPicPr>
      <xdr:blipFill>
        <a:blip xmlns:r="http://schemas.openxmlformats.org/officeDocument/2006/relationships" r:embed="rId23" cstate="print"/>
        <a:stretch>
          <a:fillRect/>
        </a:stretch>
      </xdr:blipFill>
      <xdr:spPr>
        <a:xfrm>
          <a:off x="619125" y="90273188"/>
          <a:ext cx="7558088" cy="5326380"/>
        </a:xfrm>
        <a:prstGeom prst="rect">
          <a:avLst/>
        </a:prstGeom>
      </xdr:spPr>
    </xdr:pic>
    <xdr:clientData/>
  </xdr:twoCellAnchor>
  <xdr:twoCellAnchor editAs="oneCell">
    <xdr:from>
      <xdr:col>1</xdr:col>
      <xdr:colOff>0</xdr:colOff>
      <xdr:row>38</xdr:row>
      <xdr:rowOff>0</xdr:rowOff>
    </xdr:from>
    <xdr:to>
      <xdr:col>1</xdr:col>
      <xdr:colOff>7558088</xdr:colOff>
      <xdr:row>40</xdr:row>
      <xdr:rowOff>16193</xdr:rowOff>
    </xdr:to>
    <xdr:pic>
      <xdr:nvPicPr>
        <xdr:cNvPr id="42" name="Picture 41" descr="20151008_wimd_cwmtafuhb_localfifths_JA_v0a.jpeg"/>
        <xdr:cNvPicPr>
          <a:picLocks noChangeAspect="1"/>
        </xdr:cNvPicPr>
      </xdr:nvPicPr>
      <xdr:blipFill>
        <a:blip xmlns:r="http://schemas.openxmlformats.org/officeDocument/2006/relationships" r:embed="rId24" cstate="print"/>
        <a:stretch>
          <a:fillRect/>
        </a:stretch>
      </xdr:blipFill>
      <xdr:spPr>
        <a:xfrm>
          <a:off x="619125" y="106203750"/>
          <a:ext cx="7558088" cy="5326380"/>
        </a:xfrm>
        <a:prstGeom prst="rect">
          <a:avLst/>
        </a:prstGeom>
      </xdr:spPr>
    </xdr:pic>
    <xdr:clientData/>
  </xdr:twoCellAnchor>
  <xdr:twoCellAnchor editAs="oneCell">
    <xdr:from>
      <xdr:col>1</xdr:col>
      <xdr:colOff>0</xdr:colOff>
      <xdr:row>43</xdr:row>
      <xdr:rowOff>0</xdr:rowOff>
    </xdr:from>
    <xdr:to>
      <xdr:col>1</xdr:col>
      <xdr:colOff>7558088</xdr:colOff>
      <xdr:row>45</xdr:row>
      <xdr:rowOff>16191</xdr:rowOff>
    </xdr:to>
    <xdr:pic>
      <xdr:nvPicPr>
        <xdr:cNvPr id="43" name="Picture 42" descr="20151014_wimd_aneurinbevanuhb_localfifths_JA_v0a.jpeg"/>
        <xdr:cNvPicPr>
          <a:picLocks noChangeAspect="1"/>
        </xdr:cNvPicPr>
      </xdr:nvPicPr>
      <xdr:blipFill>
        <a:blip xmlns:r="http://schemas.openxmlformats.org/officeDocument/2006/relationships" r:embed="rId25" cstate="print"/>
        <a:stretch>
          <a:fillRect/>
        </a:stretch>
      </xdr:blipFill>
      <xdr:spPr>
        <a:xfrm>
          <a:off x="619125" y="122015250"/>
          <a:ext cx="7558088" cy="5326380"/>
        </a:xfrm>
        <a:prstGeom prst="rect">
          <a:avLst/>
        </a:prstGeom>
      </xdr:spPr>
    </xdr:pic>
    <xdr:clientData/>
  </xdr:twoCellAnchor>
  <xdr:twoCellAnchor editAs="oneCell">
    <xdr:from>
      <xdr:col>1</xdr:col>
      <xdr:colOff>0</xdr:colOff>
      <xdr:row>28</xdr:row>
      <xdr:rowOff>0</xdr:rowOff>
    </xdr:from>
    <xdr:to>
      <xdr:col>1</xdr:col>
      <xdr:colOff>7558088</xdr:colOff>
      <xdr:row>30</xdr:row>
      <xdr:rowOff>9698</xdr:rowOff>
    </xdr:to>
    <xdr:pic>
      <xdr:nvPicPr>
        <xdr:cNvPr id="31" name="Picture 30" descr="20151006_wimd_neathporttalbot_localfifths_JA_v0a.jpeg"/>
        <xdr:cNvPicPr>
          <a:picLocks noChangeAspect="1"/>
        </xdr:cNvPicPr>
      </xdr:nvPicPr>
      <xdr:blipFill>
        <a:blip xmlns:r="http://schemas.openxmlformats.org/officeDocument/2006/relationships" r:embed="rId26" cstate="print"/>
        <a:stretch>
          <a:fillRect/>
        </a:stretch>
      </xdr:blipFill>
      <xdr:spPr>
        <a:xfrm>
          <a:off x="606136" y="79750227"/>
          <a:ext cx="7558088" cy="5326380"/>
        </a:xfrm>
        <a:prstGeom prst="rect">
          <a:avLst/>
        </a:prstGeom>
      </xdr:spPr>
    </xdr:pic>
    <xdr:clientData/>
  </xdr:twoCellAnchor>
  <xdr:twoCellAnchor editAs="oneCell">
    <xdr:from>
      <xdr:col>1</xdr:col>
      <xdr:colOff>0</xdr:colOff>
      <xdr:row>18</xdr:row>
      <xdr:rowOff>0</xdr:rowOff>
    </xdr:from>
    <xdr:to>
      <xdr:col>1</xdr:col>
      <xdr:colOff>7558088</xdr:colOff>
      <xdr:row>20</xdr:row>
      <xdr:rowOff>9698</xdr:rowOff>
    </xdr:to>
    <xdr:pic>
      <xdr:nvPicPr>
        <xdr:cNvPr id="38" name="Picture 37" descr="20151005_wimd_ceredigion_localfifths_JA_v0a.jpeg"/>
        <xdr:cNvPicPr>
          <a:picLocks noChangeAspect="1"/>
        </xdr:cNvPicPr>
      </xdr:nvPicPr>
      <xdr:blipFill>
        <a:blip xmlns:r="http://schemas.openxmlformats.org/officeDocument/2006/relationships" r:embed="rId27" cstate="print"/>
        <a:stretch>
          <a:fillRect/>
        </a:stretch>
      </xdr:blipFill>
      <xdr:spPr>
        <a:xfrm>
          <a:off x="606136" y="53166818"/>
          <a:ext cx="7558088" cy="5326380"/>
        </a:xfrm>
        <a:prstGeom prst="rect">
          <a:avLst/>
        </a:prstGeom>
      </xdr:spPr>
    </xdr:pic>
    <xdr:clientData/>
  </xdr:twoCellAnchor>
  <xdr:twoCellAnchor editAs="oneCell">
    <xdr:from>
      <xdr:col>1</xdr:col>
      <xdr:colOff>0</xdr:colOff>
      <xdr:row>24</xdr:row>
      <xdr:rowOff>0</xdr:rowOff>
    </xdr:from>
    <xdr:to>
      <xdr:col>1</xdr:col>
      <xdr:colOff>7558088</xdr:colOff>
      <xdr:row>26</xdr:row>
      <xdr:rowOff>3585</xdr:rowOff>
    </xdr:to>
    <xdr:pic>
      <xdr:nvPicPr>
        <xdr:cNvPr id="44" name="Picture 43" descr="20151006_wimd_abertawebromorgannwguhb_localfifths_JA_v0b.jpeg"/>
        <xdr:cNvPicPr>
          <a:picLocks noChangeAspect="1"/>
        </xdr:cNvPicPr>
      </xdr:nvPicPr>
      <xdr:blipFill>
        <a:blip xmlns:r="http://schemas.openxmlformats.org/officeDocument/2006/relationships" r:embed="rId28" cstate="print"/>
        <a:stretch>
          <a:fillRect/>
        </a:stretch>
      </xdr:blipFill>
      <xdr:spPr>
        <a:xfrm>
          <a:off x="605118" y="63873529"/>
          <a:ext cx="7558088" cy="5326380"/>
        </a:xfrm>
        <a:prstGeom prst="rect">
          <a:avLst/>
        </a:prstGeom>
      </xdr:spPr>
    </xdr:pic>
    <xdr:clientData/>
  </xdr:twoCellAnchor>
  <xdr:twoCellAnchor editAs="oneCell">
    <xdr:from>
      <xdr:col>1</xdr:col>
      <xdr:colOff>0</xdr:colOff>
      <xdr:row>14</xdr:row>
      <xdr:rowOff>0</xdr:rowOff>
    </xdr:from>
    <xdr:to>
      <xdr:col>1</xdr:col>
      <xdr:colOff>7558088</xdr:colOff>
      <xdr:row>16</xdr:row>
      <xdr:rowOff>3586</xdr:rowOff>
    </xdr:to>
    <xdr:pic>
      <xdr:nvPicPr>
        <xdr:cNvPr id="39" name="Picture 38" descr="20151005_wimd_powys_localfifths_JA_v0a.jpeg"/>
        <xdr:cNvPicPr>
          <a:picLocks noChangeAspect="1"/>
        </xdr:cNvPicPr>
      </xdr:nvPicPr>
      <xdr:blipFill>
        <a:blip xmlns:r="http://schemas.openxmlformats.org/officeDocument/2006/relationships" r:embed="rId29" cstate="print"/>
        <a:stretch>
          <a:fillRect/>
        </a:stretch>
      </xdr:blipFill>
      <xdr:spPr>
        <a:xfrm>
          <a:off x="605118" y="37259559"/>
          <a:ext cx="7558088" cy="5326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20processing\Housing\02%20Table%20build\H16%20LA%20Subregional%20Dwellings%20in%20Council%20Tax%20Bands%202007-08%20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Source Info (Part 1 of 2)"/>
      <sheetName val="Raw Data (Part 1 of 2)"/>
      <sheetName val="Processing (Part 1 of 2)"/>
      <sheetName val="Source Info (Part 2 of 2)"/>
      <sheetName val="Raw Data London"/>
      <sheetName val="Raw Data Unitaries"/>
      <sheetName val="Raw Data Mets"/>
      <sheetName val="Raw Data Districts"/>
      <sheetName val="Raw Data Counties"/>
      <sheetName val="Processing (Part 2 of 2)"/>
      <sheetName val="England (RT39)"/>
      <sheetName val="North East (RT39)"/>
      <sheetName val="North West (RT39)"/>
      <sheetName val="Yorkshire and the Humber (RT39)"/>
      <sheetName val="East Midlands (RT39)"/>
      <sheetName val="West Midlands (RT39)"/>
      <sheetName val="East (RT39)"/>
      <sheetName val="London (RT39)"/>
      <sheetName val="South East (RT39)"/>
      <sheetName val="South West (RT39)"/>
      <sheetName val="England"/>
      <sheetName val="North East"/>
      <sheetName val="North West"/>
      <sheetName val="Yorkshire and The Humber"/>
      <sheetName val="East Midlands"/>
      <sheetName val="West Midlands"/>
      <sheetName val="East"/>
      <sheetName val="London"/>
      <sheetName val="South East"/>
      <sheetName val="South West"/>
      <sheetName val="Diff Tables"/>
      <sheetName val="PCP1"/>
      <sheetName val="PCP2"/>
      <sheetName val="England (VL)"/>
      <sheetName val="North East (VL)"/>
      <sheetName val="North West (VL)"/>
      <sheetName val="Yorkshire and The Humber (VL)"/>
      <sheetName val="East Midlands (VL)"/>
      <sheetName val="West Midlands (VL)"/>
      <sheetName val="East (VL)"/>
      <sheetName val="London (VL)"/>
      <sheetName val="South East (VL)"/>
      <sheetName val="South West (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ublichealthwalesobservatory.wales.nhs.uk/measuring-inequalities-2016-files" TargetMode="External"/><Relationship Id="rId1" Type="http://schemas.openxmlformats.org/officeDocument/2006/relationships/hyperlink" Target="http://www.publichealthwalesobservatory.wales.nhs.uk/inequalitie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ublichealthwalesobservatory.wales.nhs.uk/wimd" TargetMode="External"/><Relationship Id="rId1" Type="http://schemas.openxmlformats.org/officeDocument/2006/relationships/hyperlink" Target="http://www2.nphs.wales.nhs.uk:8080/PubHObservatoryProjDocs.nsf/3653c00e7bb6259d80256f27004900db/297792ca5a14123080257ff60051cab6/$FILE/MeasuringInequalities2016_TechnicalGuide_InternalRelease_v1.pdf" TargetMode="External"/><Relationship Id="rId4"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G10:R24"/>
  <sheetViews>
    <sheetView showGridLines="0" showRowColHeaders="0" zoomScaleNormal="100" workbookViewId="0"/>
  </sheetViews>
  <sheetFormatPr defaultRowHeight="15"/>
  <cols>
    <col min="1" max="16384" width="9.140625" style="33"/>
  </cols>
  <sheetData>
    <row r="10" spans="7:18" ht="11.25" customHeight="1">
      <c r="H10" s="32"/>
    </row>
    <row r="11" spans="7:18">
      <c r="G11" s="53" t="s">
        <v>307</v>
      </c>
      <c r="H11" s="53"/>
      <c r="I11" s="53"/>
      <c r="J11" s="53"/>
      <c r="K11" s="53"/>
      <c r="L11" s="53"/>
      <c r="M11" s="53"/>
      <c r="N11" s="53"/>
      <c r="O11" s="53"/>
      <c r="P11" s="53"/>
      <c r="Q11" s="53"/>
      <c r="R11" s="53"/>
    </row>
    <row r="12" spans="7:18">
      <c r="G12" s="53"/>
      <c r="H12" s="53"/>
      <c r="I12" s="53"/>
      <c r="J12" s="53"/>
      <c r="K12" s="53"/>
      <c r="L12" s="53"/>
      <c r="M12" s="53"/>
      <c r="N12" s="53"/>
      <c r="O12" s="53"/>
      <c r="P12" s="53"/>
      <c r="Q12" s="53"/>
      <c r="R12" s="53"/>
    </row>
    <row r="13" spans="7:18" ht="21.75" customHeight="1">
      <c r="G13" s="34" t="s">
        <v>305</v>
      </c>
      <c r="H13" s="32"/>
    </row>
    <row r="14" spans="7:18">
      <c r="G14" s="35"/>
      <c r="H14" s="32"/>
    </row>
    <row r="15" spans="7:18">
      <c r="G15" s="34" t="s">
        <v>273</v>
      </c>
      <c r="H15" s="32"/>
    </row>
    <row r="16" spans="7:18">
      <c r="G16" s="34" t="s">
        <v>274</v>
      </c>
      <c r="H16" s="32"/>
    </row>
    <row r="19" spans="7:18">
      <c r="G19" s="36" t="s">
        <v>303</v>
      </c>
      <c r="H19" s="37"/>
      <c r="I19" s="37"/>
      <c r="J19" s="37"/>
      <c r="K19" s="37"/>
      <c r="L19" s="37"/>
      <c r="M19" s="37"/>
      <c r="N19" s="37"/>
      <c r="O19" s="37"/>
      <c r="P19" s="37"/>
      <c r="Q19" s="37"/>
      <c r="R19" s="37"/>
    </row>
    <row r="20" spans="7:18" ht="11.25" customHeight="1">
      <c r="G20" s="37"/>
      <c r="H20" s="37"/>
      <c r="I20" s="37"/>
      <c r="J20" s="37"/>
      <c r="K20" s="37"/>
      <c r="L20" s="37"/>
      <c r="M20" s="37"/>
      <c r="N20" s="37"/>
      <c r="O20" s="37"/>
      <c r="P20" s="37"/>
      <c r="Q20" s="37"/>
      <c r="R20" s="37"/>
    </row>
    <row r="21" spans="7:18" ht="15" customHeight="1">
      <c r="G21" s="52" t="s">
        <v>304</v>
      </c>
      <c r="H21" s="52"/>
      <c r="I21" s="52"/>
      <c r="J21" s="52"/>
      <c r="K21" s="52"/>
      <c r="L21" s="52"/>
      <c r="M21" s="52"/>
      <c r="N21" s="52"/>
      <c r="O21" s="52"/>
      <c r="P21" s="52"/>
      <c r="Q21" s="52"/>
      <c r="R21" s="52"/>
    </row>
    <row r="22" spans="7:18">
      <c r="G22" s="52"/>
      <c r="H22" s="52"/>
      <c r="I22" s="52"/>
      <c r="J22" s="52"/>
      <c r="K22" s="52"/>
      <c r="L22" s="52"/>
      <c r="M22" s="52"/>
      <c r="N22" s="52"/>
      <c r="O22" s="52"/>
      <c r="P22" s="52"/>
      <c r="Q22" s="52"/>
      <c r="R22" s="52"/>
    </row>
    <row r="23" spans="7:18">
      <c r="G23" s="52"/>
      <c r="H23" s="52"/>
      <c r="I23" s="52"/>
      <c r="J23" s="52"/>
      <c r="K23" s="52"/>
      <c r="L23" s="52"/>
      <c r="M23" s="52"/>
      <c r="N23" s="52"/>
      <c r="O23" s="52"/>
      <c r="P23" s="52"/>
      <c r="Q23" s="52"/>
      <c r="R23" s="52"/>
    </row>
    <row r="24" spans="7:18">
      <c r="G24" s="52"/>
      <c r="H24" s="52"/>
      <c r="I24" s="52"/>
      <c r="J24" s="52"/>
      <c r="K24" s="52"/>
      <c r="L24" s="52"/>
      <c r="M24" s="52"/>
      <c r="N24" s="52"/>
      <c r="O24" s="52"/>
      <c r="P24" s="52"/>
      <c r="Q24" s="52"/>
      <c r="R24" s="52"/>
    </row>
  </sheetData>
  <sheetProtection algorithmName="SHA-512" hashValue="d4y1nStoMnbuDoIiZ+Pv+Pq5/ytgNB058crcr1YR2RmIidT8V2yB/4kirFkMx0njgYaFbAIkXpv7ohdp51IFgw==" saltValue="bsfaJoY5uZk6NGzLLxQRYg==" spinCount="100000" sheet="1" objects="1" scenarios="1"/>
  <mergeCells count="2">
    <mergeCell ref="G21:R24"/>
    <mergeCell ref="G11:R12"/>
  </mergeCells>
  <hyperlinks>
    <hyperlink ref="G11" r:id="rId1" display="This interactive data file is part of the Observatory's Measuring Inequalities 2016 release, available at here."/>
    <hyperlink ref="G11:R12" r:id="rId2" display="This interactive data file is part of the Observatory's Measuring Inequalities 2016 release, available at: www.publichealthwalesobservatory.wales.nhs.uk/inequalities"/>
  </hyperlinks>
  <pageMargins left="0.70866141732283472" right="0.70866141732283472" top="0.74803149606299213" bottom="0.74803149606299213" header="0.31496062992125984" footer="0.31496062992125984"/>
  <pageSetup paperSize="9" scale="59" orientation="landscape"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E9:E10"/>
  <sheetViews>
    <sheetView showGridLines="0" showRowColHeaders="0" zoomScaleNormal="100" workbookViewId="0"/>
  </sheetViews>
  <sheetFormatPr defaultRowHeight="15"/>
  <cols>
    <col min="1" max="1" width="9.140625" style="33"/>
    <col min="2" max="2" width="6.42578125" style="33" customWidth="1"/>
    <col min="3" max="3" width="6.5703125" style="33" customWidth="1"/>
    <col min="4" max="5" width="0.42578125" style="33" customWidth="1"/>
    <col min="6" max="16384" width="9.140625" style="33"/>
  </cols>
  <sheetData>
    <row r="9" spans="5:5">
      <c r="E9" s="49"/>
    </row>
    <row r="10" spans="5:5">
      <c r="E10" s="50"/>
    </row>
  </sheetData>
  <sheetProtection password="C3EC" sheet="1" scenarios="1"/>
  <pageMargins left="0.70866141732283472" right="0.70866141732283472" top="0.74803149606299213" bottom="0.74803149606299213" header="0.31496062992125984" footer="0.31496062992125984"/>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List Box 1">
              <controlPr defaultSize="0" autoLine="0" autoPict="0">
                <anchor>
                  <from>
                    <xdr:col>0</xdr:col>
                    <xdr:colOff>209550</xdr:colOff>
                    <xdr:row>8</xdr:row>
                    <xdr:rowOff>142875</xdr:rowOff>
                  </from>
                  <to>
                    <xdr:col>2</xdr:col>
                    <xdr:colOff>419100</xdr:colOff>
                    <xdr:row>27</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W43"/>
  <sheetViews>
    <sheetView showGridLines="0" showRowColHeaders="0" zoomScaleNormal="100" workbookViewId="0"/>
  </sheetViews>
  <sheetFormatPr defaultRowHeight="15"/>
  <cols>
    <col min="1" max="1" width="2.28515625" style="33" customWidth="1"/>
    <col min="2" max="16384" width="9.140625" style="33"/>
  </cols>
  <sheetData>
    <row r="9" spans="2:14">
      <c r="B9" s="38" t="s">
        <v>97</v>
      </c>
      <c r="C9" s="38"/>
      <c r="D9" s="39"/>
      <c r="E9" s="39"/>
      <c r="F9" s="39"/>
      <c r="G9" s="39"/>
      <c r="H9" s="39"/>
      <c r="I9" s="39"/>
      <c r="J9" s="39"/>
      <c r="K9" s="39"/>
      <c r="L9" s="39"/>
      <c r="M9" s="40"/>
      <c r="N9" s="40" t="s">
        <v>96</v>
      </c>
    </row>
    <row r="10" spans="2:14">
      <c r="B10" s="38"/>
      <c r="C10" s="38"/>
      <c r="D10" s="39"/>
      <c r="E10" s="39"/>
      <c r="F10" s="39"/>
      <c r="G10" s="39"/>
      <c r="H10" s="39"/>
      <c r="I10" s="39"/>
      <c r="J10" s="39"/>
      <c r="K10" s="39"/>
      <c r="L10" s="39"/>
      <c r="M10" s="37"/>
    </row>
    <row r="11" spans="2:14">
      <c r="B11" s="38" t="s">
        <v>98</v>
      </c>
      <c r="C11" s="38"/>
      <c r="D11" s="39"/>
      <c r="E11" s="39"/>
      <c r="F11" s="39"/>
      <c r="G11" s="39"/>
      <c r="H11" s="39"/>
      <c r="I11" s="39"/>
      <c r="J11" s="39"/>
      <c r="K11" s="39"/>
      <c r="L11" s="39"/>
      <c r="M11" s="37"/>
    </row>
    <row r="12" spans="2:14">
      <c r="B12" s="41" t="s">
        <v>99</v>
      </c>
      <c r="C12" s="41"/>
      <c r="D12" s="37"/>
      <c r="E12" s="37"/>
      <c r="F12" s="37"/>
      <c r="G12" s="37"/>
      <c r="H12" s="37"/>
      <c r="I12" s="37"/>
      <c r="J12" s="37"/>
      <c r="K12" s="37"/>
      <c r="L12" s="37"/>
      <c r="M12" s="37"/>
    </row>
    <row r="13" spans="2:14">
      <c r="B13" s="41" t="s">
        <v>100</v>
      </c>
      <c r="C13" s="41"/>
      <c r="D13" s="37"/>
      <c r="E13" s="37"/>
      <c r="F13" s="37"/>
      <c r="G13" s="37"/>
      <c r="H13" s="37"/>
      <c r="I13" s="37"/>
      <c r="J13" s="37"/>
      <c r="K13" s="37"/>
      <c r="L13" s="37"/>
      <c r="M13" s="37"/>
    </row>
    <row r="14" spans="2:14">
      <c r="B14" s="41" t="s">
        <v>101</v>
      </c>
      <c r="C14" s="41"/>
      <c r="D14" s="37"/>
      <c r="E14" s="37"/>
      <c r="F14" s="37"/>
      <c r="G14" s="37"/>
      <c r="H14" s="37"/>
      <c r="I14" s="37"/>
      <c r="J14" s="37"/>
      <c r="K14" s="37"/>
      <c r="L14" s="37"/>
      <c r="M14" s="37"/>
    </row>
    <row r="15" spans="2:14">
      <c r="B15" s="41" t="s">
        <v>102</v>
      </c>
      <c r="C15" s="41"/>
      <c r="D15" s="42"/>
      <c r="E15" s="42"/>
      <c r="F15" s="42"/>
      <c r="G15" s="42"/>
      <c r="H15" s="42"/>
      <c r="I15" s="42"/>
      <c r="J15" s="42"/>
      <c r="K15" s="42"/>
      <c r="L15" s="42"/>
    </row>
    <row r="16" spans="2:14">
      <c r="B16" s="41"/>
      <c r="C16" s="41"/>
      <c r="D16" s="42"/>
      <c r="E16" s="42"/>
      <c r="F16" s="42"/>
      <c r="G16" s="42"/>
      <c r="H16" s="42"/>
      <c r="I16" s="42"/>
      <c r="J16" s="42"/>
      <c r="K16" s="42"/>
      <c r="L16" s="42"/>
    </row>
    <row r="17" spans="2:23">
      <c r="B17" s="38" t="s">
        <v>103</v>
      </c>
      <c r="C17" s="38"/>
      <c r="D17" s="39"/>
      <c r="E17" s="39"/>
      <c r="F17" s="39"/>
      <c r="G17" s="39"/>
      <c r="H17" s="39"/>
      <c r="I17" s="39"/>
      <c r="J17" s="39"/>
      <c r="K17" s="39"/>
      <c r="L17" s="39"/>
    </row>
    <row r="18" spans="2:23">
      <c r="B18" s="43">
        <v>1</v>
      </c>
      <c r="C18" s="41" t="s">
        <v>104</v>
      </c>
      <c r="D18" s="37"/>
      <c r="E18" s="37"/>
      <c r="F18" s="37"/>
      <c r="G18" s="37"/>
      <c r="H18" s="37"/>
      <c r="I18" s="37"/>
      <c r="J18" s="37"/>
      <c r="K18" s="37"/>
      <c r="L18" s="37"/>
    </row>
    <row r="19" spans="2:23">
      <c r="B19" s="44"/>
      <c r="C19" s="41" t="s">
        <v>105</v>
      </c>
      <c r="D19" s="37"/>
      <c r="E19" s="37"/>
      <c r="F19" s="37"/>
      <c r="G19" s="37"/>
      <c r="H19" s="37"/>
      <c r="I19" s="37"/>
      <c r="J19" s="37"/>
      <c r="K19" s="37"/>
      <c r="L19" s="37"/>
      <c r="W19" s="45"/>
    </row>
    <row r="20" spans="2:23">
      <c r="B20" s="43">
        <v>2</v>
      </c>
      <c r="C20" s="41" t="s">
        <v>106</v>
      </c>
      <c r="D20" s="37"/>
      <c r="E20" s="37"/>
      <c r="F20" s="37"/>
      <c r="G20" s="37"/>
      <c r="H20" s="37"/>
      <c r="I20" s="37"/>
      <c r="J20" s="37"/>
      <c r="K20" s="37"/>
      <c r="L20" s="37"/>
    </row>
    <row r="21" spans="2:23">
      <c r="B21" s="43">
        <v>3</v>
      </c>
      <c r="C21" s="41" t="s">
        <v>107</v>
      </c>
      <c r="D21" s="37"/>
      <c r="E21" s="37"/>
      <c r="F21" s="37"/>
      <c r="G21" s="37"/>
      <c r="H21" s="37"/>
      <c r="I21" s="37"/>
      <c r="J21" s="37"/>
      <c r="K21" s="37"/>
      <c r="L21" s="37"/>
    </row>
    <row r="22" spans="2:23">
      <c r="B22" s="43">
        <v>4</v>
      </c>
      <c r="C22" s="41" t="s">
        <v>108</v>
      </c>
      <c r="D22" s="37"/>
      <c r="E22" s="37"/>
      <c r="F22" s="37"/>
      <c r="G22" s="37"/>
      <c r="H22" s="37"/>
      <c r="I22" s="37"/>
      <c r="J22" s="37"/>
      <c r="K22" s="37"/>
      <c r="L22" s="37"/>
    </row>
    <row r="23" spans="2:23">
      <c r="B23" s="43">
        <v>5</v>
      </c>
      <c r="C23" s="41" t="s">
        <v>109</v>
      </c>
      <c r="D23" s="42"/>
      <c r="E23" s="42"/>
      <c r="F23" s="42"/>
      <c r="G23" s="42"/>
      <c r="H23" s="42"/>
      <c r="I23" s="42"/>
      <c r="J23" s="42"/>
      <c r="K23" s="42"/>
      <c r="L23" s="42"/>
    </row>
    <row r="24" spans="2:23">
      <c r="B24" s="43"/>
      <c r="C24" s="41" t="s">
        <v>110</v>
      </c>
      <c r="D24" s="37"/>
      <c r="E24" s="37"/>
      <c r="F24" s="37"/>
      <c r="G24" s="37"/>
      <c r="H24" s="37"/>
      <c r="I24" s="37"/>
      <c r="J24" s="37"/>
      <c r="K24" s="37"/>
      <c r="L24" s="37"/>
    </row>
    <row r="25" spans="2:23">
      <c r="B25" s="43">
        <v>6</v>
      </c>
      <c r="C25" s="41" t="s">
        <v>111</v>
      </c>
      <c r="D25" s="37"/>
      <c r="E25" s="37"/>
      <c r="F25" s="37"/>
      <c r="G25" s="37"/>
      <c r="H25" s="37"/>
      <c r="I25" s="37"/>
      <c r="J25" s="37"/>
      <c r="K25" s="37"/>
      <c r="L25" s="37"/>
    </row>
    <row r="26" spans="2:23">
      <c r="B26" s="41"/>
      <c r="C26" s="41" t="s">
        <v>112</v>
      </c>
      <c r="D26" s="37"/>
      <c r="E26" s="37"/>
      <c r="F26" s="37"/>
      <c r="G26" s="37"/>
      <c r="H26" s="37"/>
      <c r="I26" s="37"/>
      <c r="J26" s="37"/>
      <c r="K26" s="37"/>
      <c r="L26" s="37"/>
    </row>
    <row r="29" spans="2:23">
      <c r="B29" s="46" t="s">
        <v>113</v>
      </c>
      <c r="C29" s="37"/>
      <c r="D29" s="37"/>
      <c r="E29" s="37"/>
      <c r="F29" s="37"/>
      <c r="G29" s="37"/>
      <c r="H29" s="37"/>
      <c r="I29" s="46" t="s">
        <v>114</v>
      </c>
      <c r="J29" s="37"/>
      <c r="K29" s="37"/>
    </row>
    <row r="32" spans="2:23">
      <c r="B32" s="37"/>
      <c r="C32" s="37"/>
      <c r="D32" s="37"/>
      <c r="E32" s="37"/>
      <c r="F32" s="37"/>
      <c r="G32" s="37"/>
      <c r="H32" s="37"/>
      <c r="I32" s="37"/>
      <c r="J32" s="37"/>
      <c r="K32" s="39"/>
    </row>
    <row r="33" spans="2:11">
      <c r="B33" s="39"/>
      <c r="C33" s="39"/>
      <c r="D33" s="39"/>
      <c r="E33" s="39"/>
      <c r="F33" s="39"/>
      <c r="G33" s="39"/>
      <c r="H33" s="39"/>
      <c r="I33" s="39"/>
      <c r="J33" s="39"/>
      <c r="K33" s="39"/>
    </row>
    <row r="34" spans="2:11">
      <c r="B34" s="47"/>
      <c r="C34" s="37"/>
      <c r="D34" s="37"/>
      <c r="E34" s="37"/>
      <c r="F34" s="37"/>
      <c r="G34" s="37"/>
      <c r="H34" s="37"/>
      <c r="I34" s="37"/>
      <c r="J34" s="37"/>
      <c r="K34" s="37"/>
    </row>
    <row r="35" spans="2:11">
      <c r="B35" s="48"/>
      <c r="C35" s="37"/>
      <c r="D35" s="37"/>
      <c r="E35" s="37"/>
      <c r="F35" s="37"/>
      <c r="G35" s="37"/>
      <c r="H35" s="37"/>
      <c r="I35" s="37"/>
      <c r="J35" s="37"/>
      <c r="K35" s="37"/>
    </row>
    <row r="36" spans="2:11">
      <c r="B36" s="47"/>
      <c r="C36" s="37"/>
      <c r="D36" s="37"/>
      <c r="E36" s="37"/>
      <c r="F36" s="37"/>
      <c r="G36" s="37"/>
      <c r="H36" s="37"/>
      <c r="I36" s="37"/>
      <c r="J36" s="37"/>
      <c r="K36" s="37"/>
    </row>
    <row r="37" spans="2:11">
      <c r="B37" s="47"/>
      <c r="C37" s="37"/>
      <c r="D37" s="37"/>
      <c r="E37" s="37"/>
      <c r="F37" s="37"/>
      <c r="G37" s="37"/>
      <c r="H37" s="37"/>
      <c r="I37" s="37"/>
      <c r="J37" s="37"/>
      <c r="K37" s="37"/>
    </row>
    <row r="38" spans="2:11">
      <c r="B38" s="47"/>
      <c r="C38" s="37"/>
      <c r="D38" s="37"/>
      <c r="E38" s="37"/>
      <c r="F38" s="37"/>
      <c r="G38" s="37"/>
      <c r="H38" s="37"/>
      <c r="I38" s="37"/>
      <c r="J38" s="37"/>
      <c r="K38" s="37"/>
    </row>
    <row r="39" spans="2:11">
      <c r="B39" s="47"/>
      <c r="C39" s="37"/>
      <c r="D39" s="37"/>
      <c r="E39" s="37"/>
      <c r="F39" s="37"/>
      <c r="G39" s="37"/>
      <c r="H39" s="37"/>
      <c r="I39" s="37"/>
      <c r="J39" s="37"/>
      <c r="K39" s="37"/>
    </row>
    <row r="40" spans="2:11">
      <c r="B40" s="47"/>
      <c r="C40" s="37"/>
      <c r="D40" s="37"/>
      <c r="E40" s="37"/>
      <c r="F40" s="37"/>
      <c r="G40" s="37"/>
      <c r="H40" s="37"/>
      <c r="I40" s="37"/>
      <c r="J40" s="37"/>
      <c r="K40" s="37"/>
    </row>
    <row r="41" spans="2:11">
      <c r="B41" s="47"/>
      <c r="C41" s="37"/>
      <c r="D41" s="37"/>
      <c r="E41" s="37"/>
      <c r="F41" s="37"/>
      <c r="G41" s="37"/>
      <c r="H41" s="37"/>
      <c r="I41" s="37"/>
      <c r="J41" s="37"/>
      <c r="K41" s="37"/>
    </row>
    <row r="42" spans="2:11">
      <c r="B42" s="47"/>
      <c r="C42" s="37"/>
      <c r="D42" s="37"/>
      <c r="E42" s="37"/>
      <c r="F42" s="37"/>
      <c r="G42" s="37"/>
      <c r="H42" s="37"/>
      <c r="I42" s="37"/>
      <c r="J42" s="37"/>
      <c r="K42" s="37"/>
    </row>
    <row r="43" spans="2:11">
      <c r="B43" s="47"/>
      <c r="C43" s="37"/>
      <c r="D43" s="37"/>
      <c r="E43" s="37"/>
      <c r="F43" s="37"/>
      <c r="G43" s="37"/>
      <c r="H43" s="37"/>
      <c r="I43" s="37"/>
      <c r="J43" s="37"/>
      <c r="K43" s="37"/>
    </row>
  </sheetData>
  <sheetProtection password="C3EC" sheet="1" objects="1" scenarios="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1:R15"/>
  <sheetViews>
    <sheetView showGridLines="0" showRowColHeaders="0" tabSelected="1" workbookViewId="0">
      <selection activeCell="U21" sqref="U21"/>
    </sheetView>
  </sheetViews>
  <sheetFormatPr defaultRowHeight="15"/>
  <cols>
    <col min="1" max="16384" width="9.140625" style="33"/>
  </cols>
  <sheetData>
    <row r="11" spans="7:18">
      <c r="G11" s="54" t="s">
        <v>308</v>
      </c>
      <c r="H11" s="54"/>
      <c r="I11" s="54"/>
      <c r="J11" s="54"/>
      <c r="K11" s="54"/>
      <c r="L11" s="54"/>
      <c r="M11" s="54"/>
      <c r="N11" s="54"/>
      <c r="O11" s="54"/>
      <c r="P11" s="54"/>
      <c r="Q11" s="54"/>
      <c r="R11" s="54"/>
    </row>
    <row r="12" spans="7:18">
      <c r="G12" s="54"/>
      <c r="H12" s="54"/>
      <c r="I12" s="54"/>
      <c r="J12" s="54"/>
      <c r="K12" s="54"/>
      <c r="L12" s="54"/>
      <c r="M12" s="54"/>
      <c r="N12" s="54"/>
      <c r="O12" s="54"/>
      <c r="P12" s="54"/>
      <c r="Q12" s="54"/>
      <c r="R12" s="54"/>
    </row>
    <row r="13" spans="7:18">
      <c r="G13" s="51"/>
      <c r="H13" s="51"/>
      <c r="I13" s="51"/>
      <c r="J13" s="51"/>
      <c r="K13" s="51"/>
      <c r="L13" s="51"/>
      <c r="M13" s="51"/>
      <c r="N13" s="51"/>
      <c r="O13" s="51"/>
      <c r="P13" s="51"/>
      <c r="Q13" s="51"/>
      <c r="R13" s="51"/>
    </row>
    <row r="14" spans="7:18" ht="15" customHeight="1">
      <c r="G14" s="55" t="s">
        <v>302</v>
      </c>
      <c r="H14" s="55"/>
      <c r="I14" s="55"/>
      <c r="J14" s="55"/>
      <c r="K14" s="55"/>
      <c r="L14" s="55"/>
      <c r="M14" s="55"/>
      <c r="N14" s="55"/>
      <c r="O14" s="55"/>
      <c r="P14" s="55"/>
      <c r="Q14" s="55"/>
      <c r="R14" s="55"/>
    </row>
    <row r="15" spans="7:18">
      <c r="G15" s="55"/>
      <c r="H15" s="55"/>
      <c r="I15" s="55"/>
      <c r="J15" s="55"/>
      <c r="K15" s="55"/>
      <c r="L15" s="55"/>
      <c r="M15" s="55"/>
      <c r="N15" s="55"/>
      <c r="O15" s="55"/>
      <c r="P15" s="55"/>
      <c r="Q15" s="55"/>
      <c r="R15" s="55"/>
    </row>
  </sheetData>
  <sheetProtection algorithmName="SHA-512" hashValue="wqZ0/Iz2WRjbsPFdZNO15AKtSQOlNDtXOzAef97RmGW2ZVcB1NgwlVN3/mFb/6Vzv1sbUomFMAh+IFtEL/zJJg==" saltValue="446DVLY5mQhDsRTkpYhmfQ==" spinCount="100000" sheet="1" objects="1" scenarios="1"/>
  <mergeCells count="2">
    <mergeCell ref="G11:R12"/>
    <mergeCell ref="G14:R15"/>
  </mergeCells>
  <hyperlinks>
    <hyperlink ref="G14:R15" r:id="rId1" display="A comprehensive description of this data source and the method used to calculate the local and national fifths can be found by clicking here, or on the image to the left."/>
    <hyperlink ref="G11:R12" r:id="rId2" display="Deprivation fifths have been calculated using the Welsh Index of Multiple Deprivation (WIMD) 2014, data which is supplied by Welsh Government (WG)."/>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Normal="100" workbookViewId="0"/>
  </sheetViews>
  <sheetFormatPr defaultRowHeight="15"/>
  <cols>
    <col min="1" max="16384" width="9.140625" style="33"/>
  </cols>
  <sheetData/>
  <sheetProtection password="C3EC" sheet="1" objects="1" scenarios="1"/>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S101"/>
  <sheetViews>
    <sheetView workbookViewId="0">
      <selection activeCell="B8" sqref="B8"/>
    </sheetView>
  </sheetViews>
  <sheetFormatPr defaultRowHeight="12.75"/>
  <cols>
    <col min="1" max="1" width="15.7109375" style="5" customWidth="1"/>
    <col min="2" max="8" width="9.140625" style="5"/>
    <col min="9" max="9" width="11.5703125" style="5" customWidth="1"/>
    <col min="10" max="10" width="9.140625" style="5"/>
    <col min="11" max="11" width="15.7109375" style="5" customWidth="1"/>
    <col min="12" max="16384" width="9.140625" style="5"/>
  </cols>
  <sheetData>
    <row r="3" spans="1:19">
      <c r="A3" s="6" t="s">
        <v>38</v>
      </c>
      <c r="K3" s="6" t="s">
        <v>61</v>
      </c>
    </row>
    <row r="5" spans="1:19">
      <c r="A5" s="56" t="s">
        <v>39</v>
      </c>
      <c r="B5" s="57"/>
      <c r="C5" s="57"/>
      <c r="D5" s="57"/>
      <c r="E5" s="57"/>
      <c r="F5" s="57"/>
      <c r="G5" s="57"/>
      <c r="H5" s="57"/>
      <c r="I5" s="58"/>
      <c r="K5" s="56" t="s">
        <v>39</v>
      </c>
      <c r="L5" s="57"/>
      <c r="M5" s="57"/>
      <c r="N5" s="57"/>
      <c r="O5" s="57"/>
      <c r="P5" s="57"/>
      <c r="Q5" s="57"/>
      <c r="R5" s="57"/>
      <c r="S5" s="58"/>
    </row>
    <row r="6" spans="1:19">
      <c r="A6" s="21" t="s">
        <v>40</v>
      </c>
      <c r="B6" s="59" t="s">
        <v>41</v>
      </c>
      <c r="C6" s="60"/>
      <c r="D6" s="59" t="s">
        <v>42</v>
      </c>
      <c r="E6" s="60"/>
      <c r="F6" s="59" t="s">
        <v>43</v>
      </c>
      <c r="G6" s="60"/>
      <c r="H6" s="59" t="s">
        <v>44</v>
      </c>
      <c r="I6" s="60"/>
      <c r="K6" s="21" t="s">
        <v>40</v>
      </c>
      <c r="L6" s="59" t="s">
        <v>41</v>
      </c>
      <c r="M6" s="60"/>
      <c r="N6" s="59" t="s">
        <v>42</v>
      </c>
      <c r="O6" s="60"/>
      <c r="P6" s="59" t="s">
        <v>43</v>
      </c>
      <c r="Q6" s="60"/>
      <c r="R6" s="59" t="s">
        <v>44</v>
      </c>
      <c r="S6" s="60"/>
    </row>
    <row r="7" spans="1:19">
      <c r="A7" s="22">
        <f>VLOOKUP(localauthority_data!C3,localauthority_chartdata!A5:P33,12,FALSE)</f>
        <v>38</v>
      </c>
      <c r="B7" s="24" t="s">
        <v>45</v>
      </c>
      <c r="C7" s="24" t="s">
        <v>46</v>
      </c>
      <c r="D7" s="24" t="s">
        <v>45</v>
      </c>
      <c r="E7" s="24" t="s">
        <v>46</v>
      </c>
      <c r="F7" s="24" t="s">
        <v>45</v>
      </c>
      <c r="G7" s="24" t="s">
        <v>46</v>
      </c>
      <c r="H7" s="24" t="s">
        <v>45</v>
      </c>
      <c r="I7" s="24" t="s">
        <v>46</v>
      </c>
      <c r="K7" s="22">
        <f>localauthority_data!H37</f>
        <v>382</v>
      </c>
      <c r="L7" s="24" t="s">
        <v>45</v>
      </c>
      <c r="M7" s="24" t="s">
        <v>46</v>
      </c>
      <c r="N7" s="24" t="s">
        <v>45</v>
      </c>
      <c r="O7" s="24" t="s">
        <v>46</v>
      </c>
      <c r="P7" s="24" t="s">
        <v>45</v>
      </c>
      <c r="Q7" s="24" t="s">
        <v>46</v>
      </c>
      <c r="R7" s="24" t="s">
        <v>45</v>
      </c>
      <c r="S7" s="24" t="s">
        <v>46</v>
      </c>
    </row>
    <row r="8" spans="1:19">
      <c r="A8" s="22"/>
      <c r="B8" s="17">
        <f>VLOOKUP(localauthority_data!C3,localauthority_chartdata!A5:P33,2,FALSE)</f>
        <v>65</v>
      </c>
      <c r="C8" s="18">
        <v>1</v>
      </c>
      <c r="D8" s="17">
        <f>B8</f>
        <v>65</v>
      </c>
      <c r="E8" s="18">
        <v>0.8</v>
      </c>
      <c r="F8" s="17">
        <f>B9</f>
        <v>743</v>
      </c>
      <c r="G8" s="18">
        <v>0.8</v>
      </c>
      <c r="H8" s="17">
        <f>SUM(B8:B9)/2</f>
        <v>404</v>
      </c>
      <c r="I8" s="18">
        <v>1</v>
      </c>
      <c r="K8" s="22"/>
      <c r="L8" s="17">
        <v>0</v>
      </c>
      <c r="M8" s="18">
        <v>0.4</v>
      </c>
      <c r="N8" s="17">
        <f>L8</f>
        <v>0</v>
      </c>
      <c r="O8" s="18">
        <v>0.2</v>
      </c>
      <c r="P8" s="17">
        <f>L9</f>
        <v>382</v>
      </c>
      <c r="Q8" s="18">
        <v>0.2</v>
      </c>
      <c r="R8" s="17">
        <f>SUM(L8:L9)/2</f>
        <v>191</v>
      </c>
      <c r="S8" s="18">
        <v>0.4</v>
      </c>
    </row>
    <row r="9" spans="1:19">
      <c r="A9" s="23"/>
      <c r="B9" s="19">
        <f>VLOOKUP(localauthority_data!C3,localauthority_chartdata!A5:P33,3,FALSE)</f>
        <v>743</v>
      </c>
      <c r="C9" s="20">
        <v>1</v>
      </c>
      <c r="D9" s="19">
        <f>D8</f>
        <v>65</v>
      </c>
      <c r="E9" s="20">
        <v>1.2</v>
      </c>
      <c r="F9" s="19">
        <f>F8</f>
        <v>743</v>
      </c>
      <c r="G9" s="20">
        <v>1.2</v>
      </c>
      <c r="H9" s="19"/>
      <c r="I9" s="20">
        <f>A7</f>
        <v>38</v>
      </c>
      <c r="K9" s="23"/>
      <c r="L9" s="19">
        <f>K7</f>
        <v>382</v>
      </c>
      <c r="M9" s="20">
        <v>0.4</v>
      </c>
      <c r="N9" s="19">
        <f>N8</f>
        <v>0</v>
      </c>
      <c r="O9" s="20">
        <v>0.6</v>
      </c>
      <c r="P9" s="19">
        <f>P8</f>
        <v>382</v>
      </c>
      <c r="Q9" s="20">
        <v>0.6</v>
      </c>
      <c r="R9" s="19">
        <f>L9</f>
        <v>382</v>
      </c>
      <c r="S9" s="20" t="s">
        <v>67</v>
      </c>
    </row>
    <row r="10" spans="1:19">
      <c r="A10" s="56" t="s">
        <v>47</v>
      </c>
      <c r="B10" s="57"/>
      <c r="C10" s="57"/>
      <c r="D10" s="57"/>
      <c r="E10" s="57"/>
      <c r="F10" s="57"/>
      <c r="G10" s="57"/>
      <c r="H10" s="57"/>
      <c r="I10" s="58"/>
      <c r="K10" s="56" t="s">
        <v>47</v>
      </c>
      <c r="L10" s="57"/>
      <c r="M10" s="57"/>
      <c r="N10" s="57"/>
      <c r="O10" s="57"/>
      <c r="P10" s="57"/>
      <c r="Q10" s="57"/>
      <c r="R10" s="57"/>
      <c r="S10" s="58"/>
    </row>
    <row r="11" spans="1:19">
      <c r="A11" s="21" t="s">
        <v>40</v>
      </c>
      <c r="B11" s="59" t="s">
        <v>41</v>
      </c>
      <c r="C11" s="60"/>
      <c r="D11" s="59" t="s">
        <v>42</v>
      </c>
      <c r="E11" s="60"/>
      <c r="F11" s="59" t="s">
        <v>43</v>
      </c>
      <c r="G11" s="60"/>
      <c r="H11" s="59" t="s">
        <v>44</v>
      </c>
      <c r="I11" s="60"/>
      <c r="K11" s="21" t="s">
        <v>40</v>
      </c>
      <c r="L11" s="59" t="s">
        <v>41</v>
      </c>
      <c r="M11" s="60"/>
      <c r="N11" s="59" t="s">
        <v>42</v>
      </c>
      <c r="O11" s="60"/>
      <c r="P11" s="59" t="s">
        <v>43</v>
      </c>
      <c r="Q11" s="60"/>
      <c r="R11" s="59" t="s">
        <v>44</v>
      </c>
      <c r="S11" s="60"/>
    </row>
    <row r="12" spans="1:19">
      <c r="A12" s="22">
        <f>VLOOKUP(localauthority_data!C3,localauthority_chartdata!A5:P33,13,FALSE)</f>
        <v>38</v>
      </c>
      <c r="B12" s="24" t="s">
        <v>45</v>
      </c>
      <c r="C12" s="24" t="s">
        <v>46</v>
      </c>
      <c r="D12" s="24" t="s">
        <v>45</v>
      </c>
      <c r="E12" s="24" t="s">
        <v>46</v>
      </c>
      <c r="F12" s="24" t="s">
        <v>45</v>
      </c>
      <c r="G12" s="24" t="s">
        <v>46</v>
      </c>
      <c r="H12" s="24" t="s">
        <v>45</v>
      </c>
      <c r="I12" s="24" t="s">
        <v>46</v>
      </c>
      <c r="K12" s="22">
        <f>localauthority_data!I37</f>
        <v>382</v>
      </c>
      <c r="L12" s="24" t="s">
        <v>45</v>
      </c>
      <c r="M12" s="24" t="s">
        <v>46</v>
      </c>
      <c r="N12" s="24" t="s">
        <v>45</v>
      </c>
      <c r="O12" s="24" t="s">
        <v>46</v>
      </c>
      <c r="P12" s="24" t="s">
        <v>45</v>
      </c>
      <c r="Q12" s="24" t="s">
        <v>46</v>
      </c>
      <c r="R12" s="24" t="s">
        <v>45</v>
      </c>
      <c r="S12" s="24" t="s">
        <v>46</v>
      </c>
    </row>
    <row r="13" spans="1:19">
      <c r="A13" s="22"/>
      <c r="B13" s="17">
        <f>VLOOKUP(localauthority_data!C3,localauthority_chartdata!A5:P33,4,FALSE)</f>
        <v>792</v>
      </c>
      <c r="C13" s="18">
        <v>1</v>
      </c>
      <c r="D13" s="17">
        <f>B13</f>
        <v>792</v>
      </c>
      <c r="E13" s="18">
        <v>0.8</v>
      </c>
      <c r="F13" s="17">
        <f>B14</f>
        <v>1203</v>
      </c>
      <c r="G13" s="18">
        <v>0.8</v>
      </c>
      <c r="H13" s="17">
        <f>SUM(B13:B14)/2</f>
        <v>997.5</v>
      </c>
      <c r="I13" s="18">
        <v>1</v>
      </c>
      <c r="K13" s="22"/>
      <c r="L13" s="17">
        <f>L9</f>
        <v>382</v>
      </c>
      <c r="M13" s="18">
        <v>0.4</v>
      </c>
      <c r="N13" s="17">
        <f>L13</f>
        <v>382</v>
      </c>
      <c r="O13" s="18">
        <v>0.2</v>
      </c>
      <c r="P13" s="17">
        <f>L14</f>
        <v>764</v>
      </c>
      <c r="Q13" s="18">
        <v>0.2</v>
      </c>
      <c r="R13" s="17">
        <f>SUM(L13:L14)/2</f>
        <v>573</v>
      </c>
      <c r="S13" s="18">
        <v>0.4</v>
      </c>
    </row>
    <row r="14" spans="1:19">
      <c r="A14" s="23"/>
      <c r="B14" s="19">
        <f>VLOOKUP(localauthority_data!C3,localauthority_chartdata!A5:P33,5,FALSE)</f>
        <v>1203</v>
      </c>
      <c r="C14" s="20">
        <v>1</v>
      </c>
      <c r="D14" s="19">
        <f>D13</f>
        <v>792</v>
      </c>
      <c r="E14" s="20">
        <v>1.2</v>
      </c>
      <c r="F14" s="19">
        <f>B14</f>
        <v>1203</v>
      </c>
      <c r="G14" s="20">
        <v>1.2</v>
      </c>
      <c r="H14" s="19"/>
      <c r="I14" s="20">
        <f>A12</f>
        <v>38</v>
      </c>
      <c r="K14" s="23"/>
      <c r="L14" s="19">
        <f>L13+K12</f>
        <v>764</v>
      </c>
      <c r="M14" s="20">
        <v>0.4</v>
      </c>
      <c r="N14" s="19">
        <f>L13</f>
        <v>382</v>
      </c>
      <c r="O14" s="20">
        <v>0.6</v>
      </c>
      <c r="P14" s="19">
        <f>P13</f>
        <v>764</v>
      </c>
      <c r="Q14" s="20">
        <v>0.6</v>
      </c>
      <c r="R14" s="19">
        <f>K12</f>
        <v>382</v>
      </c>
      <c r="S14" s="20" t="s">
        <v>66</v>
      </c>
    </row>
    <row r="15" spans="1:19">
      <c r="A15" s="56" t="s">
        <v>48</v>
      </c>
      <c r="B15" s="57"/>
      <c r="C15" s="57"/>
      <c r="D15" s="57"/>
      <c r="E15" s="57"/>
      <c r="F15" s="57"/>
      <c r="G15" s="57"/>
      <c r="H15" s="57"/>
      <c r="I15" s="58"/>
      <c r="K15" s="56" t="s">
        <v>48</v>
      </c>
      <c r="L15" s="57"/>
      <c r="M15" s="57"/>
      <c r="N15" s="57"/>
      <c r="O15" s="57"/>
      <c r="P15" s="57"/>
      <c r="Q15" s="57"/>
      <c r="R15" s="57"/>
      <c r="S15" s="58"/>
    </row>
    <row r="16" spans="1:19">
      <c r="A16" s="21" t="s">
        <v>40</v>
      </c>
      <c r="B16" s="59" t="s">
        <v>41</v>
      </c>
      <c r="C16" s="60"/>
      <c r="D16" s="59" t="s">
        <v>42</v>
      </c>
      <c r="E16" s="60"/>
      <c r="F16" s="59" t="s">
        <v>43</v>
      </c>
      <c r="G16" s="60"/>
      <c r="H16" s="59" t="s">
        <v>44</v>
      </c>
      <c r="I16" s="60"/>
      <c r="K16" s="21" t="s">
        <v>40</v>
      </c>
      <c r="L16" s="59" t="s">
        <v>41</v>
      </c>
      <c r="M16" s="60"/>
      <c r="N16" s="59" t="s">
        <v>42</v>
      </c>
      <c r="O16" s="60"/>
      <c r="P16" s="59" t="s">
        <v>43</v>
      </c>
      <c r="Q16" s="60"/>
      <c r="R16" s="59" t="s">
        <v>44</v>
      </c>
      <c r="S16" s="60"/>
    </row>
    <row r="17" spans="1:19">
      <c r="A17" s="22">
        <f>VLOOKUP(localauthority_data!C3,localauthority_chartdata!A5:P33,14,FALSE)</f>
        <v>38</v>
      </c>
      <c r="B17" s="24" t="s">
        <v>45</v>
      </c>
      <c r="C17" s="24" t="s">
        <v>46</v>
      </c>
      <c r="D17" s="24" t="s">
        <v>45</v>
      </c>
      <c r="E17" s="24" t="s">
        <v>46</v>
      </c>
      <c r="F17" s="24" t="s">
        <v>45</v>
      </c>
      <c r="G17" s="24" t="s">
        <v>46</v>
      </c>
      <c r="H17" s="24" t="s">
        <v>45</v>
      </c>
      <c r="I17" s="24" t="s">
        <v>46</v>
      </c>
      <c r="K17" s="22">
        <f>localauthority_data!J37</f>
        <v>381</v>
      </c>
      <c r="L17" s="24" t="s">
        <v>45</v>
      </c>
      <c r="M17" s="24" t="s">
        <v>46</v>
      </c>
      <c r="N17" s="24" t="s">
        <v>45</v>
      </c>
      <c r="O17" s="24" t="s">
        <v>46</v>
      </c>
      <c r="P17" s="24" t="s">
        <v>45</v>
      </c>
      <c r="Q17" s="24" t="s">
        <v>46</v>
      </c>
      <c r="R17" s="24" t="s">
        <v>45</v>
      </c>
      <c r="S17" s="24" t="s">
        <v>46</v>
      </c>
    </row>
    <row r="18" spans="1:19">
      <c r="A18" s="22"/>
      <c r="B18" s="17">
        <f>VLOOKUP(localauthority_data!C3,localauthority_chartdata!A5:P33,6,FALSE)</f>
        <v>1212</v>
      </c>
      <c r="C18" s="18">
        <v>1</v>
      </c>
      <c r="D18" s="17">
        <f>B18</f>
        <v>1212</v>
      </c>
      <c r="E18" s="18">
        <v>0.8</v>
      </c>
      <c r="F18" s="17">
        <f>B19</f>
        <v>1450</v>
      </c>
      <c r="G18" s="18">
        <v>0.8</v>
      </c>
      <c r="H18" s="17">
        <f>SUM(B18:B19)/2</f>
        <v>1331</v>
      </c>
      <c r="I18" s="18">
        <v>1</v>
      </c>
      <c r="K18" s="22"/>
      <c r="L18" s="17">
        <f>L14</f>
        <v>764</v>
      </c>
      <c r="M18" s="18">
        <v>0.4</v>
      </c>
      <c r="N18" s="17">
        <f>L18</f>
        <v>764</v>
      </c>
      <c r="O18" s="18">
        <v>0.2</v>
      </c>
      <c r="P18" s="17">
        <f>L19</f>
        <v>1145</v>
      </c>
      <c r="Q18" s="18">
        <v>0.2</v>
      </c>
      <c r="R18" s="17">
        <f>SUM(L18:L19)/2</f>
        <v>954.5</v>
      </c>
      <c r="S18" s="18">
        <v>0.4</v>
      </c>
    </row>
    <row r="19" spans="1:19">
      <c r="A19" s="23"/>
      <c r="B19" s="19">
        <f>VLOOKUP(localauthority_data!C3,localauthority_chartdata!A5:P33,7,FALSE)</f>
        <v>1450</v>
      </c>
      <c r="C19" s="20">
        <v>1</v>
      </c>
      <c r="D19" s="19">
        <f>D18</f>
        <v>1212</v>
      </c>
      <c r="E19" s="20">
        <v>1.2</v>
      </c>
      <c r="F19" s="19">
        <f>F18</f>
        <v>1450</v>
      </c>
      <c r="G19" s="20">
        <v>1.2</v>
      </c>
      <c r="H19" s="19"/>
      <c r="I19" s="20">
        <f>A17</f>
        <v>38</v>
      </c>
      <c r="K19" s="23"/>
      <c r="L19" s="19">
        <f>L14+K17</f>
        <v>1145</v>
      </c>
      <c r="M19" s="20">
        <v>0.4</v>
      </c>
      <c r="N19" s="19">
        <f>N18</f>
        <v>764</v>
      </c>
      <c r="O19" s="20">
        <v>0.6</v>
      </c>
      <c r="P19" s="19">
        <f>P18</f>
        <v>1145</v>
      </c>
      <c r="Q19" s="20">
        <v>0.6</v>
      </c>
      <c r="R19" s="19">
        <f>K17</f>
        <v>381</v>
      </c>
      <c r="S19" s="20" t="s">
        <v>68</v>
      </c>
    </row>
    <row r="20" spans="1:19">
      <c r="A20" s="56" t="s">
        <v>49</v>
      </c>
      <c r="B20" s="57"/>
      <c r="C20" s="57"/>
      <c r="D20" s="57"/>
      <c r="E20" s="57"/>
      <c r="F20" s="57"/>
      <c r="G20" s="57"/>
      <c r="H20" s="57"/>
      <c r="I20" s="58"/>
      <c r="K20" s="56" t="s">
        <v>65</v>
      </c>
      <c r="L20" s="57"/>
      <c r="M20" s="57"/>
      <c r="N20" s="57"/>
      <c r="O20" s="57"/>
      <c r="P20" s="57"/>
      <c r="Q20" s="57"/>
      <c r="R20" s="57"/>
      <c r="S20" s="58"/>
    </row>
    <row r="21" spans="1:19">
      <c r="A21" s="21" t="s">
        <v>40</v>
      </c>
      <c r="B21" s="59" t="s">
        <v>41</v>
      </c>
      <c r="C21" s="60"/>
      <c r="D21" s="59" t="s">
        <v>42</v>
      </c>
      <c r="E21" s="60"/>
      <c r="F21" s="59" t="s">
        <v>43</v>
      </c>
      <c r="G21" s="60"/>
      <c r="H21" s="59" t="s">
        <v>44</v>
      </c>
      <c r="I21" s="60"/>
      <c r="K21" s="21" t="s">
        <v>40</v>
      </c>
      <c r="L21" s="59" t="s">
        <v>41</v>
      </c>
      <c r="M21" s="60"/>
      <c r="N21" s="59" t="s">
        <v>42</v>
      </c>
      <c r="O21" s="60"/>
      <c r="P21" s="59" t="s">
        <v>43</v>
      </c>
      <c r="Q21" s="60"/>
      <c r="R21" s="59" t="s">
        <v>44</v>
      </c>
      <c r="S21" s="60"/>
    </row>
    <row r="22" spans="1:19">
      <c r="A22" s="22">
        <f>VLOOKUP(localauthority_data!C3,localauthority_chartdata!A5:P33,15,FALSE)</f>
        <v>38</v>
      </c>
      <c r="B22" s="24" t="s">
        <v>45</v>
      </c>
      <c r="C22" s="24" t="s">
        <v>46</v>
      </c>
      <c r="D22" s="24" t="s">
        <v>45</v>
      </c>
      <c r="E22" s="24" t="s">
        <v>46</v>
      </c>
      <c r="F22" s="24" t="s">
        <v>45</v>
      </c>
      <c r="G22" s="24" t="s">
        <v>46</v>
      </c>
      <c r="H22" s="24" t="s">
        <v>45</v>
      </c>
      <c r="I22" s="24" t="s">
        <v>46</v>
      </c>
      <c r="K22" s="22">
        <f>localauthority_data!K37</f>
        <v>382</v>
      </c>
      <c r="L22" s="24" t="s">
        <v>45</v>
      </c>
      <c r="M22" s="24" t="s">
        <v>46</v>
      </c>
      <c r="N22" s="24" t="s">
        <v>45</v>
      </c>
      <c r="O22" s="24" t="s">
        <v>46</v>
      </c>
      <c r="P22" s="24" t="s">
        <v>45</v>
      </c>
      <c r="Q22" s="24" t="s">
        <v>46</v>
      </c>
      <c r="R22" s="24" t="s">
        <v>45</v>
      </c>
      <c r="S22" s="24" t="s">
        <v>46</v>
      </c>
    </row>
    <row r="23" spans="1:19">
      <c r="A23" s="22"/>
      <c r="B23" s="17">
        <f>VLOOKUP(localauthority_data!C3,localauthority_chartdata!A5:P33,8,FALSE)</f>
        <v>1453</v>
      </c>
      <c r="C23" s="18">
        <v>1</v>
      </c>
      <c r="D23" s="17">
        <f>B23</f>
        <v>1453</v>
      </c>
      <c r="E23" s="18">
        <v>0.8</v>
      </c>
      <c r="F23" s="17">
        <f>B24</f>
        <v>1699</v>
      </c>
      <c r="G23" s="18">
        <v>0.8</v>
      </c>
      <c r="H23" s="17">
        <f>SUM(B23:B24)/2</f>
        <v>1576</v>
      </c>
      <c r="I23" s="18">
        <v>1</v>
      </c>
      <c r="K23" s="22"/>
      <c r="L23" s="17">
        <f>L19</f>
        <v>1145</v>
      </c>
      <c r="M23" s="18">
        <v>0.4</v>
      </c>
      <c r="N23" s="17">
        <f>L23</f>
        <v>1145</v>
      </c>
      <c r="O23" s="18">
        <v>0.2</v>
      </c>
      <c r="P23" s="17">
        <f>L24</f>
        <v>1527</v>
      </c>
      <c r="Q23" s="18">
        <v>0.2</v>
      </c>
      <c r="R23" s="17">
        <f>SUM(L23:L24)/2</f>
        <v>1336</v>
      </c>
      <c r="S23" s="18">
        <v>0.4</v>
      </c>
    </row>
    <row r="24" spans="1:19">
      <c r="A24" s="23"/>
      <c r="B24" s="19">
        <f>VLOOKUP(localauthority_data!C3,localauthority_chartdata!A5:P33,9,FALSE)</f>
        <v>1699</v>
      </c>
      <c r="C24" s="20">
        <v>1</v>
      </c>
      <c r="D24" s="19">
        <f>D23</f>
        <v>1453</v>
      </c>
      <c r="E24" s="20">
        <v>1.2</v>
      </c>
      <c r="F24" s="19">
        <f>F23</f>
        <v>1699</v>
      </c>
      <c r="G24" s="20">
        <v>1.2</v>
      </c>
      <c r="H24" s="19"/>
      <c r="I24" s="20">
        <f>A22</f>
        <v>38</v>
      </c>
      <c r="K24" s="23"/>
      <c r="L24" s="19">
        <f>L23+K22</f>
        <v>1527</v>
      </c>
      <c r="M24" s="20">
        <v>0.4</v>
      </c>
      <c r="N24" s="19">
        <f>N23</f>
        <v>1145</v>
      </c>
      <c r="O24" s="20">
        <v>0.6</v>
      </c>
      <c r="P24" s="19">
        <f>P23</f>
        <v>1527</v>
      </c>
      <c r="Q24" s="20">
        <v>0.6</v>
      </c>
      <c r="R24" s="19">
        <f>K22</f>
        <v>382</v>
      </c>
      <c r="S24" s="20" t="s">
        <v>69</v>
      </c>
    </row>
    <row r="25" spans="1:19">
      <c r="A25" s="56" t="s">
        <v>50</v>
      </c>
      <c r="B25" s="57"/>
      <c r="C25" s="57"/>
      <c r="D25" s="57"/>
      <c r="E25" s="57"/>
      <c r="F25" s="57"/>
      <c r="G25" s="57"/>
      <c r="H25" s="57"/>
      <c r="I25" s="58"/>
      <c r="K25" s="56" t="s">
        <v>50</v>
      </c>
      <c r="L25" s="57"/>
      <c r="M25" s="57"/>
      <c r="N25" s="57"/>
      <c r="O25" s="57"/>
      <c r="P25" s="57"/>
      <c r="Q25" s="57"/>
      <c r="R25" s="57"/>
      <c r="S25" s="58"/>
    </row>
    <row r="26" spans="1:19">
      <c r="A26" s="21" t="s">
        <v>40</v>
      </c>
      <c r="B26" s="59" t="s">
        <v>41</v>
      </c>
      <c r="C26" s="60"/>
      <c r="D26" s="59" t="s">
        <v>42</v>
      </c>
      <c r="E26" s="60"/>
      <c r="F26" s="59" t="s">
        <v>43</v>
      </c>
      <c r="G26" s="60"/>
      <c r="H26" s="59" t="s">
        <v>44</v>
      </c>
      <c r="I26" s="60"/>
      <c r="K26" s="21" t="s">
        <v>40</v>
      </c>
      <c r="L26" s="59" t="s">
        <v>41</v>
      </c>
      <c r="M26" s="60"/>
      <c r="N26" s="59" t="s">
        <v>42</v>
      </c>
      <c r="O26" s="60"/>
      <c r="P26" s="59" t="s">
        <v>43</v>
      </c>
      <c r="Q26" s="60"/>
      <c r="R26" s="59" t="s">
        <v>44</v>
      </c>
      <c r="S26" s="60"/>
    </row>
    <row r="27" spans="1:19">
      <c r="A27" s="22">
        <f>VLOOKUP(localauthority_data!C3,localauthority_chartdata!A5:P33,16,FALSE)</f>
        <v>38</v>
      </c>
      <c r="B27" s="24" t="s">
        <v>45</v>
      </c>
      <c r="C27" s="24" t="s">
        <v>46</v>
      </c>
      <c r="D27" s="24" t="s">
        <v>45</v>
      </c>
      <c r="E27" s="24" t="s">
        <v>46</v>
      </c>
      <c r="F27" s="24" t="s">
        <v>45</v>
      </c>
      <c r="G27" s="24" t="s">
        <v>46</v>
      </c>
      <c r="H27" s="24" t="s">
        <v>45</v>
      </c>
      <c r="I27" s="24" t="s">
        <v>46</v>
      </c>
      <c r="K27" s="22">
        <f>localauthority_data!L37</f>
        <v>382</v>
      </c>
      <c r="L27" s="24" t="s">
        <v>45</v>
      </c>
      <c r="M27" s="24" t="s">
        <v>46</v>
      </c>
      <c r="N27" s="24" t="s">
        <v>45</v>
      </c>
      <c r="O27" s="24" t="s">
        <v>46</v>
      </c>
      <c r="P27" s="24" t="s">
        <v>45</v>
      </c>
      <c r="Q27" s="24" t="s">
        <v>46</v>
      </c>
      <c r="R27" s="24" t="s">
        <v>45</v>
      </c>
      <c r="S27" s="24" t="s">
        <v>46</v>
      </c>
    </row>
    <row r="28" spans="1:19">
      <c r="A28" s="22"/>
      <c r="B28" s="17">
        <f>VLOOKUP(localauthority_data!C3,localauthority_chartdata!A5:P33,10,FALSE)</f>
        <v>1701</v>
      </c>
      <c r="C28" s="18">
        <v>1</v>
      </c>
      <c r="D28" s="17">
        <f>B28</f>
        <v>1701</v>
      </c>
      <c r="E28" s="18">
        <v>0.8</v>
      </c>
      <c r="F28" s="17">
        <f>B29</f>
        <v>1904</v>
      </c>
      <c r="G28" s="18">
        <v>0.8</v>
      </c>
      <c r="H28" s="17">
        <f>SUM(B28:B29)/2</f>
        <v>1802.5</v>
      </c>
      <c r="I28" s="18">
        <v>1</v>
      </c>
      <c r="K28" s="22"/>
      <c r="L28" s="17">
        <f>L24</f>
        <v>1527</v>
      </c>
      <c r="M28" s="18">
        <v>0.4</v>
      </c>
      <c r="N28" s="17">
        <f>L28</f>
        <v>1527</v>
      </c>
      <c r="O28" s="18">
        <v>0.2</v>
      </c>
      <c r="P28" s="17">
        <f>L29</f>
        <v>1909</v>
      </c>
      <c r="Q28" s="18">
        <v>0.2</v>
      </c>
      <c r="R28" s="17">
        <f>SUM(L28:L29)/2</f>
        <v>1718</v>
      </c>
      <c r="S28" s="18">
        <v>0.4</v>
      </c>
    </row>
    <row r="29" spans="1:19">
      <c r="A29" s="23"/>
      <c r="B29" s="19">
        <f>VLOOKUP(localauthority_data!C3,localauthority_chartdata!A5:P33,11,FALSE)</f>
        <v>1904</v>
      </c>
      <c r="C29" s="20">
        <v>1</v>
      </c>
      <c r="D29" s="19">
        <f>D28</f>
        <v>1701</v>
      </c>
      <c r="E29" s="20">
        <v>1.2</v>
      </c>
      <c r="F29" s="19">
        <f>F28</f>
        <v>1904</v>
      </c>
      <c r="G29" s="20">
        <v>1.2</v>
      </c>
      <c r="H29" s="19"/>
      <c r="I29" s="20">
        <f>A27</f>
        <v>38</v>
      </c>
      <c r="K29" s="23"/>
      <c r="L29" s="19">
        <f>L28+K27</f>
        <v>1909</v>
      </c>
      <c r="M29" s="20">
        <v>0.4</v>
      </c>
      <c r="N29" s="19">
        <f>N28</f>
        <v>1527</v>
      </c>
      <c r="O29" s="20">
        <v>0.6</v>
      </c>
      <c r="P29" s="19">
        <f>P28</f>
        <v>1909</v>
      </c>
      <c r="Q29" s="20">
        <v>0.6</v>
      </c>
      <c r="R29" s="19">
        <f>K27</f>
        <v>382</v>
      </c>
      <c r="S29" s="20" t="s">
        <v>70</v>
      </c>
    </row>
    <row r="31" spans="1:19">
      <c r="B31" s="61" t="s">
        <v>71</v>
      </c>
      <c r="C31" s="61"/>
      <c r="D31" s="61"/>
      <c r="E31" s="61"/>
    </row>
    <row r="32" spans="1:19">
      <c r="B32" s="61" t="str">
        <f>localauthority_data!C3&amp;" fifths"</f>
        <v>Cwm Taf UHB fifths</v>
      </c>
      <c r="C32" s="61"/>
      <c r="D32" s="61" t="s">
        <v>64</v>
      </c>
      <c r="E32" s="61"/>
    </row>
    <row r="33" spans="1:19">
      <c r="B33" s="25" t="s">
        <v>45</v>
      </c>
      <c r="C33" s="25" t="s">
        <v>46</v>
      </c>
      <c r="D33" s="25" t="s">
        <v>45</v>
      </c>
      <c r="E33" s="25" t="s">
        <v>46</v>
      </c>
    </row>
    <row r="34" spans="1:19">
      <c r="B34" s="30">
        <v>0</v>
      </c>
      <c r="C34" s="31">
        <v>1</v>
      </c>
      <c r="D34" s="5">
        <f>B34</f>
        <v>0</v>
      </c>
      <c r="E34" s="26">
        <v>0.4</v>
      </c>
    </row>
    <row r="35" spans="1:19">
      <c r="B35" s="27">
        <v>0</v>
      </c>
      <c r="C35" s="29">
        <v>1</v>
      </c>
      <c r="D35" s="28">
        <f>D34</f>
        <v>0</v>
      </c>
      <c r="E35" s="29">
        <v>0.4</v>
      </c>
    </row>
    <row r="37" spans="1:19">
      <c r="A37" s="5" t="s">
        <v>270</v>
      </c>
      <c r="C37" s="3"/>
      <c r="K37" s="5" t="s">
        <v>270</v>
      </c>
      <c r="M37" s="5" t="s">
        <v>61</v>
      </c>
    </row>
    <row r="38" spans="1:19">
      <c r="A38" s="56" t="s">
        <v>39</v>
      </c>
      <c r="B38" s="57"/>
      <c r="C38" s="57"/>
      <c r="D38" s="57"/>
      <c r="E38" s="57"/>
      <c r="F38" s="57"/>
      <c r="G38" s="57"/>
      <c r="H38" s="57"/>
      <c r="I38" s="58"/>
      <c r="K38" s="56" t="s">
        <v>39</v>
      </c>
      <c r="L38" s="57"/>
      <c r="M38" s="57"/>
      <c r="N38" s="57"/>
      <c r="O38" s="57"/>
      <c r="P38" s="57"/>
      <c r="Q38" s="57"/>
      <c r="R38" s="57"/>
      <c r="S38" s="58"/>
    </row>
    <row r="39" spans="1:19">
      <c r="A39" s="21" t="s">
        <v>40</v>
      </c>
      <c r="B39" s="59" t="s">
        <v>41</v>
      </c>
      <c r="C39" s="60"/>
      <c r="D39" s="59" t="s">
        <v>42</v>
      </c>
      <c r="E39" s="60"/>
      <c r="F39" s="59" t="s">
        <v>43</v>
      </c>
      <c r="G39" s="60"/>
      <c r="H39" s="59" t="s">
        <v>44</v>
      </c>
      <c r="I39" s="60"/>
      <c r="K39" s="21" t="s">
        <v>40</v>
      </c>
      <c r="L39" s="59" t="s">
        <v>41</v>
      </c>
      <c r="M39" s="60"/>
      <c r="N39" s="59" t="s">
        <v>42</v>
      </c>
      <c r="O39" s="60"/>
      <c r="P39" s="59" t="s">
        <v>43</v>
      </c>
      <c r="Q39" s="60"/>
      <c r="R39" s="59" t="s">
        <v>44</v>
      </c>
      <c r="S39" s="60"/>
    </row>
    <row r="40" spans="1:19">
      <c r="A40" s="22">
        <f>VLOOKUP(localauthority_data!C3,localauthority_chartdata!R4:$AH$33,13,0)</f>
        <v>38</v>
      </c>
      <c r="B40" s="24" t="s">
        <v>45</v>
      </c>
      <c r="C40" s="24" t="s">
        <v>46</v>
      </c>
      <c r="D40" s="24" t="s">
        <v>45</v>
      </c>
      <c r="E40" s="24" t="s">
        <v>46</v>
      </c>
      <c r="F40" s="24" t="s">
        <v>45</v>
      </c>
      <c r="G40" s="24" t="s">
        <v>46</v>
      </c>
      <c r="H40" s="24" t="s">
        <v>45</v>
      </c>
      <c r="I40" s="24" t="s">
        <v>46</v>
      </c>
      <c r="K40" s="22">
        <f>localauthority_data!AM29</f>
        <v>382</v>
      </c>
      <c r="L40" s="24" t="s">
        <v>45</v>
      </c>
      <c r="M40" s="24" t="s">
        <v>46</v>
      </c>
      <c r="N40" s="24" t="s">
        <v>45</v>
      </c>
      <c r="O40" s="24" t="s">
        <v>46</v>
      </c>
      <c r="P40" s="24" t="s">
        <v>45</v>
      </c>
      <c r="Q40" s="24" t="s">
        <v>46</v>
      </c>
      <c r="R40" s="24" t="s">
        <v>45</v>
      </c>
      <c r="S40" s="24" t="s">
        <v>46</v>
      </c>
    </row>
    <row r="41" spans="1:19">
      <c r="A41" s="22"/>
      <c r="B41" s="17">
        <f>VLOOKUP(localauthority_data!C3,localauthority_chartdata!$R$4:$AH$33,2,0)</f>
        <v>65</v>
      </c>
      <c r="C41" s="18">
        <v>1</v>
      </c>
      <c r="D41" s="17">
        <f>B41</f>
        <v>65</v>
      </c>
      <c r="E41" s="18">
        <v>0.8</v>
      </c>
      <c r="F41" s="17">
        <f>B42</f>
        <v>743</v>
      </c>
      <c r="G41" s="18">
        <v>0.8</v>
      </c>
      <c r="H41" s="17">
        <f>SUM(B41:B42)/2</f>
        <v>404</v>
      </c>
      <c r="I41" s="18">
        <v>1</v>
      </c>
      <c r="K41" s="22"/>
      <c r="L41" s="17">
        <v>0</v>
      </c>
      <c r="M41" s="18">
        <v>0.4</v>
      </c>
      <c r="N41" s="17">
        <f>L41</f>
        <v>0</v>
      </c>
      <c r="O41" s="18">
        <v>0.2</v>
      </c>
      <c r="P41" s="17">
        <f>L42</f>
        <v>382</v>
      </c>
      <c r="Q41" s="18">
        <v>0.2</v>
      </c>
      <c r="R41" s="17">
        <f>SUM(L41:L42)/2</f>
        <v>191</v>
      </c>
      <c r="S41" s="18">
        <v>0.4</v>
      </c>
    </row>
    <row r="42" spans="1:19">
      <c r="A42" s="23"/>
      <c r="B42" s="19">
        <f>VLOOKUP(localauthority_data!C3,localauthority_chartdata!$R$4:$AH$33,3,0)</f>
        <v>743</v>
      </c>
      <c r="C42" s="20">
        <v>1</v>
      </c>
      <c r="D42" s="19">
        <f>D41</f>
        <v>65</v>
      </c>
      <c r="E42" s="20">
        <v>1.2</v>
      </c>
      <c r="F42" s="19">
        <f>F41</f>
        <v>743</v>
      </c>
      <c r="G42" s="20">
        <v>1.2</v>
      </c>
      <c r="H42" s="19"/>
      <c r="I42" s="20">
        <f>A40</f>
        <v>38</v>
      </c>
      <c r="K42" s="23"/>
      <c r="L42" s="19">
        <f>K40</f>
        <v>382</v>
      </c>
      <c r="M42" s="20">
        <v>0.4</v>
      </c>
      <c r="N42" s="19">
        <f>N41</f>
        <v>0</v>
      </c>
      <c r="O42" s="20">
        <v>0.6</v>
      </c>
      <c r="P42" s="19">
        <f>P41</f>
        <v>382</v>
      </c>
      <c r="Q42" s="20">
        <v>0.6</v>
      </c>
      <c r="R42" s="19">
        <f>L42</f>
        <v>382</v>
      </c>
      <c r="S42" s="20" t="s">
        <v>67</v>
      </c>
    </row>
    <row r="43" spans="1:19">
      <c r="A43" s="56" t="s">
        <v>47</v>
      </c>
      <c r="B43" s="57"/>
      <c r="C43" s="57"/>
      <c r="D43" s="57"/>
      <c r="E43" s="57"/>
      <c r="F43" s="57"/>
      <c r="G43" s="57"/>
      <c r="H43" s="57"/>
      <c r="I43" s="58"/>
      <c r="K43" s="56" t="s">
        <v>47</v>
      </c>
      <c r="L43" s="57"/>
      <c r="M43" s="57"/>
      <c r="N43" s="57"/>
      <c r="O43" s="57"/>
      <c r="P43" s="57"/>
      <c r="Q43" s="57"/>
      <c r="R43" s="57"/>
      <c r="S43" s="58"/>
    </row>
    <row r="44" spans="1:19">
      <c r="A44" s="21" t="s">
        <v>40</v>
      </c>
      <c r="B44" s="59" t="s">
        <v>41</v>
      </c>
      <c r="C44" s="60"/>
      <c r="D44" s="59" t="s">
        <v>42</v>
      </c>
      <c r="E44" s="60"/>
      <c r="F44" s="59" t="s">
        <v>43</v>
      </c>
      <c r="G44" s="60"/>
      <c r="H44" s="59" t="s">
        <v>44</v>
      </c>
      <c r="I44" s="60"/>
      <c r="K44" s="21" t="s">
        <v>40</v>
      </c>
      <c r="L44" s="59" t="s">
        <v>41</v>
      </c>
      <c r="M44" s="60"/>
      <c r="N44" s="59" t="s">
        <v>42</v>
      </c>
      <c r="O44" s="60"/>
      <c r="P44" s="59" t="s">
        <v>43</v>
      </c>
      <c r="Q44" s="60"/>
      <c r="R44" s="59" t="s">
        <v>44</v>
      </c>
      <c r="S44" s="60"/>
    </row>
    <row r="45" spans="1:19">
      <c r="A45" s="22">
        <f>VLOOKUP(localauthority_data!C3,localauthority_chartdata!R4:$AH$33,14,0)</f>
        <v>38</v>
      </c>
      <c r="B45" s="24" t="s">
        <v>45</v>
      </c>
      <c r="C45" s="24" t="s">
        <v>46</v>
      </c>
      <c r="D45" s="24" t="s">
        <v>45</v>
      </c>
      <c r="E45" s="24" t="s">
        <v>46</v>
      </c>
      <c r="F45" s="24" t="s">
        <v>45</v>
      </c>
      <c r="G45" s="24" t="s">
        <v>46</v>
      </c>
      <c r="H45" s="24" t="s">
        <v>45</v>
      </c>
      <c r="I45" s="24" t="s">
        <v>46</v>
      </c>
      <c r="K45" s="22">
        <f>localauthority_data!AN29</f>
        <v>382</v>
      </c>
      <c r="L45" s="24" t="s">
        <v>45</v>
      </c>
      <c r="M45" s="24" t="s">
        <v>46</v>
      </c>
      <c r="N45" s="24" t="s">
        <v>45</v>
      </c>
      <c r="O45" s="24" t="s">
        <v>46</v>
      </c>
      <c r="P45" s="24" t="s">
        <v>45</v>
      </c>
      <c r="Q45" s="24" t="s">
        <v>46</v>
      </c>
      <c r="R45" s="24" t="s">
        <v>45</v>
      </c>
      <c r="S45" s="24" t="s">
        <v>46</v>
      </c>
    </row>
    <row r="46" spans="1:19">
      <c r="A46" s="22"/>
      <c r="B46" s="17">
        <f>VLOOKUP(localauthority_data!C3,localauthority_chartdata!$R$4:$AH$33,4,0)</f>
        <v>792</v>
      </c>
      <c r="C46" s="18">
        <v>1</v>
      </c>
      <c r="D46" s="17">
        <f>B46</f>
        <v>792</v>
      </c>
      <c r="E46" s="18">
        <v>0.8</v>
      </c>
      <c r="F46" s="17">
        <f>B47</f>
        <v>1203</v>
      </c>
      <c r="G46" s="18">
        <v>0.8</v>
      </c>
      <c r="H46" s="17">
        <f>SUM(B46:B47)/2</f>
        <v>997.5</v>
      </c>
      <c r="I46" s="18">
        <v>1</v>
      </c>
      <c r="K46" s="22"/>
      <c r="L46" s="17">
        <f>L42</f>
        <v>382</v>
      </c>
      <c r="M46" s="18">
        <v>0.4</v>
      </c>
      <c r="N46" s="17">
        <f>L46</f>
        <v>382</v>
      </c>
      <c r="O46" s="18">
        <v>0.2</v>
      </c>
      <c r="P46" s="17">
        <f>L47</f>
        <v>764</v>
      </c>
      <c r="Q46" s="18">
        <v>0.2</v>
      </c>
      <c r="R46" s="17">
        <f>SUM(L46:L47)/2</f>
        <v>573</v>
      </c>
      <c r="S46" s="18">
        <v>0.4</v>
      </c>
    </row>
    <row r="47" spans="1:19">
      <c r="A47" s="23"/>
      <c r="B47" s="19">
        <f>VLOOKUP(localauthority_data!C3,localauthority_chartdata!$R$4:$AH$33,5,0)</f>
        <v>1203</v>
      </c>
      <c r="C47" s="20">
        <v>1</v>
      </c>
      <c r="D47" s="19">
        <f>D46</f>
        <v>792</v>
      </c>
      <c r="E47" s="20">
        <v>1.2</v>
      </c>
      <c r="F47" s="19">
        <f>B47</f>
        <v>1203</v>
      </c>
      <c r="G47" s="20">
        <v>1.2</v>
      </c>
      <c r="H47" s="19"/>
      <c r="I47" s="20">
        <f>A45</f>
        <v>38</v>
      </c>
      <c r="K47" s="23"/>
      <c r="L47" s="19">
        <f>L46+K45</f>
        <v>764</v>
      </c>
      <c r="M47" s="20">
        <v>0.4</v>
      </c>
      <c r="N47" s="19">
        <f>L46</f>
        <v>382</v>
      </c>
      <c r="O47" s="20">
        <v>0.6</v>
      </c>
      <c r="P47" s="19">
        <f>P46</f>
        <v>764</v>
      </c>
      <c r="Q47" s="20">
        <v>0.6</v>
      </c>
      <c r="R47" s="19">
        <f>K45</f>
        <v>382</v>
      </c>
      <c r="S47" s="20" t="s">
        <v>66</v>
      </c>
    </row>
    <row r="48" spans="1:19">
      <c r="A48" s="56" t="s">
        <v>48</v>
      </c>
      <c r="B48" s="57"/>
      <c r="C48" s="57"/>
      <c r="D48" s="57"/>
      <c r="E48" s="57"/>
      <c r="F48" s="57"/>
      <c r="G48" s="57"/>
      <c r="H48" s="57"/>
      <c r="I48" s="58"/>
      <c r="K48" s="56" t="s">
        <v>48</v>
      </c>
      <c r="L48" s="57"/>
      <c r="M48" s="57"/>
      <c r="N48" s="57"/>
      <c r="O48" s="57"/>
      <c r="P48" s="57"/>
      <c r="Q48" s="57"/>
      <c r="R48" s="57"/>
      <c r="S48" s="58"/>
    </row>
    <row r="49" spans="1:19">
      <c r="A49" s="21" t="s">
        <v>40</v>
      </c>
      <c r="B49" s="59" t="s">
        <v>41</v>
      </c>
      <c r="C49" s="60"/>
      <c r="D49" s="59" t="s">
        <v>42</v>
      </c>
      <c r="E49" s="60"/>
      <c r="F49" s="59" t="s">
        <v>43</v>
      </c>
      <c r="G49" s="60"/>
      <c r="H49" s="59" t="s">
        <v>44</v>
      </c>
      <c r="I49" s="60"/>
      <c r="K49" s="21" t="s">
        <v>40</v>
      </c>
      <c r="L49" s="59" t="s">
        <v>41</v>
      </c>
      <c r="M49" s="60"/>
      <c r="N49" s="59" t="s">
        <v>42</v>
      </c>
      <c r="O49" s="60"/>
      <c r="P49" s="59" t="s">
        <v>43</v>
      </c>
      <c r="Q49" s="60"/>
      <c r="R49" s="59" t="s">
        <v>44</v>
      </c>
      <c r="S49" s="60"/>
    </row>
    <row r="50" spans="1:19">
      <c r="A50" s="22">
        <f>VLOOKUP(localauthority_data!C3,localauthority_chartdata!R4:$AH$33,15,0)</f>
        <v>38</v>
      </c>
      <c r="B50" s="24" t="s">
        <v>45</v>
      </c>
      <c r="C50" s="24" t="s">
        <v>46</v>
      </c>
      <c r="D50" s="24" t="s">
        <v>45</v>
      </c>
      <c r="E50" s="24" t="s">
        <v>46</v>
      </c>
      <c r="F50" s="24" t="s">
        <v>45</v>
      </c>
      <c r="G50" s="24" t="s">
        <v>46</v>
      </c>
      <c r="H50" s="24" t="s">
        <v>45</v>
      </c>
      <c r="I50" s="24" t="s">
        <v>46</v>
      </c>
      <c r="K50" s="22">
        <f>localauthority_data!AO29</f>
        <v>381</v>
      </c>
      <c r="L50" s="24" t="s">
        <v>45</v>
      </c>
      <c r="M50" s="24" t="s">
        <v>46</v>
      </c>
      <c r="N50" s="24" t="s">
        <v>45</v>
      </c>
      <c r="O50" s="24" t="s">
        <v>46</v>
      </c>
      <c r="P50" s="24" t="s">
        <v>45</v>
      </c>
      <c r="Q50" s="24" t="s">
        <v>46</v>
      </c>
      <c r="R50" s="24" t="s">
        <v>45</v>
      </c>
      <c r="S50" s="24" t="s">
        <v>46</v>
      </c>
    </row>
    <row r="51" spans="1:19">
      <c r="A51" s="22"/>
      <c r="B51" s="17">
        <f>VLOOKUP(localauthority_data!C3,localauthority_chartdata!$R$4:$AH$33,6,0)</f>
        <v>1212</v>
      </c>
      <c r="C51" s="18">
        <v>1</v>
      </c>
      <c r="D51" s="17">
        <f>B51</f>
        <v>1212</v>
      </c>
      <c r="E51" s="18">
        <v>0.8</v>
      </c>
      <c r="F51" s="17">
        <f>B52</f>
        <v>1450</v>
      </c>
      <c r="G51" s="18">
        <v>0.8</v>
      </c>
      <c r="H51" s="17">
        <f>SUM(B51:B52)/2</f>
        <v>1331</v>
      </c>
      <c r="I51" s="18">
        <v>1</v>
      </c>
      <c r="K51" s="22"/>
      <c r="L51" s="17">
        <f>L47</f>
        <v>764</v>
      </c>
      <c r="M51" s="18">
        <v>0.4</v>
      </c>
      <c r="N51" s="17">
        <f>L51</f>
        <v>764</v>
      </c>
      <c r="O51" s="18">
        <v>0.2</v>
      </c>
      <c r="P51" s="17">
        <f>L52</f>
        <v>1145</v>
      </c>
      <c r="Q51" s="18">
        <v>0.2</v>
      </c>
      <c r="R51" s="17">
        <f>SUM(L51:L52)/2</f>
        <v>954.5</v>
      </c>
      <c r="S51" s="18">
        <v>0.4</v>
      </c>
    </row>
    <row r="52" spans="1:19">
      <c r="A52" s="23"/>
      <c r="B52" s="19">
        <f>VLOOKUP(localauthority_data!C3,localauthority_chartdata!$R$4:$AH$33,7,0)</f>
        <v>1450</v>
      </c>
      <c r="C52" s="20">
        <v>1</v>
      </c>
      <c r="D52" s="19">
        <f>D51</f>
        <v>1212</v>
      </c>
      <c r="E52" s="20">
        <v>1.2</v>
      </c>
      <c r="F52" s="19">
        <f>F51</f>
        <v>1450</v>
      </c>
      <c r="G52" s="20">
        <v>1.2</v>
      </c>
      <c r="H52" s="19"/>
      <c r="I52" s="20">
        <f>A50</f>
        <v>38</v>
      </c>
      <c r="K52" s="23"/>
      <c r="L52" s="19">
        <f>L47+K50</f>
        <v>1145</v>
      </c>
      <c r="M52" s="20">
        <v>0.4</v>
      </c>
      <c r="N52" s="19">
        <f>N51</f>
        <v>764</v>
      </c>
      <c r="O52" s="20">
        <v>0.6</v>
      </c>
      <c r="P52" s="19">
        <f>P51</f>
        <v>1145</v>
      </c>
      <c r="Q52" s="20">
        <v>0.6</v>
      </c>
      <c r="R52" s="19">
        <f>K50</f>
        <v>381</v>
      </c>
      <c r="S52" s="20" t="s">
        <v>68</v>
      </c>
    </row>
    <row r="53" spans="1:19">
      <c r="A53" s="56" t="s">
        <v>49</v>
      </c>
      <c r="B53" s="57"/>
      <c r="C53" s="57"/>
      <c r="D53" s="57"/>
      <c r="E53" s="57"/>
      <c r="F53" s="57"/>
      <c r="G53" s="57"/>
      <c r="H53" s="57"/>
      <c r="I53" s="58"/>
      <c r="K53" s="56" t="s">
        <v>65</v>
      </c>
      <c r="L53" s="57"/>
      <c r="M53" s="57"/>
      <c r="N53" s="57"/>
      <c r="O53" s="57"/>
      <c r="P53" s="57"/>
      <c r="Q53" s="57"/>
      <c r="R53" s="57"/>
      <c r="S53" s="58"/>
    </row>
    <row r="54" spans="1:19">
      <c r="A54" s="21" t="s">
        <v>40</v>
      </c>
      <c r="B54" s="59" t="s">
        <v>41</v>
      </c>
      <c r="C54" s="60"/>
      <c r="D54" s="59" t="s">
        <v>42</v>
      </c>
      <c r="E54" s="60"/>
      <c r="F54" s="59" t="s">
        <v>43</v>
      </c>
      <c r="G54" s="60"/>
      <c r="H54" s="59" t="s">
        <v>44</v>
      </c>
      <c r="I54" s="60"/>
      <c r="K54" s="21" t="s">
        <v>40</v>
      </c>
      <c r="L54" s="59" t="s">
        <v>41</v>
      </c>
      <c r="M54" s="60"/>
      <c r="N54" s="59" t="s">
        <v>42</v>
      </c>
      <c r="O54" s="60"/>
      <c r="P54" s="59" t="s">
        <v>43</v>
      </c>
      <c r="Q54" s="60"/>
      <c r="R54" s="59" t="s">
        <v>44</v>
      </c>
      <c r="S54" s="60"/>
    </row>
    <row r="55" spans="1:19">
      <c r="A55" s="22">
        <f>VLOOKUP(localauthority_data!C3,localauthority_chartdata!R4:$AH$33,16,0)</f>
        <v>38</v>
      </c>
      <c r="B55" s="24" t="s">
        <v>45</v>
      </c>
      <c r="C55" s="24" t="s">
        <v>46</v>
      </c>
      <c r="D55" s="24" t="s">
        <v>45</v>
      </c>
      <c r="E55" s="24" t="s">
        <v>46</v>
      </c>
      <c r="F55" s="24" t="s">
        <v>45</v>
      </c>
      <c r="G55" s="24" t="s">
        <v>46</v>
      </c>
      <c r="H55" s="24" t="s">
        <v>45</v>
      </c>
      <c r="I55" s="24" t="s">
        <v>46</v>
      </c>
      <c r="K55" s="22">
        <f>localauthority_data!AP29</f>
        <v>382</v>
      </c>
      <c r="L55" s="24" t="s">
        <v>45</v>
      </c>
      <c r="M55" s="24" t="s">
        <v>46</v>
      </c>
      <c r="N55" s="24" t="s">
        <v>45</v>
      </c>
      <c r="O55" s="24" t="s">
        <v>46</v>
      </c>
      <c r="P55" s="24" t="s">
        <v>45</v>
      </c>
      <c r="Q55" s="24" t="s">
        <v>46</v>
      </c>
      <c r="R55" s="24" t="s">
        <v>45</v>
      </c>
      <c r="S55" s="24" t="s">
        <v>46</v>
      </c>
    </row>
    <row r="56" spans="1:19">
      <c r="A56" s="22"/>
      <c r="B56" s="17">
        <f>VLOOKUP(localauthority_data!C3,localauthority_chartdata!$R$4:$AH$33,8,0)</f>
        <v>1453</v>
      </c>
      <c r="C56" s="18">
        <v>1</v>
      </c>
      <c r="D56" s="17">
        <f>B56</f>
        <v>1453</v>
      </c>
      <c r="E56" s="18">
        <v>0.8</v>
      </c>
      <c r="F56" s="17">
        <f>B57</f>
        <v>1699</v>
      </c>
      <c r="G56" s="18">
        <v>0.8</v>
      </c>
      <c r="H56" s="17">
        <f>SUM(B56:B57)/2</f>
        <v>1576</v>
      </c>
      <c r="I56" s="18">
        <v>1</v>
      </c>
      <c r="K56" s="22"/>
      <c r="L56" s="17">
        <f>L52</f>
        <v>1145</v>
      </c>
      <c r="M56" s="18">
        <v>0.4</v>
      </c>
      <c r="N56" s="17">
        <f>L56</f>
        <v>1145</v>
      </c>
      <c r="O56" s="18">
        <v>0.2</v>
      </c>
      <c r="P56" s="17">
        <f>L57</f>
        <v>1527</v>
      </c>
      <c r="Q56" s="18">
        <v>0.2</v>
      </c>
      <c r="R56" s="17">
        <f>SUM(L56:L57)/2</f>
        <v>1336</v>
      </c>
      <c r="S56" s="18">
        <v>0.4</v>
      </c>
    </row>
    <row r="57" spans="1:19">
      <c r="A57" s="23"/>
      <c r="B57" s="19">
        <f>VLOOKUP(localauthority_data!C3,localauthority_chartdata!$R$4:$AH$33,9,0)</f>
        <v>1699</v>
      </c>
      <c r="C57" s="20">
        <v>1</v>
      </c>
      <c r="D57" s="19">
        <f>D56</f>
        <v>1453</v>
      </c>
      <c r="E57" s="20">
        <v>1.2</v>
      </c>
      <c r="F57" s="19">
        <f>F56</f>
        <v>1699</v>
      </c>
      <c r="G57" s="20">
        <v>1.2</v>
      </c>
      <c r="H57" s="19"/>
      <c r="I57" s="20">
        <f>A55</f>
        <v>38</v>
      </c>
      <c r="K57" s="23"/>
      <c r="L57" s="19">
        <f>L56+K55</f>
        <v>1527</v>
      </c>
      <c r="M57" s="20">
        <v>0.4</v>
      </c>
      <c r="N57" s="19">
        <f>N56</f>
        <v>1145</v>
      </c>
      <c r="O57" s="20">
        <v>0.6</v>
      </c>
      <c r="P57" s="19">
        <f>P56</f>
        <v>1527</v>
      </c>
      <c r="Q57" s="20">
        <v>0.6</v>
      </c>
      <c r="R57" s="19">
        <f>K55</f>
        <v>382</v>
      </c>
      <c r="S57" s="20" t="s">
        <v>69</v>
      </c>
    </row>
    <row r="58" spans="1:19">
      <c r="A58" s="56" t="s">
        <v>50</v>
      </c>
      <c r="B58" s="57"/>
      <c r="C58" s="57"/>
      <c r="D58" s="57"/>
      <c r="E58" s="57"/>
      <c r="F58" s="57"/>
      <c r="G58" s="57"/>
      <c r="H58" s="57"/>
      <c r="I58" s="58"/>
      <c r="K58" s="56" t="s">
        <v>50</v>
      </c>
      <c r="L58" s="57"/>
      <c r="M58" s="57"/>
      <c r="N58" s="57"/>
      <c r="O58" s="57"/>
      <c r="P58" s="57"/>
      <c r="Q58" s="57"/>
      <c r="R58" s="57"/>
      <c r="S58" s="58"/>
    </row>
    <row r="59" spans="1:19">
      <c r="A59" s="21" t="s">
        <v>40</v>
      </c>
      <c r="B59" s="59" t="s">
        <v>41</v>
      </c>
      <c r="C59" s="60"/>
      <c r="D59" s="59" t="s">
        <v>42</v>
      </c>
      <c r="E59" s="60"/>
      <c r="F59" s="59" t="s">
        <v>43</v>
      </c>
      <c r="G59" s="60"/>
      <c r="H59" s="59" t="s">
        <v>44</v>
      </c>
      <c r="I59" s="60"/>
      <c r="K59" s="21" t="s">
        <v>40</v>
      </c>
      <c r="L59" s="59" t="s">
        <v>41</v>
      </c>
      <c r="M59" s="60"/>
      <c r="N59" s="59" t="s">
        <v>42</v>
      </c>
      <c r="O59" s="60"/>
      <c r="P59" s="59" t="s">
        <v>43</v>
      </c>
      <c r="Q59" s="60"/>
      <c r="R59" s="59" t="s">
        <v>44</v>
      </c>
      <c r="S59" s="60"/>
    </row>
    <row r="60" spans="1:19">
      <c r="A60" s="22">
        <f>VLOOKUP(localauthority_data!C3,localauthority_chartdata!R4:$AH$33,17,0)</f>
        <v>38</v>
      </c>
      <c r="B60" s="24" t="s">
        <v>45</v>
      </c>
      <c r="C60" s="24" t="s">
        <v>46</v>
      </c>
      <c r="D60" s="24" t="s">
        <v>45</v>
      </c>
      <c r="E60" s="24" t="s">
        <v>46</v>
      </c>
      <c r="F60" s="24" t="s">
        <v>45</v>
      </c>
      <c r="G60" s="24" t="s">
        <v>46</v>
      </c>
      <c r="H60" s="24" t="s">
        <v>45</v>
      </c>
      <c r="I60" s="24" t="s">
        <v>46</v>
      </c>
      <c r="K60" s="22">
        <f>localauthority_data!AQ29</f>
        <v>382</v>
      </c>
      <c r="L60" s="24" t="s">
        <v>45</v>
      </c>
      <c r="M60" s="24" t="s">
        <v>46</v>
      </c>
      <c r="N60" s="24" t="s">
        <v>45</v>
      </c>
      <c r="O60" s="24" t="s">
        <v>46</v>
      </c>
      <c r="P60" s="24" t="s">
        <v>45</v>
      </c>
      <c r="Q60" s="24" t="s">
        <v>46</v>
      </c>
      <c r="R60" s="24" t="s">
        <v>45</v>
      </c>
      <c r="S60" s="24" t="s">
        <v>46</v>
      </c>
    </row>
    <row r="61" spans="1:19">
      <c r="A61" s="22"/>
      <c r="B61" s="17">
        <f>VLOOKUP(localauthority_data!C3,localauthority_chartdata!$R$4:$AH$33,10,0)</f>
        <v>1701</v>
      </c>
      <c r="C61" s="18">
        <v>1</v>
      </c>
      <c r="D61" s="17">
        <f>B61</f>
        <v>1701</v>
      </c>
      <c r="E61" s="18">
        <v>0.8</v>
      </c>
      <c r="F61" s="17">
        <f>B62</f>
        <v>1904</v>
      </c>
      <c r="G61" s="18">
        <v>0.8</v>
      </c>
      <c r="H61" s="17">
        <f>SUM(B61:B62)/2</f>
        <v>1802.5</v>
      </c>
      <c r="I61" s="18">
        <v>1</v>
      </c>
      <c r="K61" s="22"/>
      <c r="L61" s="17">
        <f>L57</f>
        <v>1527</v>
      </c>
      <c r="M61" s="18">
        <v>0.4</v>
      </c>
      <c r="N61" s="17">
        <f>L61</f>
        <v>1527</v>
      </c>
      <c r="O61" s="18">
        <v>0.2</v>
      </c>
      <c r="P61" s="17">
        <f>L62</f>
        <v>1909</v>
      </c>
      <c r="Q61" s="18">
        <v>0.2</v>
      </c>
      <c r="R61" s="17">
        <f>SUM(L61:L62)/2</f>
        <v>1718</v>
      </c>
      <c r="S61" s="18">
        <v>0.4</v>
      </c>
    </row>
    <row r="62" spans="1:19">
      <c r="A62" s="23"/>
      <c r="B62" s="19">
        <f>VLOOKUP(localauthority_data!C3,localauthority_chartdata!$R$4:$AH$33,11,0)</f>
        <v>1904</v>
      </c>
      <c r="C62" s="20">
        <v>1</v>
      </c>
      <c r="D62" s="19">
        <f>D61</f>
        <v>1701</v>
      </c>
      <c r="E62" s="20">
        <v>1.2</v>
      </c>
      <c r="F62" s="19">
        <f>F61</f>
        <v>1904</v>
      </c>
      <c r="G62" s="20">
        <v>1.2</v>
      </c>
      <c r="H62" s="19"/>
      <c r="I62" s="20">
        <f>A60</f>
        <v>38</v>
      </c>
      <c r="K62" s="23"/>
      <c r="L62" s="19">
        <f>L61+K60</f>
        <v>1909</v>
      </c>
      <c r="M62" s="20">
        <v>0.4</v>
      </c>
      <c r="N62" s="19">
        <f>N61</f>
        <v>1527</v>
      </c>
      <c r="O62" s="20">
        <v>0.6</v>
      </c>
      <c r="P62" s="19">
        <f>P61</f>
        <v>1909</v>
      </c>
      <c r="Q62" s="20">
        <v>0.6</v>
      </c>
      <c r="R62" s="19">
        <f>K60</f>
        <v>382</v>
      </c>
      <c r="S62" s="20" t="s">
        <v>70</v>
      </c>
    </row>
    <row r="64" spans="1:19">
      <c r="B64" s="61" t="s">
        <v>71</v>
      </c>
      <c r="C64" s="61"/>
      <c r="D64" s="61"/>
      <c r="E64" s="61"/>
    </row>
    <row r="65" spans="1:19">
      <c r="B65" s="61" t="str">
        <f>localauthority_data!C36&amp;" fifths"</f>
        <v>4 fifths</v>
      </c>
      <c r="C65" s="61"/>
      <c r="D65" s="61" t="s">
        <v>64</v>
      </c>
      <c r="E65" s="61"/>
    </row>
    <row r="66" spans="1:19">
      <c r="B66" s="25" t="s">
        <v>45</v>
      </c>
      <c r="C66" s="25" t="s">
        <v>46</v>
      </c>
      <c r="D66" s="25" t="s">
        <v>45</v>
      </c>
      <c r="E66" s="25" t="s">
        <v>46</v>
      </c>
    </row>
    <row r="67" spans="1:19">
      <c r="B67" s="30">
        <v>0</v>
      </c>
      <c r="C67" s="31">
        <v>1</v>
      </c>
      <c r="D67" s="5">
        <f>B67</f>
        <v>0</v>
      </c>
      <c r="E67" s="26">
        <v>0.4</v>
      </c>
    </row>
    <row r="68" spans="1:19">
      <c r="B68" s="27">
        <v>0</v>
      </c>
      <c r="C68" s="29">
        <v>1</v>
      </c>
      <c r="D68" s="28">
        <f>D67</f>
        <v>0</v>
      </c>
      <c r="E68" s="29">
        <v>0.4</v>
      </c>
    </row>
    <row r="70" spans="1:19">
      <c r="C70" s="3"/>
    </row>
    <row r="71" spans="1:19">
      <c r="A71" s="56" t="s">
        <v>39</v>
      </c>
      <c r="B71" s="57"/>
      <c r="C71" s="57"/>
      <c r="D71" s="57"/>
      <c r="E71" s="57"/>
      <c r="F71" s="57"/>
      <c r="G71" s="57"/>
      <c r="H71" s="57"/>
      <c r="I71" s="58"/>
      <c r="K71" s="56" t="s">
        <v>39</v>
      </c>
      <c r="L71" s="57"/>
      <c r="M71" s="57"/>
      <c r="N71" s="57"/>
      <c r="O71" s="57"/>
      <c r="P71" s="57"/>
      <c r="Q71" s="57"/>
      <c r="R71" s="57"/>
      <c r="S71" s="58"/>
    </row>
    <row r="72" spans="1:19">
      <c r="A72" s="21" t="s">
        <v>40</v>
      </c>
      <c r="B72" s="59" t="s">
        <v>41</v>
      </c>
      <c r="C72" s="60"/>
      <c r="D72" s="59" t="s">
        <v>42</v>
      </c>
      <c r="E72" s="60"/>
      <c r="F72" s="59" t="s">
        <v>43</v>
      </c>
      <c r="G72" s="60"/>
      <c r="H72" s="59" t="s">
        <v>44</v>
      </c>
      <c r="I72" s="60"/>
      <c r="K72" s="21" t="s">
        <v>40</v>
      </c>
      <c r="L72" s="59" t="s">
        <v>41</v>
      </c>
      <c r="M72" s="60"/>
      <c r="N72" s="59" t="s">
        <v>42</v>
      </c>
      <c r="O72" s="60"/>
      <c r="P72" s="59" t="s">
        <v>43</v>
      </c>
      <c r="Q72" s="60"/>
      <c r="R72" s="59" t="s">
        <v>44</v>
      </c>
      <c r="S72" s="60"/>
    </row>
    <row r="73" spans="1:19">
      <c r="A73" s="22" t="b">
        <f>A40=A7</f>
        <v>1</v>
      </c>
      <c r="B73" s="24" t="s">
        <v>45</v>
      </c>
      <c r="C73" s="24" t="s">
        <v>46</v>
      </c>
      <c r="D73" s="24" t="s">
        <v>45</v>
      </c>
      <c r="E73" s="24" t="s">
        <v>46</v>
      </c>
      <c r="F73" s="24" t="s">
        <v>45</v>
      </c>
      <c r="G73" s="24" t="s">
        <v>46</v>
      </c>
      <c r="H73" s="24" t="s">
        <v>45</v>
      </c>
      <c r="I73" s="24" t="s">
        <v>46</v>
      </c>
      <c r="K73" s="22" t="b">
        <f>K40=K7</f>
        <v>1</v>
      </c>
      <c r="L73" s="24" t="s">
        <v>45</v>
      </c>
      <c r="M73" s="24" t="s">
        <v>46</v>
      </c>
      <c r="N73" s="24" t="s">
        <v>45</v>
      </c>
      <c r="O73" s="24" t="s">
        <v>46</v>
      </c>
      <c r="P73" s="24" t="s">
        <v>45</v>
      </c>
      <c r="Q73" s="24" t="s">
        <v>46</v>
      </c>
      <c r="R73" s="24" t="s">
        <v>45</v>
      </c>
      <c r="S73" s="24" t="s">
        <v>46</v>
      </c>
    </row>
    <row r="74" spans="1:19">
      <c r="A74" s="22"/>
      <c r="B74" s="17" t="b">
        <f>B41=B8</f>
        <v>1</v>
      </c>
      <c r="C74" s="18">
        <v>1</v>
      </c>
      <c r="D74" s="17" t="b">
        <f>B74</f>
        <v>1</v>
      </c>
      <c r="E74" s="18">
        <v>0.8</v>
      </c>
      <c r="F74" s="17" t="b">
        <f>B75</f>
        <v>1</v>
      </c>
      <c r="G74" s="18">
        <v>0.8</v>
      </c>
      <c r="H74" s="17">
        <f>SUM(B74:B75)/2</f>
        <v>0</v>
      </c>
      <c r="I74" s="18">
        <v>1</v>
      </c>
      <c r="K74" s="22"/>
      <c r="L74" s="17" t="b">
        <f>L8=L41</f>
        <v>1</v>
      </c>
      <c r="M74" s="18">
        <v>0.4</v>
      </c>
      <c r="N74" s="17" t="b">
        <f>L74</f>
        <v>1</v>
      </c>
      <c r="O74" s="18">
        <v>0.2</v>
      </c>
      <c r="P74" s="17" t="b">
        <f>L75</f>
        <v>1</v>
      </c>
      <c r="Q74" s="18">
        <v>0.2</v>
      </c>
      <c r="R74" s="17">
        <f>SUM(L74:L75)/2</f>
        <v>0</v>
      </c>
      <c r="S74" s="18">
        <v>0.4</v>
      </c>
    </row>
    <row r="75" spans="1:19">
      <c r="A75" s="23"/>
      <c r="B75" s="19" t="b">
        <f>B9=B42</f>
        <v>1</v>
      </c>
      <c r="C75" s="20">
        <v>1</v>
      </c>
      <c r="D75" s="19" t="b">
        <f>D74</f>
        <v>1</v>
      </c>
      <c r="E75" s="20">
        <v>1.2</v>
      </c>
      <c r="F75" s="19" t="b">
        <f>F74</f>
        <v>1</v>
      </c>
      <c r="G75" s="20">
        <v>1.2</v>
      </c>
      <c r="H75" s="19"/>
      <c r="I75" s="20" t="b">
        <f>A73</f>
        <v>1</v>
      </c>
      <c r="K75" s="23"/>
      <c r="L75" s="19" t="b">
        <f>K73</f>
        <v>1</v>
      </c>
      <c r="M75" s="20">
        <v>0.4</v>
      </c>
      <c r="N75" s="19" t="b">
        <f>N74</f>
        <v>1</v>
      </c>
      <c r="O75" s="20">
        <v>0.6</v>
      </c>
      <c r="P75" s="19" t="b">
        <f>P74</f>
        <v>1</v>
      </c>
      <c r="Q75" s="20">
        <v>0.6</v>
      </c>
      <c r="R75" s="19" t="b">
        <f>L75</f>
        <v>1</v>
      </c>
      <c r="S75" s="20" t="s">
        <v>67</v>
      </c>
    </row>
    <row r="76" spans="1:19">
      <c r="A76" s="56" t="s">
        <v>47</v>
      </c>
      <c r="B76" s="57"/>
      <c r="C76" s="57"/>
      <c r="D76" s="57"/>
      <c r="E76" s="57"/>
      <c r="F76" s="57"/>
      <c r="G76" s="57"/>
      <c r="H76" s="57"/>
      <c r="I76" s="58"/>
      <c r="K76" s="56" t="s">
        <v>47</v>
      </c>
      <c r="L76" s="57"/>
      <c r="M76" s="57"/>
      <c r="N76" s="57"/>
      <c r="O76" s="57"/>
      <c r="P76" s="57"/>
      <c r="Q76" s="57"/>
      <c r="R76" s="57"/>
      <c r="S76" s="58"/>
    </row>
    <row r="77" spans="1:19">
      <c r="A77" s="21" t="s">
        <v>40</v>
      </c>
      <c r="B77" s="59" t="s">
        <v>41</v>
      </c>
      <c r="C77" s="60"/>
      <c r="D77" s="59" t="s">
        <v>42</v>
      </c>
      <c r="E77" s="60"/>
      <c r="F77" s="59" t="s">
        <v>43</v>
      </c>
      <c r="G77" s="60"/>
      <c r="H77" s="59" t="s">
        <v>44</v>
      </c>
      <c r="I77" s="60"/>
      <c r="K77" s="21" t="s">
        <v>40</v>
      </c>
      <c r="L77" s="59" t="s">
        <v>41</v>
      </c>
      <c r="M77" s="60"/>
      <c r="N77" s="59" t="s">
        <v>42</v>
      </c>
      <c r="O77" s="60"/>
      <c r="P77" s="59" t="s">
        <v>43</v>
      </c>
      <c r="Q77" s="60"/>
      <c r="R77" s="59" t="s">
        <v>44</v>
      </c>
      <c r="S77" s="60"/>
    </row>
    <row r="78" spans="1:19">
      <c r="A78" s="22" t="b">
        <f>A45=A12</f>
        <v>1</v>
      </c>
      <c r="B78" s="24" t="s">
        <v>45</v>
      </c>
      <c r="C78" s="24" t="s">
        <v>46</v>
      </c>
      <c r="D78" s="24" t="s">
        <v>45</v>
      </c>
      <c r="E78" s="24" t="s">
        <v>46</v>
      </c>
      <c r="F78" s="24" t="s">
        <v>45</v>
      </c>
      <c r="G78" s="24" t="s">
        <v>46</v>
      </c>
      <c r="H78" s="24" t="s">
        <v>45</v>
      </c>
      <c r="I78" s="24" t="s">
        <v>46</v>
      </c>
      <c r="K78" s="22" t="b">
        <f>K12=K45</f>
        <v>1</v>
      </c>
      <c r="L78" s="24" t="s">
        <v>45</v>
      </c>
      <c r="M78" s="24" t="s">
        <v>46</v>
      </c>
      <c r="N78" s="24" t="s">
        <v>45</v>
      </c>
      <c r="O78" s="24" t="s">
        <v>46</v>
      </c>
      <c r="P78" s="24" t="s">
        <v>45</v>
      </c>
      <c r="Q78" s="24" t="s">
        <v>46</v>
      </c>
      <c r="R78" s="24" t="s">
        <v>45</v>
      </c>
      <c r="S78" s="24" t="s">
        <v>46</v>
      </c>
    </row>
    <row r="79" spans="1:19">
      <c r="A79" s="22"/>
      <c r="B79" s="17" t="b">
        <f>B46=B13</f>
        <v>1</v>
      </c>
      <c r="C79" s="18">
        <v>1</v>
      </c>
      <c r="D79" s="17" t="b">
        <f>B79</f>
        <v>1</v>
      </c>
      <c r="E79" s="18">
        <v>0.8</v>
      </c>
      <c r="F79" s="17" t="b">
        <f>B80</f>
        <v>1</v>
      </c>
      <c r="G79" s="18">
        <v>0.8</v>
      </c>
      <c r="H79" s="17">
        <f>SUM(B79:B80)/2</f>
        <v>0</v>
      </c>
      <c r="I79" s="18">
        <v>1</v>
      </c>
      <c r="K79" s="22"/>
      <c r="L79" s="17" t="b">
        <f>L75</f>
        <v>1</v>
      </c>
      <c r="M79" s="18">
        <v>0.4</v>
      </c>
      <c r="N79" s="17" t="b">
        <f>L79</f>
        <v>1</v>
      </c>
      <c r="O79" s="18">
        <v>0.2</v>
      </c>
      <c r="P79" s="17" t="b">
        <f>L80</f>
        <v>1</v>
      </c>
      <c r="Q79" s="18">
        <v>0.2</v>
      </c>
      <c r="R79" s="17">
        <f>SUM(L79:L80)/2</f>
        <v>0</v>
      </c>
      <c r="S79" s="18">
        <v>0.4</v>
      </c>
    </row>
    <row r="80" spans="1:19">
      <c r="A80" s="23"/>
      <c r="B80" s="19" t="b">
        <f>B47=B14</f>
        <v>1</v>
      </c>
      <c r="C80" s="20">
        <v>1</v>
      </c>
      <c r="D80" s="19" t="b">
        <f>D79</f>
        <v>1</v>
      </c>
      <c r="E80" s="20">
        <v>1.2</v>
      </c>
      <c r="F80" s="19" t="b">
        <f>B80</f>
        <v>1</v>
      </c>
      <c r="G80" s="20">
        <v>1.2</v>
      </c>
      <c r="H80" s="19"/>
      <c r="I80" s="20" t="b">
        <f>A78</f>
        <v>1</v>
      </c>
      <c r="K80" s="23"/>
      <c r="L80" s="19" t="b">
        <f>L14=L47</f>
        <v>1</v>
      </c>
      <c r="M80" s="20">
        <v>0.4</v>
      </c>
      <c r="N80" s="19" t="b">
        <f>L79</f>
        <v>1</v>
      </c>
      <c r="O80" s="20">
        <v>0.6</v>
      </c>
      <c r="P80" s="19" t="b">
        <f>P79</f>
        <v>1</v>
      </c>
      <c r="Q80" s="20">
        <v>0.6</v>
      </c>
      <c r="R80" s="19" t="b">
        <f>K78</f>
        <v>1</v>
      </c>
      <c r="S80" s="20" t="s">
        <v>66</v>
      </c>
    </row>
    <row r="81" spans="1:19">
      <c r="A81" s="56" t="s">
        <v>48</v>
      </c>
      <c r="B81" s="57"/>
      <c r="C81" s="57"/>
      <c r="D81" s="57"/>
      <c r="E81" s="57"/>
      <c r="F81" s="57"/>
      <c r="G81" s="57"/>
      <c r="H81" s="57"/>
      <c r="I81" s="58"/>
      <c r="K81" s="56" t="s">
        <v>48</v>
      </c>
      <c r="L81" s="57"/>
      <c r="M81" s="57"/>
      <c r="N81" s="57"/>
      <c r="O81" s="57"/>
      <c r="P81" s="57"/>
      <c r="Q81" s="57"/>
      <c r="R81" s="57"/>
      <c r="S81" s="58"/>
    </row>
    <row r="82" spans="1:19">
      <c r="A82" s="21" t="s">
        <v>40</v>
      </c>
      <c r="B82" s="59" t="s">
        <v>41</v>
      </c>
      <c r="C82" s="60"/>
      <c r="D82" s="59" t="s">
        <v>42</v>
      </c>
      <c r="E82" s="60"/>
      <c r="F82" s="59" t="s">
        <v>43</v>
      </c>
      <c r="G82" s="60"/>
      <c r="H82" s="59" t="s">
        <v>44</v>
      </c>
      <c r="I82" s="60"/>
      <c r="K82" s="21" t="s">
        <v>40</v>
      </c>
      <c r="L82" s="59" t="s">
        <v>41</v>
      </c>
      <c r="M82" s="60"/>
      <c r="N82" s="59" t="s">
        <v>42</v>
      </c>
      <c r="O82" s="60"/>
      <c r="P82" s="59" t="s">
        <v>43</v>
      </c>
      <c r="Q82" s="60"/>
      <c r="R82" s="59" t="s">
        <v>44</v>
      </c>
      <c r="S82" s="60"/>
    </row>
    <row r="83" spans="1:19">
      <c r="A83" s="22" t="b">
        <f>A17=A50</f>
        <v>1</v>
      </c>
      <c r="B83" s="24" t="s">
        <v>45</v>
      </c>
      <c r="C83" s="24" t="s">
        <v>46</v>
      </c>
      <c r="D83" s="24" t="s">
        <v>45</v>
      </c>
      <c r="E83" s="24" t="s">
        <v>46</v>
      </c>
      <c r="F83" s="24" t="s">
        <v>45</v>
      </c>
      <c r="G83" s="24" t="s">
        <v>46</v>
      </c>
      <c r="H83" s="24" t="s">
        <v>45</v>
      </c>
      <c r="I83" s="24" t="s">
        <v>46</v>
      </c>
      <c r="K83" s="22" t="b">
        <f>K17=K50</f>
        <v>1</v>
      </c>
      <c r="L83" s="24" t="s">
        <v>45</v>
      </c>
      <c r="M83" s="24" t="s">
        <v>46</v>
      </c>
      <c r="N83" s="24" t="s">
        <v>45</v>
      </c>
      <c r="O83" s="24" t="s">
        <v>46</v>
      </c>
      <c r="P83" s="24" t="s">
        <v>45</v>
      </c>
      <c r="Q83" s="24" t="s">
        <v>46</v>
      </c>
      <c r="R83" s="24" t="s">
        <v>45</v>
      </c>
      <c r="S83" s="24" t="s">
        <v>46</v>
      </c>
    </row>
    <row r="84" spans="1:19">
      <c r="A84" s="22"/>
      <c r="B84" s="17" t="b">
        <f>B51=B18</f>
        <v>1</v>
      </c>
      <c r="C84" s="18">
        <v>1</v>
      </c>
      <c r="D84" s="17" t="b">
        <f>B84</f>
        <v>1</v>
      </c>
      <c r="E84" s="18">
        <v>0.8</v>
      </c>
      <c r="F84" s="17" t="b">
        <f>B85</f>
        <v>1</v>
      </c>
      <c r="G84" s="18">
        <v>0.8</v>
      </c>
      <c r="H84" s="17">
        <f>SUM(B84:B85)/2</f>
        <v>0</v>
      </c>
      <c r="I84" s="18">
        <v>1</v>
      </c>
      <c r="K84" s="22"/>
      <c r="L84" s="17" t="b">
        <f>L80</f>
        <v>1</v>
      </c>
      <c r="M84" s="18">
        <v>0.4</v>
      </c>
      <c r="N84" s="17" t="b">
        <f>L84</f>
        <v>1</v>
      </c>
      <c r="O84" s="18">
        <v>0.2</v>
      </c>
      <c r="P84" s="17" t="b">
        <f>L85</f>
        <v>1</v>
      </c>
      <c r="Q84" s="18">
        <v>0.2</v>
      </c>
      <c r="R84" s="17">
        <f>SUM(L84:L85)/2</f>
        <v>0</v>
      </c>
      <c r="S84" s="18">
        <v>0.4</v>
      </c>
    </row>
    <row r="85" spans="1:19">
      <c r="A85" s="23"/>
      <c r="B85" s="19" t="b">
        <f>B19=B52</f>
        <v>1</v>
      </c>
      <c r="C85" s="20">
        <v>1</v>
      </c>
      <c r="D85" s="19" t="b">
        <f>D84</f>
        <v>1</v>
      </c>
      <c r="E85" s="20">
        <v>1.2</v>
      </c>
      <c r="F85" s="19" t="b">
        <f>F84</f>
        <v>1</v>
      </c>
      <c r="G85" s="20">
        <v>1.2</v>
      </c>
      <c r="H85" s="19"/>
      <c r="I85" s="20" t="b">
        <f>A83</f>
        <v>1</v>
      </c>
      <c r="K85" s="23"/>
      <c r="L85" s="19" t="b">
        <f>L18=L51</f>
        <v>1</v>
      </c>
      <c r="M85" s="20">
        <v>0.4</v>
      </c>
      <c r="N85" s="19" t="b">
        <f>N84</f>
        <v>1</v>
      </c>
      <c r="O85" s="20">
        <v>0.6</v>
      </c>
      <c r="P85" s="19" t="b">
        <f>P84</f>
        <v>1</v>
      </c>
      <c r="Q85" s="20">
        <v>0.6</v>
      </c>
      <c r="R85" s="19" t="b">
        <f>K83</f>
        <v>1</v>
      </c>
      <c r="S85" s="20" t="s">
        <v>68</v>
      </c>
    </row>
    <row r="86" spans="1:19">
      <c r="A86" s="56" t="s">
        <v>49</v>
      </c>
      <c r="B86" s="57"/>
      <c r="C86" s="57"/>
      <c r="D86" s="57"/>
      <c r="E86" s="57"/>
      <c r="F86" s="57"/>
      <c r="G86" s="57"/>
      <c r="H86" s="57"/>
      <c r="I86" s="58"/>
      <c r="K86" s="56" t="s">
        <v>65</v>
      </c>
      <c r="L86" s="57"/>
      <c r="M86" s="57"/>
      <c r="N86" s="57"/>
      <c r="O86" s="57"/>
      <c r="P86" s="57"/>
      <c r="Q86" s="57"/>
      <c r="R86" s="57"/>
      <c r="S86" s="58"/>
    </row>
    <row r="87" spans="1:19">
      <c r="A87" s="21" t="s">
        <v>40</v>
      </c>
      <c r="B87" s="59" t="s">
        <v>41</v>
      </c>
      <c r="C87" s="60"/>
      <c r="D87" s="59" t="s">
        <v>42</v>
      </c>
      <c r="E87" s="60"/>
      <c r="F87" s="59" t="s">
        <v>43</v>
      </c>
      <c r="G87" s="60"/>
      <c r="H87" s="59" t="s">
        <v>44</v>
      </c>
      <c r="I87" s="60"/>
      <c r="K87" s="21" t="s">
        <v>40</v>
      </c>
      <c r="L87" s="59" t="s">
        <v>41</v>
      </c>
      <c r="M87" s="60"/>
      <c r="N87" s="59" t="s">
        <v>42</v>
      </c>
      <c r="O87" s="60"/>
      <c r="P87" s="59" t="s">
        <v>43</v>
      </c>
      <c r="Q87" s="60"/>
      <c r="R87" s="59" t="s">
        <v>44</v>
      </c>
      <c r="S87" s="60"/>
    </row>
    <row r="88" spans="1:19">
      <c r="A88" s="22" t="b">
        <f>A55=A22</f>
        <v>1</v>
      </c>
      <c r="B88" s="24" t="s">
        <v>45</v>
      </c>
      <c r="C88" s="24" t="s">
        <v>46</v>
      </c>
      <c r="D88" s="24" t="s">
        <v>45</v>
      </c>
      <c r="E88" s="24" t="s">
        <v>46</v>
      </c>
      <c r="F88" s="24" t="s">
        <v>45</v>
      </c>
      <c r="G88" s="24" t="s">
        <v>46</v>
      </c>
      <c r="H88" s="24" t="s">
        <v>45</v>
      </c>
      <c r="I88" s="24" t="s">
        <v>46</v>
      </c>
      <c r="K88" s="22" t="b">
        <f>K22=K55</f>
        <v>1</v>
      </c>
      <c r="L88" s="24" t="s">
        <v>45</v>
      </c>
      <c r="M88" s="24" t="s">
        <v>46</v>
      </c>
      <c r="N88" s="24" t="s">
        <v>45</v>
      </c>
      <c r="O88" s="24" t="s">
        <v>46</v>
      </c>
      <c r="P88" s="24" t="s">
        <v>45</v>
      </c>
      <c r="Q88" s="24" t="s">
        <v>46</v>
      </c>
      <c r="R88" s="24" t="s">
        <v>45</v>
      </c>
      <c r="S88" s="24" t="s">
        <v>46</v>
      </c>
    </row>
    <row r="89" spans="1:19">
      <c r="A89" s="22"/>
      <c r="B89" s="17" t="b">
        <f>B56=B23</f>
        <v>1</v>
      </c>
      <c r="C89" s="18">
        <v>1</v>
      </c>
      <c r="D89" s="17" t="b">
        <f>B89</f>
        <v>1</v>
      </c>
      <c r="E89" s="18">
        <v>0.8</v>
      </c>
      <c r="F89" s="17" t="b">
        <f>B90</f>
        <v>1</v>
      </c>
      <c r="G89" s="18">
        <v>0.8</v>
      </c>
      <c r="H89" s="17">
        <f>SUM(B89:B90)/2</f>
        <v>0</v>
      </c>
      <c r="I89" s="18">
        <v>1</v>
      </c>
      <c r="K89" s="22"/>
      <c r="L89" s="17" t="b">
        <f>L85</f>
        <v>1</v>
      </c>
      <c r="M89" s="18">
        <v>0.4</v>
      </c>
      <c r="N89" s="17" t="b">
        <f>L89</f>
        <v>1</v>
      </c>
      <c r="O89" s="18">
        <v>0.2</v>
      </c>
      <c r="P89" s="17" t="b">
        <f>L90</f>
        <v>1</v>
      </c>
      <c r="Q89" s="18">
        <v>0.2</v>
      </c>
      <c r="R89" s="17">
        <f>SUM(L89:L90)/2</f>
        <v>0</v>
      </c>
      <c r="S89" s="18">
        <v>0.4</v>
      </c>
    </row>
    <row r="90" spans="1:19">
      <c r="A90" s="23"/>
      <c r="B90" s="19" t="b">
        <f>B57=B24</f>
        <v>1</v>
      </c>
      <c r="C90" s="20">
        <v>1</v>
      </c>
      <c r="D90" s="19" t="b">
        <f>D89</f>
        <v>1</v>
      </c>
      <c r="E90" s="20">
        <v>1.2</v>
      </c>
      <c r="F90" s="19" t="b">
        <f>F89</f>
        <v>1</v>
      </c>
      <c r="G90" s="20">
        <v>1.2</v>
      </c>
      <c r="H90" s="19"/>
      <c r="I90" s="20" t="b">
        <f>A88</f>
        <v>1</v>
      </c>
      <c r="K90" s="23"/>
      <c r="L90" s="19" t="b">
        <f>L23=L56</f>
        <v>1</v>
      </c>
      <c r="M90" s="20">
        <v>0.4</v>
      </c>
      <c r="N90" s="19" t="b">
        <f>N89</f>
        <v>1</v>
      </c>
      <c r="O90" s="20">
        <v>0.6</v>
      </c>
      <c r="P90" s="19" t="b">
        <f>P89</f>
        <v>1</v>
      </c>
      <c r="Q90" s="20">
        <v>0.6</v>
      </c>
      <c r="R90" s="19" t="b">
        <f>K88</f>
        <v>1</v>
      </c>
      <c r="S90" s="20" t="s">
        <v>69</v>
      </c>
    </row>
    <row r="91" spans="1:19">
      <c r="A91" s="56" t="s">
        <v>50</v>
      </c>
      <c r="B91" s="57"/>
      <c r="C91" s="57"/>
      <c r="D91" s="57"/>
      <c r="E91" s="57"/>
      <c r="F91" s="57"/>
      <c r="G91" s="57"/>
      <c r="H91" s="57"/>
      <c r="I91" s="58"/>
      <c r="K91" s="56" t="s">
        <v>50</v>
      </c>
      <c r="L91" s="57"/>
      <c r="M91" s="57"/>
      <c r="N91" s="57"/>
      <c r="O91" s="57"/>
      <c r="P91" s="57"/>
      <c r="Q91" s="57"/>
      <c r="R91" s="57"/>
      <c r="S91" s="58"/>
    </row>
    <row r="92" spans="1:19">
      <c r="A92" s="21" t="s">
        <v>40</v>
      </c>
      <c r="B92" s="59" t="s">
        <v>41</v>
      </c>
      <c r="C92" s="60"/>
      <c r="D92" s="59" t="s">
        <v>42</v>
      </c>
      <c r="E92" s="60"/>
      <c r="F92" s="59" t="s">
        <v>43</v>
      </c>
      <c r="G92" s="60"/>
      <c r="H92" s="59" t="s">
        <v>44</v>
      </c>
      <c r="I92" s="60"/>
      <c r="K92" s="21" t="s">
        <v>40</v>
      </c>
      <c r="L92" s="59" t="s">
        <v>41</v>
      </c>
      <c r="M92" s="60"/>
      <c r="N92" s="59" t="s">
        <v>42</v>
      </c>
      <c r="O92" s="60"/>
      <c r="P92" s="59" t="s">
        <v>43</v>
      </c>
      <c r="Q92" s="60"/>
      <c r="R92" s="59" t="s">
        <v>44</v>
      </c>
      <c r="S92" s="60"/>
    </row>
    <row r="93" spans="1:19">
      <c r="A93" s="22" t="b">
        <f>A60=A27</f>
        <v>1</v>
      </c>
      <c r="B93" s="24" t="s">
        <v>45</v>
      </c>
      <c r="C93" s="24" t="s">
        <v>46</v>
      </c>
      <c r="D93" s="24" t="s">
        <v>45</v>
      </c>
      <c r="E93" s="24" t="s">
        <v>46</v>
      </c>
      <c r="F93" s="24" t="s">
        <v>45</v>
      </c>
      <c r="G93" s="24" t="s">
        <v>46</v>
      </c>
      <c r="H93" s="24" t="s">
        <v>45</v>
      </c>
      <c r="I93" s="24" t="s">
        <v>46</v>
      </c>
      <c r="K93" s="22" t="b">
        <f>K60=K27</f>
        <v>1</v>
      </c>
      <c r="L93" s="24" t="s">
        <v>45</v>
      </c>
      <c r="M93" s="24" t="s">
        <v>46</v>
      </c>
      <c r="N93" s="24" t="s">
        <v>45</v>
      </c>
      <c r="O93" s="24" t="s">
        <v>46</v>
      </c>
      <c r="P93" s="24" t="s">
        <v>45</v>
      </c>
      <c r="Q93" s="24" t="s">
        <v>46</v>
      </c>
      <c r="R93" s="24" t="s">
        <v>45</v>
      </c>
      <c r="S93" s="24" t="s">
        <v>46</v>
      </c>
    </row>
    <row r="94" spans="1:19">
      <c r="A94" s="22"/>
      <c r="B94" s="17" t="b">
        <f>B61=B28</f>
        <v>1</v>
      </c>
      <c r="C94" s="18">
        <v>1</v>
      </c>
      <c r="D94" s="17" t="b">
        <f>B94</f>
        <v>1</v>
      </c>
      <c r="E94" s="18">
        <v>0.8</v>
      </c>
      <c r="F94" s="17" t="b">
        <f>B95</f>
        <v>1</v>
      </c>
      <c r="G94" s="18">
        <v>0.8</v>
      </c>
      <c r="H94" s="17">
        <f>SUM(B94:B95)/2</f>
        <v>0</v>
      </c>
      <c r="I94" s="18">
        <v>1</v>
      </c>
      <c r="K94" s="22"/>
      <c r="L94" s="17" t="b">
        <f>L90</f>
        <v>1</v>
      </c>
      <c r="M94" s="18">
        <v>0.4</v>
      </c>
      <c r="N94" s="17" t="b">
        <f>L94</f>
        <v>1</v>
      </c>
      <c r="O94" s="18">
        <v>0.2</v>
      </c>
      <c r="P94" s="17" t="b">
        <f>L95</f>
        <v>1</v>
      </c>
      <c r="Q94" s="18">
        <v>0.2</v>
      </c>
      <c r="R94" s="17">
        <f>SUM(L94:L95)/2</f>
        <v>0</v>
      </c>
      <c r="S94" s="18">
        <v>0.4</v>
      </c>
    </row>
    <row r="95" spans="1:19">
      <c r="A95" s="23"/>
      <c r="B95" s="19" t="b">
        <f>B62=B29</f>
        <v>1</v>
      </c>
      <c r="C95" s="20">
        <v>1</v>
      </c>
      <c r="D95" s="19" t="b">
        <f>D94</f>
        <v>1</v>
      </c>
      <c r="E95" s="20">
        <v>1.2</v>
      </c>
      <c r="F95" s="19" t="b">
        <f>F94</f>
        <v>1</v>
      </c>
      <c r="G95" s="20">
        <v>1.2</v>
      </c>
      <c r="H95" s="19"/>
      <c r="I95" s="20" t="b">
        <f>A93</f>
        <v>1</v>
      </c>
      <c r="K95" s="23"/>
      <c r="L95" s="19" t="b">
        <f>L62=L29</f>
        <v>1</v>
      </c>
      <c r="M95" s="20">
        <v>0.4</v>
      </c>
      <c r="N95" s="19" t="b">
        <f>N94</f>
        <v>1</v>
      </c>
      <c r="O95" s="20">
        <v>0.6</v>
      </c>
      <c r="P95" s="19" t="b">
        <f>P94</f>
        <v>1</v>
      </c>
      <c r="Q95" s="20">
        <v>0.6</v>
      </c>
      <c r="R95" s="19" t="b">
        <f>K93</f>
        <v>1</v>
      </c>
      <c r="S95" s="20" t="s">
        <v>70</v>
      </c>
    </row>
    <row r="97" spans="2:5">
      <c r="B97" s="61" t="s">
        <v>71</v>
      </c>
      <c r="C97" s="61"/>
      <c r="D97" s="61"/>
      <c r="E97" s="61"/>
    </row>
    <row r="98" spans="2:5">
      <c r="B98" s="61" t="str">
        <f>localauthority_data!C69&amp;" fifths"</f>
        <v>2 fifths</v>
      </c>
      <c r="C98" s="61"/>
      <c r="D98" s="61" t="s">
        <v>64</v>
      </c>
      <c r="E98" s="61"/>
    </row>
    <row r="99" spans="2:5">
      <c r="B99" s="25" t="s">
        <v>45</v>
      </c>
      <c r="C99" s="25" t="s">
        <v>46</v>
      </c>
      <c r="D99" s="25" t="s">
        <v>45</v>
      </c>
      <c r="E99" s="25" t="s">
        <v>46</v>
      </c>
    </row>
    <row r="100" spans="2:5">
      <c r="B100" s="30">
        <v>0</v>
      </c>
      <c r="C100" s="31">
        <v>1</v>
      </c>
      <c r="D100" s="5">
        <f>B100</f>
        <v>0</v>
      </c>
      <c r="E100" s="26">
        <v>0.4</v>
      </c>
    </row>
    <row r="101" spans="2:5">
      <c r="B101" s="27">
        <v>0</v>
      </c>
      <c r="C101" s="29">
        <v>1</v>
      </c>
      <c r="D101" s="28">
        <f>D100</f>
        <v>0</v>
      </c>
      <c r="E101" s="29">
        <v>0.4</v>
      </c>
    </row>
  </sheetData>
  <mergeCells count="159">
    <mergeCell ref="K58:S58"/>
    <mergeCell ref="L59:M59"/>
    <mergeCell ref="N59:O59"/>
    <mergeCell ref="P59:Q59"/>
    <mergeCell ref="R59:S59"/>
    <mergeCell ref="P49:Q49"/>
    <mergeCell ref="R49:S49"/>
    <mergeCell ref="K53:S53"/>
    <mergeCell ref="L54:M54"/>
    <mergeCell ref="N54:O54"/>
    <mergeCell ref="P54:Q54"/>
    <mergeCell ref="R54:S54"/>
    <mergeCell ref="B97:E97"/>
    <mergeCell ref="B98:C98"/>
    <mergeCell ref="D98:E98"/>
    <mergeCell ref="K38:S38"/>
    <mergeCell ref="L39:M39"/>
    <mergeCell ref="N39:O39"/>
    <mergeCell ref="P39:Q39"/>
    <mergeCell ref="R39:S39"/>
    <mergeCell ref="K43:S43"/>
    <mergeCell ref="L44:M44"/>
    <mergeCell ref="N44:O44"/>
    <mergeCell ref="P44:Q44"/>
    <mergeCell ref="R44:S44"/>
    <mergeCell ref="K48:S48"/>
    <mergeCell ref="L49:M49"/>
    <mergeCell ref="N49:O49"/>
    <mergeCell ref="A91:I91"/>
    <mergeCell ref="B92:C92"/>
    <mergeCell ref="D92:E92"/>
    <mergeCell ref="F92:G92"/>
    <mergeCell ref="H92:I92"/>
    <mergeCell ref="A86:I86"/>
    <mergeCell ref="B87:C87"/>
    <mergeCell ref="D87:E87"/>
    <mergeCell ref="F87:G87"/>
    <mergeCell ref="H87:I87"/>
    <mergeCell ref="A81:I81"/>
    <mergeCell ref="B82:C82"/>
    <mergeCell ref="D82:E82"/>
    <mergeCell ref="F82:G82"/>
    <mergeCell ref="H82:I82"/>
    <mergeCell ref="A76:I76"/>
    <mergeCell ref="B77:C77"/>
    <mergeCell ref="D77:E77"/>
    <mergeCell ref="F77:G77"/>
    <mergeCell ref="H77:I77"/>
    <mergeCell ref="B64:E64"/>
    <mergeCell ref="B65:C65"/>
    <mergeCell ref="D65:E65"/>
    <mergeCell ref="A71:I71"/>
    <mergeCell ref="B72:C72"/>
    <mergeCell ref="D72:E72"/>
    <mergeCell ref="F72:G72"/>
    <mergeCell ref="H72:I72"/>
    <mergeCell ref="A58:I58"/>
    <mergeCell ref="B59:C59"/>
    <mergeCell ref="D59:E59"/>
    <mergeCell ref="F59:G59"/>
    <mergeCell ref="H59:I59"/>
    <mergeCell ref="A53:I53"/>
    <mergeCell ref="B54:C54"/>
    <mergeCell ref="D54:E54"/>
    <mergeCell ref="F54:G54"/>
    <mergeCell ref="H54:I54"/>
    <mergeCell ref="A48:I48"/>
    <mergeCell ref="B49:C49"/>
    <mergeCell ref="D49:E49"/>
    <mergeCell ref="F49:G49"/>
    <mergeCell ref="H49:I49"/>
    <mergeCell ref="F11:G11"/>
    <mergeCell ref="H11:I11"/>
    <mergeCell ref="B16:C16"/>
    <mergeCell ref="D16:E16"/>
    <mergeCell ref="F16:G16"/>
    <mergeCell ref="H16:I16"/>
    <mergeCell ref="A43:I43"/>
    <mergeCell ref="B44:C44"/>
    <mergeCell ref="D44:E44"/>
    <mergeCell ref="F44:G44"/>
    <mergeCell ref="H44:I44"/>
    <mergeCell ref="A38:I38"/>
    <mergeCell ref="B39:C39"/>
    <mergeCell ref="D39:E39"/>
    <mergeCell ref="F39:G39"/>
    <mergeCell ref="H39:I39"/>
    <mergeCell ref="D32:E32"/>
    <mergeCell ref="B32:C32"/>
    <mergeCell ref="B31:E31"/>
    <mergeCell ref="P16:Q16"/>
    <mergeCell ref="R16:S16"/>
    <mergeCell ref="L21:M21"/>
    <mergeCell ref="N21:O21"/>
    <mergeCell ref="P21:Q21"/>
    <mergeCell ref="R21:S21"/>
    <mergeCell ref="B26:C26"/>
    <mergeCell ref="D26:E26"/>
    <mergeCell ref="F26:G26"/>
    <mergeCell ref="H26:I26"/>
    <mergeCell ref="L16:M16"/>
    <mergeCell ref="N16:O16"/>
    <mergeCell ref="L26:M26"/>
    <mergeCell ref="N26:O26"/>
    <mergeCell ref="P26:Q26"/>
    <mergeCell ref="R26:S26"/>
    <mergeCell ref="B21:C21"/>
    <mergeCell ref="D21:E21"/>
    <mergeCell ref="F21:G21"/>
    <mergeCell ref="H21:I21"/>
    <mergeCell ref="K5:S5"/>
    <mergeCell ref="K10:S10"/>
    <mergeCell ref="K15:S15"/>
    <mergeCell ref="K20:S20"/>
    <mergeCell ref="K25:S25"/>
    <mergeCell ref="A5:I5"/>
    <mergeCell ref="A10:I10"/>
    <mergeCell ref="A15:I15"/>
    <mergeCell ref="A20:I20"/>
    <mergeCell ref="A25:I25"/>
    <mergeCell ref="P6:Q6"/>
    <mergeCell ref="R6:S6"/>
    <mergeCell ref="L11:M11"/>
    <mergeCell ref="N11:O11"/>
    <mergeCell ref="P11:Q11"/>
    <mergeCell ref="R11:S11"/>
    <mergeCell ref="L6:M6"/>
    <mergeCell ref="N6:O6"/>
    <mergeCell ref="B6:C6"/>
    <mergeCell ref="D6:E6"/>
    <mergeCell ref="F6:G6"/>
    <mergeCell ref="H6:I6"/>
    <mergeCell ref="B11:C11"/>
    <mergeCell ref="D11:E11"/>
    <mergeCell ref="K71:S71"/>
    <mergeCell ref="L72:M72"/>
    <mergeCell ref="N72:O72"/>
    <mergeCell ref="P72:Q72"/>
    <mergeCell ref="R72:S72"/>
    <mergeCell ref="K76:S76"/>
    <mergeCell ref="L77:M77"/>
    <mergeCell ref="N77:O77"/>
    <mergeCell ref="P77:Q77"/>
    <mergeCell ref="R77:S77"/>
    <mergeCell ref="K91:S91"/>
    <mergeCell ref="L92:M92"/>
    <mergeCell ref="N92:O92"/>
    <mergeCell ref="P92:Q92"/>
    <mergeCell ref="R92:S92"/>
    <mergeCell ref="K81:S81"/>
    <mergeCell ref="L82:M82"/>
    <mergeCell ref="N82:O82"/>
    <mergeCell ref="P82:Q82"/>
    <mergeCell ref="R82:S82"/>
    <mergeCell ref="K86:S86"/>
    <mergeCell ref="L87:M87"/>
    <mergeCell ref="N87:O87"/>
    <mergeCell ref="P87:Q87"/>
    <mergeCell ref="R87:S87"/>
  </mergeCells>
  <conditionalFormatting sqref="A70:I101">
    <cfRule type="cellIs" dxfId="4" priority="3" operator="equal">
      <formula>TRUE</formula>
    </cfRule>
  </conditionalFormatting>
  <conditionalFormatting sqref="K73">
    <cfRule type="cellIs" dxfId="3" priority="2" operator="equal">
      <formula>TRUE</formula>
    </cfRule>
  </conditionalFormatting>
  <conditionalFormatting sqref="K71:S95">
    <cfRule type="cellIs" dxfId="2" priority="1" operator="equal">
      <formula>TRUE</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33"/>
  <sheetViews>
    <sheetView workbookViewId="0">
      <selection activeCell="B8" sqref="B8"/>
    </sheetView>
  </sheetViews>
  <sheetFormatPr defaultRowHeight="12.75"/>
  <cols>
    <col min="1" max="1" width="30.28515625" style="1" bestFit="1" customWidth="1"/>
    <col min="2" max="17" width="9.140625" style="1"/>
    <col min="18" max="18" width="30.28515625" style="1" bestFit="1" customWidth="1"/>
    <col min="19" max="19" width="19" style="1" bestFit="1" customWidth="1"/>
    <col min="20" max="20" width="19.7109375" style="1" bestFit="1" customWidth="1"/>
    <col min="21" max="21" width="19" style="1" bestFit="1" customWidth="1"/>
    <col min="22" max="22" width="19.7109375" style="1" bestFit="1" customWidth="1"/>
    <col min="23" max="23" width="19" style="1" bestFit="1" customWidth="1"/>
    <col min="24" max="24" width="19.7109375" style="1" bestFit="1" customWidth="1"/>
    <col min="25" max="25" width="19" style="1" bestFit="1" customWidth="1"/>
    <col min="26" max="26" width="19.7109375" style="1" bestFit="1" customWidth="1"/>
    <col min="27" max="27" width="19" style="1" bestFit="1" customWidth="1"/>
    <col min="28" max="28" width="19.7109375" style="1" bestFit="1" customWidth="1"/>
    <col min="29" max="16384" width="9.140625" style="1"/>
  </cols>
  <sheetData>
    <row r="1" spans="1:54" s="3" customFormat="1"/>
    <row r="2" spans="1:54" s="3" customFormat="1"/>
    <row r="3" spans="1:54">
      <c r="S3" s="3" t="s">
        <v>258</v>
      </c>
    </row>
    <row r="4" spans="1:54" ht="56.25">
      <c r="B4" s="4" t="s">
        <v>51</v>
      </c>
      <c r="C4" s="4" t="s">
        <v>52</v>
      </c>
      <c r="D4" s="4" t="s">
        <v>53</v>
      </c>
      <c r="E4" s="4" t="s">
        <v>54</v>
      </c>
      <c r="F4" s="4" t="s">
        <v>55</v>
      </c>
      <c r="G4" s="4" t="s">
        <v>56</v>
      </c>
      <c r="H4" s="4" t="s">
        <v>57</v>
      </c>
      <c r="I4" s="4" t="s">
        <v>58</v>
      </c>
      <c r="J4" s="4" t="s">
        <v>59</v>
      </c>
      <c r="K4" s="4" t="s">
        <v>60</v>
      </c>
      <c r="L4" s="1">
        <v>1</v>
      </c>
      <c r="M4" s="1">
        <v>2</v>
      </c>
      <c r="N4" s="1">
        <v>3</v>
      </c>
      <c r="O4" s="1">
        <v>4</v>
      </c>
      <c r="P4" s="1">
        <v>5</v>
      </c>
      <c r="S4" s="2" t="s">
        <v>259</v>
      </c>
      <c r="T4" s="2" t="s">
        <v>260</v>
      </c>
      <c r="U4" s="2" t="s">
        <v>261</v>
      </c>
      <c r="V4" s="2" t="s">
        <v>262</v>
      </c>
      <c r="W4" s="2" t="s">
        <v>263</v>
      </c>
      <c r="X4" s="2" t="s">
        <v>264</v>
      </c>
      <c r="Y4" s="2" t="s">
        <v>265</v>
      </c>
      <c r="Z4" s="2" t="s">
        <v>266</v>
      </c>
      <c r="AA4" s="2" t="s">
        <v>267</v>
      </c>
      <c r="AB4" s="2" t="s">
        <v>268</v>
      </c>
      <c r="AD4" s="3" t="s">
        <v>28</v>
      </c>
      <c r="AE4" s="3">
        <v>2</v>
      </c>
      <c r="AF4" s="3" t="s">
        <v>29</v>
      </c>
      <c r="AG4" s="3">
        <v>4</v>
      </c>
      <c r="AH4" s="3" t="s">
        <v>30</v>
      </c>
      <c r="AI4" s="3"/>
    </row>
    <row r="5" spans="1:54">
      <c r="A5" s="3" t="s">
        <v>14</v>
      </c>
      <c r="B5" s="1">
        <f>localauthority_data!D8</f>
        <v>128</v>
      </c>
      <c r="C5" s="3">
        <f>localauthority_data!E8</f>
        <v>534</v>
      </c>
      <c r="D5" s="1">
        <f>localauthority_data!D9</f>
        <v>574</v>
      </c>
      <c r="E5" s="3">
        <f>localauthority_data!E9</f>
        <v>852</v>
      </c>
      <c r="F5" s="1">
        <f>localauthority_data!D10</f>
        <v>878</v>
      </c>
      <c r="G5" s="3">
        <f>localauthority_data!E10</f>
        <v>966</v>
      </c>
      <c r="H5" s="1">
        <f>localauthority_data!D11</f>
        <v>968</v>
      </c>
      <c r="I5" s="3">
        <f>localauthority_data!E11</f>
        <v>1245</v>
      </c>
      <c r="J5" s="1">
        <f>localauthority_data!D12</f>
        <v>1269</v>
      </c>
      <c r="K5" s="3">
        <f>localauthority_data!E12</f>
        <v>1741</v>
      </c>
      <c r="L5" s="1">
        <f>localauthority_data!H8</f>
        <v>9</v>
      </c>
      <c r="M5" s="3">
        <f>localauthority_data!I8</f>
        <v>9</v>
      </c>
      <c r="N5" s="3">
        <f>localauthority_data!J8</f>
        <v>8</v>
      </c>
      <c r="O5" s="3">
        <f>localauthority_data!K8</f>
        <v>9</v>
      </c>
      <c r="P5" s="3">
        <f>localauthority_data!L8</f>
        <v>9</v>
      </c>
      <c r="R5" s="3" t="s">
        <v>14</v>
      </c>
      <c r="S5" s="1">
        <f>localauthority_data!AD7</f>
        <v>128</v>
      </c>
      <c r="T5" s="1">
        <f>localauthority_data!AE7</f>
        <v>534</v>
      </c>
      <c r="U5" s="1">
        <f>localauthority_data!AD8</f>
        <v>574</v>
      </c>
      <c r="V5" s="1">
        <f>localauthority_data!AE8</f>
        <v>852</v>
      </c>
      <c r="W5" s="1">
        <f>localauthority_data!AD9</f>
        <v>878</v>
      </c>
      <c r="X5" s="1">
        <f>localauthority_data!AE9</f>
        <v>966</v>
      </c>
      <c r="Y5" s="1">
        <f>localauthority_data!AD10</f>
        <v>968</v>
      </c>
      <c r="Z5" s="1">
        <f>localauthority_data!AE10</f>
        <v>1245</v>
      </c>
      <c r="AA5" s="1">
        <f>localauthority_data!AD11</f>
        <v>1269</v>
      </c>
      <c r="AB5" s="1">
        <f>localauthority_data!AE11</f>
        <v>1741</v>
      </c>
      <c r="AD5" s="1">
        <f>localauthority_data!AT7</f>
        <v>9</v>
      </c>
      <c r="AE5" s="3">
        <f>localauthority_data!AU7</f>
        <v>9</v>
      </c>
      <c r="AF5" s="3">
        <f>localauthority_data!AV7</f>
        <v>8</v>
      </c>
      <c r="AG5" s="3">
        <f>localauthority_data!AW7</f>
        <v>9</v>
      </c>
      <c r="AH5" s="3">
        <f>localauthority_data!AX7</f>
        <v>9</v>
      </c>
      <c r="AK5" s="1" t="b">
        <f t="shared" ref="AK5:AK33" si="0">S5=B5</f>
        <v>1</v>
      </c>
      <c r="AL5" s="3" t="b">
        <f t="shared" ref="AL5:AL33" si="1">T5=C5</f>
        <v>1</v>
      </c>
      <c r="AM5" s="3" t="b">
        <f t="shared" ref="AM5:AM33" si="2">U5=D5</f>
        <v>1</v>
      </c>
      <c r="AN5" s="3" t="b">
        <f t="shared" ref="AN5:AN33" si="3">V5=E5</f>
        <v>1</v>
      </c>
      <c r="AO5" s="3" t="b">
        <f t="shared" ref="AO5:AO33" si="4">W5=F5</f>
        <v>1</v>
      </c>
      <c r="AP5" s="3" t="b">
        <f t="shared" ref="AP5:AP33" si="5">X5=G5</f>
        <v>1</v>
      </c>
      <c r="AQ5" s="3" t="b">
        <f t="shared" ref="AQ5:AQ33" si="6">Y5=H5</f>
        <v>1</v>
      </c>
      <c r="AR5" s="3" t="b">
        <f t="shared" ref="AR5:AR33" si="7">Z5=I5</f>
        <v>1</v>
      </c>
      <c r="AS5" s="3" t="b">
        <f t="shared" ref="AS5:AS33" si="8">AA5=J5</f>
        <v>1</v>
      </c>
      <c r="AT5" s="3" t="b">
        <f t="shared" ref="AT5:AT33" si="9">AB5=K5</f>
        <v>1</v>
      </c>
      <c r="AU5" s="3" t="b">
        <f>L5=localauthority_data!AT7</f>
        <v>1</v>
      </c>
      <c r="AV5" s="3" t="b">
        <f>M5=localauthority_data!AU7</f>
        <v>1</v>
      </c>
      <c r="AW5" s="3" t="b">
        <f>N5=localauthority_data!AV7</f>
        <v>1</v>
      </c>
      <c r="AX5" s="3" t="b">
        <f>O5=localauthority_data!AW7</f>
        <v>1</v>
      </c>
      <c r="AY5" s="3" t="b">
        <f>P5=localauthority_data!AX7</f>
        <v>1</v>
      </c>
      <c r="AZ5" s="3"/>
      <c r="BA5" s="3"/>
      <c r="BB5" s="3"/>
    </row>
    <row r="6" spans="1:54">
      <c r="A6" s="3" t="s">
        <v>13</v>
      </c>
      <c r="B6" s="1">
        <f>localauthority_data!D13</f>
        <v>213</v>
      </c>
      <c r="C6" s="3">
        <f>localauthority_data!E13</f>
        <v>492</v>
      </c>
      <c r="D6" s="1">
        <f>localauthority_data!D14</f>
        <v>514</v>
      </c>
      <c r="E6" s="3">
        <f>localauthority_data!E14</f>
        <v>700</v>
      </c>
      <c r="F6" s="1">
        <f>localauthority_data!D15</f>
        <v>701</v>
      </c>
      <c r="G6" s="3">
        <f>localauthority_data!E15</f>
        <v>876</v>
      </c>
      <c r="H6" s="1">
        <f>localauthority_data!D16</f>
        <v>880</v>
      </c>
      <c r="I6" s="3">
        <f>localauthority_data!E16</f>
        <v>1074</v>
      </c>
      <c r="J6" s="1">
        <f>localauthority_data!D17</f>
        <v>1098</v>
      </c>
      <c r="K6" s="3">
        <f>localauthority_data!E17</f>
        <v>1806</v>
      </c>
      <c r="L6" s="3">
        <f>localauthority_data!H9</f>
        <v>15</v>
      </c>
      <c r="M6" s="3">
        <f>localauthority_data!I9</f>
        <v>14</v>
      </c>
      <c r="N6" s="3">
        <f>localauthority_data!J9</f>
        <v>15</v>
      </c>
      <c r="O6" s="3">
        <f>localauthority_data!K9</f>
        <v>14</v>
      </c>
      <c r="P6" s="3">
        <f>localauthority_data!L9</f>
        <v>15</v>
      </c>
      <c r="R6" s="3" t="s">
        <v>13</v>
      </c>
      <c r="S6" s="1">
        <f>localauthority_data!AD12</f>
        <v>213</v>
      </c>
      <c r="T6" s="1">
        <f>localauthority_data!AE12</f>
        <v>492</v>
      </c>
      <c r="U6" s="1">
        <f>localauthority_data!AD13</f>
        <v>514</v>
      </c>
      <c r="V6" s="1">
        <f>localauthority_data!AE13</f>
        <v>700</v>
      </c>
      <c r="W6" s="1">
        <f>localauthority_data!AD14</f>
        <v>701</v>
      </c>
      <c r="X6" s="1">
        <f>localauthority_data!AE14</f>
        <v>876</v>
      </c>
      <c r="Y6" s="1">
        <f>localauthority_data!AD15</f>
        <v>880</v>
      </c>
      <c r="Z6" s="1">
        <f>localauthority_data!AE15</f>
        <v>1074</v>
      </c>
      <c r="AA6" s="1">
        <f>localauthority_data!AD16</f>
        <v>1098</v>
      </c>
      <c r="AB6" s="1">
        <f>localauthority_data!AE16</f>
        <v>1806</v>
      </c>
      <c r="AD6" s="3">
        <f>localauthority_data!AT8</f>
        <v>15</v>
      </c>
      <c r="AE6" s="3">
        <f>localauthority_data!AU8</f>
        <v>14</v>
      </c>
      <c r="AF6" s="3">
        <f>localauthority_data!AV8</f>
        <v>15</v>
      </c>
      <c r="AG6" s="3">
        <f>localauthority_data!AW8</f>
        <v>14</v>
      </c>
      <c r="AH6" s="3">
        <f>localauthority_data!AX8</f>
        <v>15</v>
      </c>
      <c r="AK6" s="3" t="b">
        <f t="shared" si="0"/>
        <v>1</v>
      </c>
      <c r="AL6" s="3" t="b">
        <f t="shared" si="1"/>
        <v>1</v>
      </c>
      <c r="AM6" s="3" t="b">
        <f t="shared" si="2"/>
        <v>1</v>
      </c>
      <c r="AN6" s="3" t="b">
        <f t="shared" si="3"/>
        <v>1</v>
      </c>
      <c r="AO6" s="3" t="b">
        <f t="shared" si="4"/>
        <v>1</v>
      </c>
      <c r="AP6" s="3" t="b">
        <f t="shared" si="5"/>
        <v>1</v>
      </c>
      <c r="AQ6" s="3" t="b">
        <f t="shared" si="6"/>
        <v>1</v>
      </c>
      <c r="AR6" s="3" t="b">
        <f t="shared" si="7"/>
        <v>1</v>
      </c>
      <c r="AS6" s="3" t="b">
        <f t="shared" si="8"/>
        <v>1</v>
      </c>
      <c r="AT6" s="3" t="b">
        <f t="shared" si="9"/>
        <v>1</v>
      </c>
      <c r="AU6" s="3" t="b">
        <f>L6=localauthority_data!AT8</f>
        <v>1</v>
      </c>
      <c r="AV6" s="3" t="b">
        <f>M6=localauthority_data!AU8</f>
        <v>1</v>
      </c>
      <c r="AW6" s="3" t="b">
        <f>N6=localauthority_data!AV8</f>
        <v>1</v>
      </c>
      <c r="AX6" s="3" t="b">
        <f>O6=localauthority_data!AW8</f>
        <v>1</v>
      </c>
      <c r="AY6" s="3" t="b">
        <f>P6=localauthority_data!AX8</f>
        <v>1</v>
      </c>
      <c r="AZ6" s="3"/>
      <c r="BA6" s="3"/>
      <c r="BB6" s="3"/>
    </row>
    <row r="7" spans="1:54">
      <c r="A7" s="3" t="s">
        <v>10</v>
      </c>
      <c r="B7" s="3">
        <f>localauthority_data!D18</f>
        <v>75</v>
      </c>
      <c r="C7" s="3">
        <f>localauthority_data!E18</f>
        <v>367</v>
      </c>
      <c r="D7" s="1">
        <f>localauthority_data!D19</f>
        <v>399</v>
      </c>
      <c r="E7" s="3">
        <f>localauthority_data!E19</f>
        <v>633</v>
      </c>
      <c r="F7" s="1">
        <f>localauthority_data!D20</f>
        <v>694</v>
      </c>
      <c r="G7" s="3">
        <f>localauthority_data!E20</f>
        <v>1012</v>
      </c>
      <c r="H7" s="1">
        <f>localauthority_data!D21</f>
        <v>1077</v>
      </c>
      <c r="I7" s="3">
        <f>localauthority_data!E21</f>
        <v>1387</v>
      </c>
      <c r="J7" s="1">
        <f>localauthority_data!D22</f>
        <v>1411</v>
      </c>
      <c r="K7" s="3">
        <f>localauthority_data!E22</f>
        <v>1852</v>
      </c>
      <c r="L7" s="3">
        <f>localauthority_data!H10</f>
        <v>15</v>
      </c>
      <c r="M7" s="3">
        <f>localauthority_data!I10</f>
        <v>14</v>
      </c>
      <c r="N7" s="3">
        <f>localauthority_data!J10</f>
        <v>14</v>
      </c>
      <c r="O7" s="3">
        <f>localauthority_data!K10</f>
        <v>14</v>
      </c>
      <c r="P7" s="3">
        <f>localauthority_data!L10</f>
        <v>14</v>
      </c>
      <c r="R7" s="3" t="s">
        <v>10</v>
      </c>
      <c r="S7" s="1">
        <f>localauthority_data!AD17</f>
        <v>75</v>
      </c>
      <c r="T7" s="1">
        <f>localauthority_data!AE17</f>
        <v>367</v>
      </c>
      <c r="U7" s="1">
        <f>localauthority_data!AD18</f>
        <v>399</v>
      </c>
      <c r="V7" s="1">
        <f>localauthority_data!AE18</f>
        <v>633</v>
      </c>
      <c r="W7" s="1">
        <f>localauthority_data!AD19</f>
        <v>694</v>
      </c>
      <c r="X7" s="1">
        <f>localauthority_data!AE19</f>
        <v>1012</v>
      </c>
      <c r="Y7" s="1">
        <f>localauthority_data!AD20</f>
        <v>1077</v>
      </c>
      <c r="Z7" s="1">
        <f>localauthority_data!AE20</f>
        <v>1387</v>
      </c>
      <c r="AA7" s="1">
        <f>localauthority_data!AD21</f>
        <v>1411</v>
      </c>
      <c r="AB7" s="1">
        <f>localauthority_data!AE21</f>
        <v>1852</v>
      </c>
      <c r="AD7" s="3">
        <f>localauthority_data!AT9</f>
        <v>15</v>
      </c>
      <c r="AE7" s="3">
        <f>localauthority_data!AU9</f>
        <v>14</v>
      </c>
      <c r="AF7" s="3">
        <f>localauthority_data!AV9</f>
        <v>14</v>
      </c>
      <c r="AG7" s="3">
        <f>localauthority_data!AW9</f>
        <v>14</v>
      </c>
      <c r="AH7" s="3">
        <f>localauthority_data!AX9</f>
        <v>14</v>
      </c>
      <c r="AK7" s="3" t="b">
        <f t="shared" si="0"/>
        <v>1</v>
      </c>
      <c r="AL7" s="3" t="b">
        <f t="shared" si="1"/>
        <v>1</v>
      </c>
      <c r="AM7" s="3" t="b">
        <f t="shared" si="2"/>
        <v>1</v>
      </c>
      <c r="AN7" s="3" t="b">
        <f t="shared" si="3"/>
        <v>1</v>
      </c>
      <c r="AO7" s="3" t="b">
        <f t="shared" si="4"/>
        <v>1</v>
      </c>
      <c r="AP7" s="3" t="b">
        <f t="shared" si="5"/>
        <v>1</v>
      </c>
      <c r="AQ7" s="3" t="b">
        <f t="shared" si="6"/>
        <v>1</v>
      </c>
      <c r="AR7" s="3" t="b">
        <f t="shared" si="7"/>
        <v>1</v>
      </c>
      <c r="AS7" s="3" t="b">
        <f t="shared" si="8"/>
        <v>1</v>
      </c>
      <c r="AT7" s="3" t="b">
        <f t="shared" si="9"/>
        <v>1</v>
      </c>
      <c r="AU7" s="3" t="b">
        <f>L7=localauthority_data!AT9</f>
        <v>1</v>
      </c>
      <c r="AV7" s="3" t="b">
        <f>M7=localauthority_data!AU9</f>
        <v>1</v>
      </c>
      <c r="AW7" s="3" t="b">
        <f>N7=localauthority_data!AV9</f>
        <v>1</v>
      </c>
      <c r="AX7" s="3" t="b">
        <f>O7=localauthority_data!AW9</f>
        <v>1</v>
      </c>
      <c r="AY7" s="3" t="b">
        <f>P7=localauthority_data!AX9</f>
        <v>1</v>
      </c>
      <c r="AZ7" s="3"/>
      <c r="BA7" s="3"/>
      <c r="BB7" s="3"/>
    </row>
    <row r="8" spans="1:54">
      <c r="A8" s="3" t="s">
        <v>11</v>
      </c>
      <c r="B8" s="3">
        <f>localauthority_data!D23</f>
        <v>59</v>
      </c>
      <c r="C8" s="3">
        <f>localauthority_data!E23</f>
        <v>382</v>
      </c>
      <c r="D8" s="1">
        <f>localauthority_data!D24</f>
        <v>387</v>
      </c>
      <c r="E8" s="3">
        <f>localauthority_data!E24</f>
        <v>745</v>
      </c>
      <c r="F8" s="1">
        <f>localauthority_data!D25</f>
        <v>752</v>
      </c>
      <c r="G8" s="3">
        <f>localauthority_data!E25</f>
        <v>1047</v>
      </c>
      <c r="H8" s="1">
        <f>localauthority_data!D26</f>
        <v>1063</v>
      </c>
      <c r="I8" s="3">
        <f>localauthority_data!E26</f>
        <v>1276</v>
      </c>
      <c r="J8" s="1">
        <f>localauthority_data!D27</f>
        <v>1360</v>
      </c>
      <c r="K8" s="3">
        <f>localauthority_data!E27</f>
        <v>1907</v>
      </c>
      <c r="L8" s="3">
        <f>localauthority_data!H11</f>
        <v>12</v>
      </c>
      <c r="M8" s="3">
        <f>localauthority_data!I11</f>
        <v>11</v>
      </c>
      <c r="N8" s="3">
        <f>localauthority_data!J11</f>
        <v>12</v>
      </c>
      <c r="O8" s="3">
        <f>localauthority_data!K11</f>
        <v>11</v>
      </c>
      <c r="P8" s="3">
        <f>localauthority_data!L11</f>
        <v>12</v>
      </c>
      <c r="R8" s="3" t="s">
        <v>11</v>
      </c>
      <c r="S8" s="1">
        <f>localauthority_data!AD22</f>
        <v>59</v>
      </c>
      <c r="T8" s="1">
        <f>localauthority_data!AE22</f>
        <v>382</v>
      </c>
      <c r="U8" s="1">
        <f>localauthority_data!AD23</f>
        <v>387</v>
      </c>
      <c r="V8" s="1">
        <f>localauthority_data!AE23</f>
        <v>745</v>
      </c>
      <c r="W8" s="1">
        <f>localauthority_data!AD24</f>
        <v>752</v>
      </c>
      <c r="X8" s="1">
        <f>localauthority_data!AE24</f>
        <v>1047</v>
      </c>
      <c r="Y8" s="1">
        <f>localauthority_data!AD25</f>
        <v>1063</v>
      </c>
      <c r="Z8" s="1">
        <f>localauthority_data!AE25</f>
        <v>1276</v>
      </c>
      <c r="AA8" s="1">
        <f>localauthority_data!AD26</f>
        <v>1360</v>
      </c>
      <c r="AB8" s="1">
        <f>localauthority_data!AE26</f>
        <v>1907</v>
      </c>
      <c r="AD8" s="3">
        <f>localauthority_data!AT10</f>
        <v>12</v>
      </c>
      <c r="AE8" s="3">
        <f>localauthority_data!AU10</f>
        <v>11</v>
      </c>
      <c r="AF8" s="3">
        <f>localauthority_data!AV10</f>
        <v>12</v>
      </c>
      <c r="AG8" s="3">
        <f>localauthority_data!AW10</f>
        <v>11</v>
      </c>
      <c r="AH8" s="3">
        <f>localauthority_data!AX10</f>
        <v>12</v>
      </c>
      <c r="AK8" s="3" t="b">
        <f t="shared" si="0"/>
        <v>1</v>
      </c>
      <c r="AL8" s="3" t="b">
        <f t="shared" si="1"/>
        <v>1</v>
      </c>
      <c r="AM8" s="3" t="b">
        <f t="shared" si="2"/>
        <v>1</v>
      </c>
      <c r="AN8" s="3" t="b">
        <f t="shared" si="3"/>
        <v>1</v>
      </c>
      <c r="AO8" s="3" t="b">
        <f t="shared" si="4"/>
        <v>1</v>
      </c>
      <c r="AP8" s="3" t="b">
        <f t="shared" si="5"/>
        <v>1</v>
      </c>
      <c r="AQ8" s="3" t="b">
        <f t="shared" si="6"/>
        <v>1</v>
      </c>
      <c r="AR8" s="3" t="b">
        <f t="shared" si="7"/>
        <v>1</v>
      </c>
      <c r="AS8" s="3" t="b">
        <f t="shared" si="8"/>
        <v>1</v>
      </c>
      <c r="AT8" s="3" t="b">
        <f t="shared" si="9"/>
        <v>1</v>
      </c>
      <c r="AU8" s="3" t="b">
        <f>L8=localauthority_data!AT10</f>
        <v>1</v>
      </c>
      <c r="AV8" s="3" t="b">
        <f>M8=localauthority_data!AU10</f>
        <v>1</v>
      </c>
      <c r="AW8" s="3" t="b">
        <f>N8=localauthority_data!AV10</f>
        <v>1</v>
      </c>
      <c r="AX8" s="3" t="b">
        <f>O8=localauthority_data!AW10</f>
        <v>1</v>
      </c>
      <c r="AY8" s="3" t="b">
        <f>P8=localauthority_data!AX10</f>
        <v>1</v>
      </c>
      <c r="AZ8" s="3"/>
      <c r="BA8" s="3"/>
      <c r="BB8" s="3"/>
    </row>
    <row r="9" spans="1:54">
      <c r="A9" s="3" t="s">
        <v>12</v>
      </c>
      <c r="B9" s="3">
        <f>localauthority_data!D28</f>
        <v>13</v>
      </c>
      <c r="C9" s="3">
        <f>localauthority_data!E28</f>
        <v>238</v>
      </c>
      <c r="D9" s="1">
        <f>localauthority_data!D29</f>
        <v>284</v>
      </c>
      <c r="E9" s="3">
        <f>localauthority_data!E29</f>
        <v>498</v>
      </c>
      <c r="F9" s="1">
        <f>localauthority_data!D30</f>
        <v>499</v>
      </c>
      <c r="G9" s="3">
        <f>localauthority_data!E30</f>
        <v>831</v>
      </c>
      <c r="H9" s="1">
        <f>localauthority_data!D31</f>
        <v>839</v>
      </c>
      <c r="I9" s="3">
        <f>localauthority_data!E31</f>
        <v>1292</v>
      </c>
      <c r="J9" s="1">
        <f>localauthority_data!D32</f>
        <v>1314</v>
      </c>
      <c r="K9" s="3">
        <f>localauthority_data!E32</f>
        <v>1827</v>
      </c>
      <c r="L9" s="3">
        <f>localauthority_data!H12</f>
        <v>19</v>
      </c>
      <c r="M9" s="3">
        <f>localauthority_data!I12</f>
        <v>18</v>
      </c>
      <c r="N9" s="3">
        <f>localauthority_data!J12</f>
        <v>18</v>
      </c>
      <c r="O9" s="3">
        <f>localauthority_data!K12</f>
        <v>18</v>
      </c>
      <c r="P9" s="3">
        <f>localauthority_data!L12</f>
        <v>19</v>
      </c>
      <c r="R9" s="3" t="s">
        <v>12</v>
      </c>
      <c r="S9" s="1">
        <f>localauthority_data!AD27</f>
        <v>13</v>
      </c>
      <c r="T9" s="1">
        <f>localauthority_data!AE27</f>
        <v>238</v>
      </c>
      <c r="U9" s="1">
        <f>localauthority_data!AD28</f>
        <v>284</v>
      </c>
      <c r="V9" s="1">
        <f>localauthority_data!AE28</f>
        <v>498</v>
      </c>
      <c r="W9" s="1">
        <f>localauthority_data!AD29</f>
        <v>499</v>
      </c>
      <c r="X9" s="1">
        <f>localauthority_data!AE29</f>
        <v>831</v>
      </c>
      <c r="Y9" s="1">
        <f>localauthority_data!AD30</f>
        <v>839</v>
      </c>
      <c r="Z9" s="1">
        <f>localauthority_data!AE30</f>
        <v>1292</v>
      </c>
      <c r="AA9" s="1">
        <f>localauthority_data!AD31</f>
        <v>1314</v>
      </c>
      <c r="AB9" s="1">
        <f>localauthority_data!AE31</f>
        <v>1827</v>
      </c>
      <c r="AD9" s="3">
        <f>localauthority_data!AT11</f>
        <v>19</v>
      </c>
      <c r="AE9" s="3">
        <f>localauthority_data!AU11</f>
        <v>18</v>
      </c>
      <c r="AF9" s="3">
        <f>localauthority_data!AV11</f>
        <v>18</v>
      </c>
      <c r="AG9" s="3">
        <f>localauthority_data!AW11</f>
        <v>18</v>
      </c>
      <c r="AH9" s="3">
        <f>localauthority_data!AX11</f>
        <v>19</v>
      </c>
      <c r="AK9" s="3" t="b">
        <f t="shared" si="0"/>
        <v>1</v>
      </c>
      <c r="AL9" s="3" t="b">
        <f t="shared" si="1"/>
        <v>1</v>
      </c>
      <c r="AM9" s="3" t="b">
        <f t="shared" si="2"/>
        <v>1</v>
      </c>
      <c r="AN9" s="3" t="b">
        <f t="shared" si="3"/>
        <v>1</v>
      </c>
      <c r="AO9" s="3" t="b">
        <f t="shared" si="4"/>
        <v>1</v>
      </c>
      <c r="AP9" s="3" t="b">
        <f t="shared" si="5"/>
        <v>1</v>
      </c>
      <c r="AQ9" s="3" t="b">
        <f t="shared" si="6"/>
        <v>1</v>
      </c>
      <c r="AR9" s="3" t="b">
        <f t="shared" si="7"/>
        <v>1</v>
      </c>
      <c r="AS9" s="3" t="b">
        <f t="shared" si="8"/>
        <v>1</v>
      </c>
      <c r="AT9" s="3" t="b">
        <f t="shared" si="9"/>
        <v>1</v>
      </c>
      <c r="AU9" s="3" t="b">
        <f>L9=localauthority_data!AT11</f>
        <v>1</v>
      </c>
      <c r="AV9" s="3" t="b">
        <f>M9=localauthority_data!AU11</f>
        <v>1</v>
      </c>
      <c r="AW9" s="3" t="b">
        <f>N9=localauthority_data!AV11</f>
        <v>1</v>
      </c>
      <c r="AX9" s="3" t="b">
        <f>O9=localauthority_data!AW11</f>
        <v>1</v>
      </c>
      <c r="AY9" s="3" t="b">
        <f>P9=localauthority_data!AX11</f>
        <v>1</v>
      </c>
      <c r="AZ9" s="3"/>
      <c r="BA9" s="3"/>
      <c r="BB9" s="3"/>
    </row>
    <row r="10" spans="1:54">
      <c r="A10" s="3" t="s">
        <v>25</v>
      </c>
      <c r="B10" s="3">
        <f>localauthority_data!D33</f>
        <v>5</v>
      </c>
      <c r="C10" s="3">
        <f>localauthority_data!E33</f>
        <v>325</v>
      </c>
      <c r="D10" s="1">
        <f>localauthority_data!D34</f>
        <v>344</v>
      </c>
      <c r="E10" s="3">
        <f>localauthority_data!E34</f>
        <v>668</v>
      </c>
      <c r="F10" s="1">
        <f>localauthority_data!D35</f>
        <v>680</v>
      </c>
      <c r="G10" s="3">
        <f>localauthority_data!E35</f>
        <v>1067</v>
      </c>
      <c r="H10" s="1">
        <f>localauthority_data!D36</f>
        <v>1102</v>
      </c>
      <c r="I10" s="3">
        <f>localauthority_data!E36</f>
        <v>1433</v>
      </c>
      <c r="J10" s="1">
        <f>localauthority_data!D37</f>
        <v>1448</v>
      </c>
      <c r="K10" s="3">
        <f>localauthority_data!E37</f>
        <v>1906</v>
      </c>
      <c r="L10" s="3">
        <f>localauthority_data!H13</f>
        <v>17</v>
      </c>
      <c r="M10" s="3">
        <f>localauthority_data!I13</f>
        <v>17</v>
      </c>
      <c r="N10" s="3">
        <f>localauthority_data!J13</f>
        <v>17</v>
      </c>
      <c r="O10" s="3">
        <f>localauthority_data!K13</f>
        <v>17</v>
      </c>
      <c r="P10" s="3">
        <f>localauthority_data!L13</f>
        <v>17</v>
      </c>
      <c r="R10" s="3" t="s">
        <v>25</v>
      </c>
      <c r="S10" s="1">
        <f>localauthority_data!AD32</f>
        <v>5</v>
      </c>
      <c r="T10" s="1">
        <f>localauthority_data!AE32</f>
        <v>325</v>
      </c>
      <c r="U10" s="1">
        <f>localauthority_data!AD33</f>
        <v>344</v>
      </c>
      <c r="V10" s="1">
        <f>localauthority_data!AE33</f>
        <v>668</v>
      </c>
      <c r="W10" s="1">
        <f>localauthority_data!AD34</f>
        <v>680</v>
      </c>
      <c r="X10" s="1">
        <f>localauthority_data!AE34</f>
        <v>1067</v>
      </c>
      <c r="Y10" s="1">
        <f>localauthority_data!AD35</f>
        <v>1102</v>
      </c>
      <c r="Z10" s="1">
        <f>localauthority_data!AE35</f>
        <v>1433</v>
      </c>
      <c r="AA10" s="1">
        <f>localauthority_data!AD36</f>
        <v>1448</v>
      </c>
      <c r="AB10" s="1">
        <f>localauthority_data!AE36</f>
        <v>1906</v>
      </c>
      <c r="AD10" s="3">
        <f>localauthority_data!AT12</f>
        <v>17</v>
      </c>
      <c r="AE10" s="3">
        <f>localauthority_data!AU12</f>
        <v>17</v>
      </c>
      <c r="AF10" s="3">
        <f>localauthority_data!AV12</f>
        <v>17</v>
      </c>
      <c r="AG10" s="3">
        <f>localauthority_data!AW12</f>
        <v>17</v>
      </c>
      <c r="AH10" s="3">
        <f>localauthority_data!AX12</f>
        <v>17</v>
      </c>
      <c r="AK10" s="3" t="b">
        <f t="shared" si="0"/>
        <v>1</v>
      </c>
      <c r="AL10" s="3" t="b">
        <f t="shared" si="1"/>
        <v>1</v>
      </c>
      <c r="AM10" s="3" t="b">
        <f t="shared" si="2"/>
        <v>1</v>
      </c>
      <c r="AN10" s="3" t="b">
        <f t="shared" si="3"/>
        <v>1</v>
      </c>
      <c r="AO10" s="3" t="b">
        <f t="shared" si="4"/>
        <v>1</v>
      </c>
      <c r="AP10" s="3" t="b">
        <f t="shared" si="5"/>
        <v>1</v>
      </c>
      <c r="AQ10" s="3" t="b">
        <f t="shared" si="6"/>
        <v>1</v>
      </c>
      <c r="AR10" s="3" t="b">
        <f t="shared" si="7"/>
        <v>1</v>
      </c>
      <c r="AS10" s="3" t="b">
        <f t="shared" si="8"/>
        <v>1</v>
      </c>
      <c r="AT10" s="3" t="b">
        <f t="shared" si="9"/>
        <v>1</v>
      </c>
      <c r="AU10" s="3" t="b">
        <f>L10=localauthority_data!AT12</f>
        <v>1</v>
      </c>
      <c r="AV10" s="3" t="b">
        <f>M10=localauthority_data!AU12</f>
        <v>1</v>
      </c>
      <c r="AW10" s="3" t="b">
        <f>N10=localauthority_data!AV12</f>
        <v>1</v>
      </c>
      <c r="AX10" s="3" t="b">
        <f>O10=localauthority_data!AW12</f>
        <v>1</v>
      </c>
      <c r="AY10" s="3" t="b">
        <f>P10=localauthority_data!AX12</f>
        <v>1</v>
      </c>
      <c r="AZ10" s="3"/>
      <c r="BA10" s="3"/>
      <c r="BB10" s="3"/>
    </row>
    <row r="11" spans="1:54">
      <c r="A11" s="3" t="s">
        <v>20</v>
      </c>
      <c r="B11" s="3">
        <f>localauthority_data!D38</f>
        <v>108</v>
      </c>
      <c r="C11" s="3">
        <f>localauthority_data!E38</f>
        <v>421</v>
      </c>
      <c r="D11" s="1">
        <f>localauthority_data!D39</f>
        <v>437</v>
      </c>
      <c r="E11" s="3">
        <f>localauthority_data!E39</f>
        <v>613</v>
      </c>
      <c r="F11" s="1">
        <f>localauthority_data!D40</f>
        <v>640</v>
      </c>
      <c r="G11" s="3">
        <f>localauthority_data!E40</f>
        <v>719</v>
      </c>
      <c r="H11" s="1">
        <f>localauthority_data!D41</f>
        <v>723</v>
      </c>
      <c r="I11" s="3">
        <f>localauthority_data!E41</f>
        <v>944</v>
      </c>
      <c r="J11" s="1">
        <f>localauthority_data!D42</f>
        <v>962</v>
      </c>
      <c r="K11" s="3">
        <f>localauthority_data!E42</f>
        <v>1751</v>
      </c>
      <c r="L11" s="3">
        <f>localauthority_data!H14</f>
        <v>16</v>
      </c>
      <c r="M11" s="3">
        <f>localauthority_data!I14</f>
        <v>16</v>
      </c>
      <c r="N11" s="3">
        <f>localauthority_data!J14</f>
        <v>15</v>
      </c>
      <c r="O11" s="3">
        <f>localauthority_data!K14</f>
        <v>16</v>
      </c>
      <c r="P11" s="3">
        <f>localauthority_data!L14</f>
        <v>16</v>
      </c>
      <c r="R11" s="3" t="s">
        <v>20</v>
      </c>
      <c r="S11" s="1">
        <f>localauthority_data!AD37</f>
        <v>108</v>
      </c>
      <c r="T11" s="1">
        <f>localauthority_data!AE37</f>
        <v>421</v>
      </c>
      <c r="U11" s="1">
        <f>localauthority_data!AD38</f>
        <v>437</v>
      </c>
      <c r="V11" s="1">
        <f>localauthority_data!AE38</f>
        <v>613</v>
      </c>
      <c r="W11" s="1">
        <f>localauthority_data!AD39</f>
        <v>640</v>
      </c>
      <c r="X11" s="1">
        <f>localauthority_data!AE39</f>
        <v>719</v>
      </c>
      <c r="Y11" s="1">
        <f>localauthority_data!AD40</f>
        <v>723</v>
      </c>
      <c r="Z11" s="1">
        <f>localauthority_data!AE40</f>
        <v>944</v>
      </c>
      <c r="AA11" s="1">
        <f>localauthority_data!AD41</f>
        <v>962</v>
      </c>
      <c r="AB11" s="1">
        <f>localauthority_data!AE41</f>
        <v>1751</v>
      </c>
      <c r="AD11" s="3">
        <f>localauthority_data!AT13</f>
        <v>16</v>
      </c>
      <c r="AE11" s="3">
        <f>localauthority_data!AU13</f>
        <v>16</v>
      </c>
      <c r="AF11" s="3">
        <f>localauthority_data!AV13</f>
        <v>15</v>
      </c>
      <c r="AG11" s="3">
        <f>localauthority_data!AW13</f>
        <v>16</v>
      </c>
      <c r="AH11" s="3">
        <f>localauthority_data!AX13</f>
        <v>16</v>
      </c>
      <c r="AK11" s="3" t="b">
        <f t="shared" si="0"/>
        <v>1</v>
      </c>
      <c r="AL11" s="3" t="b">
        <f t="shared" si="1"/>
        <v>1</v>
      </c>
      <c r="AM11" s="3" t="b">
        <f t="shared" si="2"/>
        <v>1</v>
      </c>
      <c r="AN11" s="3" t="b">
        <f t="shared" si="3"/>
        <v>1</v>
      </c>
      <c r="AO11" s="3" t="b">
        <f t="shared" si="4"/>
        <v>1</v>
      </c>
      <c r="AP11" s="3" t="b">
        <f t="shared" si="5"/>
        <v>1</v>
      </c>
      <c r="AQ11" s="3" t="b">
        <f t="shared" si="6"/>
        <v>1</v>
      </c>
      <c r="AR11" s="3" t="b">
        <f t="shared" si="7"/>
        <v>1</v>
      </c>
      <c r="AS11" s="3" t="b">
        <f t="shared" si="8"/>
        <v>1</v>
      </c>
      <c r="AT11" s="3" t="b">
        <f t="shared" si="9"/>
        <v>1</v>
      </c>
      <c r="AU11" s="3" t="b">
        <f>L11=localauthority_data!AT13</f>
        <v>1</v>
      </c>
      <c r="AV11" s="3" t="b">
        <f>M11=localauthority_data!AU13</f>
        <v>1</v>
      </c>
      <c r="AW11" s="3" t="b">
        <f>N11=localauthority_data!AV13</f>
        <v>1</v>
      </c>
      <c r="AX11" s="3" t="b">
        <f>O11=localauthority_data!AW13</f>
        <v>1</v>
      </c>
      <c r="AY11" s="3" t="b">
        <f>P11=localauthority_data!AX13</f>
        <v>1</v>
      </c>
      <c r="AZ11" s="3"/>
      <c r="BA11" s="3"/>
      <c r="BB11" s="3"/>
    </row>
    <row r="12" spans="1:54">
      <c r="A12" s="3" t="s">
        <v>9</v>
      </c>
      <c r="B12" s="3">
        <f>localauthority_data!D43</f>
        <v>103</v>
      </c>
      <c r="C12" s="3">
        <f>localauthority_data!E43</f>
        <v>558</v>
      </c>
      <c r="D12" s="1">
        <f>localauthority_data!D44</f>
        <v>560</v>
      </c>
      <c r="E12" s="3">
        <f>localauthority_data!E44</f>
        <v>735</v>
      </c>
      <c r="F12" s="1">
        <f>localauthority_data!D45</f>
        <v>768</v>
      </c>
      <c r="G12" s="3">
        <f>localauthority_data!E45</f>
        <v>947</v>
      </c>
      <c r="H12" s="1">
        <f>localauthority_data!D46</f>
        <v>963</v>
      </c>
      <c r="I12" s="3">
        <f>localauthority_data!E46</f>
        <v>1083</v>
      </c>
      <c r="J12" s="1">
        <f>localauthority_data!D47</f>
        <v>1089</v>
      </c>
      <c r="K12" s="3">
        <f>localauthority_data!E47</f>
        <v>1760</v>
      </c>
      <c r="L12" s="3">
        <f>localauthority_data!H15</f>
        <v>10</v>
      </c>
      <c r="M12" s="3">
        <f>localauthority_data!I15</f>
        <v>9</v>
      </c>
      <c r="N12" s="3">
        <f>localauthority_data!J15</f>
        <v>9</v>
      </c>
      <c r="O12" s="3">
        <f>localauthority_data!K15</f>
        <v>9</v>
      </c>
      <c r="P12" s="3">
        <f>localauthority_data!L15</f>
        <v>9</v>
      </c>
      <c r="R12" s="3" t="s">
        <v>9</v>
      </c>
      <c r="S12" s="1">
        <f>localauthority_data!AD42</f>
        <v>103</v>
      </c>
      <c r="T12" s="1">
        <f>localauthority_data!AE42</f>
        <v>558</v>
      </c>
      <c r="U12" s="1">
        <f>localauthority_data!AD43</f>
        <v>560</v>
      </c>
      <c r="V12" s="1">
        <f>localauthority_data!AE43</f>
        <v>735</v>
      </c>
      <c r="W12" s="1">
        <f>localauthority_data!AD44</f>
        <v>768</v>
      </c>
      <c r="X12" s="1">
        <f>localauthority_data!AE44</f>
        <v>947</v>
      </c>
      <c r="Y12" s="1">
        <f>localauthority_data!AD45</f>
        <v>963</v>
      </c>
      <c r="Z12" s="1">
        <f>localauthority_data!AE45</f>
        <v>1083</v>
      </c>
      <c r="AA12" s="1">
        <f>localauthority_data!AD46</f>
        <v>1089</v>
      </c>
      <c r="AB12" s="1">
        <f>localauthority_data!AE46</f>
        <v>1760</v>
      </c>
      <c r="AD12" s="3">
        <f>localauthority_data!AT14</f>
        <v>10</v>
      </c>
      <c r="AE12" s="3">
        <f>localauthority_data!AU14</f>
        <v>9</v>
      </c>
      <c r="AF12" s="3">
        <f>localauthority_data!AV14</f>
        <v>9</v>
      </c>
      <c r="AG12" s="3">
        <f>localauthority_data!AW14</f>
        <v>9</v>
      </c>
      <c r="AH12" s="3">
        <f>localauthority_data!AX14</f>
        <v>9</v>
      </c>
      <c r="AK12" s="3" t="b">
        <f t="shared" si="0"/>
        <v>1</v>
      </c>
      <c r="AL12" s="3" t="b">
        <f t="shared" si="1"/>
        <v>1</v>
      </c>
      <c r="AM12" s="3" t="b">
        <f t="shared" si="2"/>
        <v>1</v>
      </c>
      <c r="AN12" s="3" t="b">
        <f t="shared" si="3"/>
        <v>1</v>
      </c>
      <c r="AO12" s="3" t="b">
        <f t="shared" si="4"/>
        <v>1</v>
      </c>
      <c r="AP12" s="3" t="b">
        <f t="shared" si="5"/>
        <v>1</v>
      </c>
      <c r="AQ12" s="3" t="b">
        <f t="shared" si="6"/>
        <v>1</v>
      </c>
      <c r="AR12" s="3" t="b">
        <f t="shared" si="7"/>
        <v>1</v>
      </c>
      <c r="AS12" s="3" t="b">
        <f t="shared" si="8"/>
        <v>1</v>
      </c>
      <c r="AT12" s="3" t="b">
        <f t="shared" si="9"/>
        <v>1</v>
      </c>
      <c r="AU12" s="3" t="b">
        <f>L12=localauthority_data!AT14</f>
        <v>1</v>
      </c>
      <c r="AV12" s="3" t="b">
        <f>M12=localauthority_data!AU14</f>
        <v>1</v>
      </c>
      <c r="AW12" s="3" t="b">
        <f>N12=localauthority_data!AV14</f>
        <v>1</v>
      </c>
      <c r="AX12" s="3" t="b">
        <f>O12=localauthority_data!AW14</f>
        <v>1</v>
      </c>
      <c r="AY12" s="3" t="b">
        <f>P12=localauthority_data!AX14</f>
        <v>1</v>
      </c>
      <c r="AZ12" s="3"/>
      <c r="BA12" s="3"/>
      <c r="BB12" s="3"/>
    </row>
    <row r="13" spans="1:54">
      <c r="A13" s="3" t="s">
        <v>19</v>
      </c>
      <c r="B13" s="3">
        <f>localauthority_data!D48</f>
        <v>340</v>
      </c>
      <c r="C13" s="3">
        <f>localauthority_data!E48</f>
        <v>583</v>
      </c>
      <c r="D13" s="1">
        <f>localauthority_data!D49</f>
        <v>585</v>
      </c>
      <c r="E13" s="3">
        <f>localauthority_data!E49</f>
        <v>753</v>
      </c>
      <c r="F13" s="1">
        <f>localauthority_data!D50</f>
        <v>762</v>
      </c>
      <c r="G13" s="3">
        <f>localauthority_data!E50</f>
        <v>890</v>
      </c>
      <c r="H13" s="1">
        <f>localauthority_data!D51</f>
        <v>899</v>
      </c>
      <c r="I13" s="3">
        <f>localauthority_data!E51</f>
        <v>1206</v>
      </c>
      <c r="J13" s="1">
        <f>localauthority_data!D52</f>
        <v>1225</v>
      </c>
      <c r="K13" s="3">
        <f>localauthority_data!E52</f>
        <v>1842</v>
      </c>
      <c r="L13" s="3">
        <f>localauthority_data!H16</f>
        <v>15</v>
      </c>
      <c r="M13" s="3">
        <f>localauthority_data!I16</f>
        <v>14</v>
      </c>
      <c r="N13" s="3">
        <f>localauthority_data!J16</f>
        <v>14</v>
      </c>
      <c r="O13" s="3">
        <f>localauthority_data!K16</f>
        <v>14</v>
      </c>
      <c r="P13" s="3">
        <f>localauthority_data!L16</f>
        <v>14</v>
      </c>
      <c r="R13" s="3" t="s">
        <v>19</v>
      </c>
      <c r="S13" s="1">
        <f>localauthority_data!AD47</f>
        <v>340</v>
      </c>
      <c r="T13" s="1">
        <f>localauthority_data!AE47</f>
        <v>583</v>
      </c>
      <c r="U13" s="1">
        <f>localauthority_data!AD48</f>
        <v>585</v>
      </c>
      <c r="V13" s="1">
        <f>localauthority_data!AE48</f>
        <v>753</v>
      </c>
      <c r="W13" s="1">
        <f>localauthority_data!AD49</f>
        <v>762</v>
      </c>
      <c r="X13" s="1">
        <f>localauthority_data!AE49</f>
        <v>890</v>
      </c>
      <c r="Y13" s="1">
        <f>localauthority_data!AD50</f>
        <v>899</v>
      </c>
      <c r="Z13" s="1">
        <f>localauthority_data!AE50</f>
        <v>1206</v>
      </c>
      <c r="AA13" s="1">
        <f>localauthority_data!AD51</f>
        <v>1225</v>
      </c>
      <c r="AB13" s="1">
        <f>localauthority_data!AE51</f>
        <v>1842</v>
      </c>
      <c r="AD13" s="3">
        <f>localauthority_data!AT15</f>
        <v>15</v>
      </c>
      <c r="AE13" s="3">
        <f>localauthority_data!AU15</f>
        <v>14</v>
      </c>
      <c r="AF13" s="3">
        <f>localauthority_data!AV15</f>
        <v>14</v>
      </c>
      <c r="AG13" s="3">
        <f>localauthority_data!AW15</f>
        <v>14</v>
      </c>
      <c r="AH13" s="3">
        <f>localauthority_data!AX15</f>
        <v>14</v>
      </c>
      <c r="AK13" s="3" t="b">
        <f t="shared" si="0"/>
        <v>1</v>
      </c>
      <c r="AL13" s="3" t="b">
        <f t="shared" si="1"/>
        <v>1</v>
      </c>
      <c r="AM13" s="3" t="b">
        <f t="shared" si="2"/>
        <v>1</v>
      </c>
      <c r="AN13" s="3" t="b">
        <f t="shared" si="3"/>
        <v>1</v>
      </c>
      <c r="AO13" s="3" t="b">
        <f t="shared" si="4"/>
        <v>1</v>
      </c>
      <c r="AP13" s="3" t="b">
        <f t="shared" si="5"/>
        <v>1</v>
      </c>
      <c r="AQ13" s="3" t="b">
        <f t="shared" si="6"/>
        <v>1</v>
      </c>
      <c r="AR13" s="3" t="b">
        <f t="shared" si="7"/>
        <v>1</v>
      </c>
      <c r="AS13" s="3" t="b">
        <f t="shared" si="8"/>
        <v>1</v>
      </c>
      <c r="AT13" s="3" t="b">
        <f t="shared" si="9"/>
        <v>1</v>
      </c>
      <c r="AU13" s="3" t="b">
        <f>L13=localauthority_data!AT15</f>
        <v>1</v>
      </c>
      <c r="AV13" s="3" t="b">
        <f>M13=localauthority_data!AU15</f>
        <v>1</v>
      </c>
      <c r="AW13" s="3" t="b">
        <f>N13=localauthority_data!AV15</f>
        <v>1</v>
      </c>
      <c r="AX13" s="3" t="b">
        <f>O13=localauthority_data!AW15</f>
        <v>1</v>
      </c>
      <c r="AY13" s="3" t="b">
        <f>P13=localauthority_data!AX15</f>
        <v>1</v>
      </c>
      <c r="AZ13" s="3"/>
      <c r="BA13" s="3"/>
      <c r="BB13" s="3"/>
    </row>
    <row r="14" spans="1:54">
      <c r="A14" s="3" t="s">
        <v>8</v>
      </c>
      <c r="B14" s="3">
        <f>localauthority_data!D53</f>
        <v>132</v>
      </c>
      <c r="C14" s="3">
        <f>localauthority_data!E53</f>
        <v>632</v>
      </c>
      <c r="D14" s="1">
        <f>localauthority_data!D54</f>
        <v>646</v>
      </c>
      <c r="E14" s="3">
        <f>localauthority_data!E54</f>
        <v>861</v>
      </c>
      <c r="F14" s="1">
        <f>localauthority_data!D55</f>
        <v>879</v>
      </c>
      <c r="G14" s="3">
        <f>localauthority_data!E55</f>
        <v>1108</v>
      </c>
      <c r="H14" s="1">
        <f>localauthority_data!D56</f>
        <v>1113</v>
      </c>
      <c r="I14" s="3">
        <f>localauthority_data!E56</f>
        <v>1355</v>
      </c>
      <c r="J14" s="1">
        <f>localauthority_data!D57</f>
        <v>1366</v>
      </c>
      <c r="K14" s="3">
        <f>localauthority_data!E57</f>
        <v>1854</v>
      </c>
      <c r="L14" s="3">
        <f>localauthority_data!H17</f>
        <v>23</v>
      </c>
      <c r="M14" s="3">
        <f>localauthority_data!I17</f>
        <v>22</v>
      </c>
      <c r="N14" s="3">
        <f>localauthority_data!J17</f>
        <v>22</v>
      </c>
      <c r="O14" s="3">
        <f>localauthority_data!K17</f>
        <v>22</v>
      </c>
      <c r="P14" s="3">
        <f>localauthority_data!L17</f>
        <v>23</v>
      </c>
      <c r="R14" s="3" t="s">
        <v>8</v>
      </c>
      <c r="S14" s="1">
        <f>localauthority_data!AD52</f>
        <v>132</v>
      </c>
      <c r="T14" s="1">
        <f>localauthority_data!AE52</f>
        <v>632</v>
      </c>
      <c r="U14" s="1">
        <f>localauthority_data!AD53</f>
        <v>646</v>
      </c>
      <c r="V14" s="1">
        <f>localauthority_data!AE53</f>
        <v>861</v>
      </c>
      <c r="W14" s="1">
        <f>localauthority_data!AD54</f>
        <v>879</v>
      </c>
      <c r="X14" s="1">
        <f>localauthority_data!AE54</f>
        <v>1108</v>
      </c>
      <c r="Y14" s="1">
        <f>localauthority_data!AD55</f>
        <v>1113</v>
      </c>
      <c r="Z14" s="1">
        <f>localauthority_data!AE55</f>
        <v>1355</v>
      </c>
      <c r="AA14" s="1">
        <f>localauthority_data!AD56</f>
        <v>1366</v>
      </c>
      <c r="AB14" s="1">
        <f>localauthority_data!AE56</f>
        <v>1854</v>
      </c>
      <c r="AD14" s="3">
        <f>localauthority_data!AT16</f>
        <v>23</v>
      </c>
      <c r="AE14" s="3">
        <f>localauthority_data!AU16</f>
        <v>22</v>
      </c>
      <c r="AF14" s="3">
        <f>localauthority_data!AV16</f>
        <v>22</v>
      </c>
      <c r="AG14" s="3">
        <f>localauthority_data!AW16</f>
        <v>22</v>
      </c>
      <c r="AH14" s="3">
        <f>localauthority_data!AX16</f>
        <v>23</v>
      </c>
      <c r="AK14" s="3" t="b">
        <f t="shared" si="0"/>
        <v>1</v>
      </c>
      <c r="AL14" s="3" t="b">
        <f t="shared" si="1"/>
        <v>1</v>
      </c>
      <c r="AM14" s="3" t="b">
        <f t="shared" si="2"/>
        <v>1</v>
      </c>
      <c r="AN14" s="3" t="b">
        <f t="shared" si="3"/>
        <v>1</v>
      </c>
      <c r="AO14" s="3" t="b">
        <f t="shared" si="4"/>
        <v>1</v>
      </c>
      <c r="AP14" s="3" t="b">
        <f t="shared" si="5"/>
        <v>1</v>
      </c>
      <c r="AQ14" s="3" t="b">
        <f t="shared" si="6"/>
        <v>1</v>
      </c>
      <c r="AR14" s="3" t="b">
        <f t="shared" si="7"/>
        <v>1</v>
      </c>
      <c r="AS14" s="3" t="b">
        <f t="shared" si="8"/>
        <v>1</v>
      </c>
      <c r="AT14" s="3" t="b">
        <f t="shared" si="9"/>
        <v>1</v>
      </c>
      <c r="AU14" s="3" t="b">
        <f>L14=localauthority_data!AT16</f>
        <v>1</v>
      </c>
      <c r="AV14" s="3" t="b">
        <f>M14=localauthority_data!AU16</f>
        <v>1</v>
      </c>
      <c r="AW14" s="3" t="b">
        <f>N14=localauthority_data!AV16</f>
        <v>1</v>
      </c>
      <c r="AX14" s="3" t="b">
        <f>O14=localauthority_data!AW16</f>
        <v>1</v>
      </c>
      <c r="AY14" s="3" t="b">
        <f>P14=localauthority_data!AX16</f>
        <v>1</v>
      </c>
      <c r="AZ14" s="3"/>
      <c r="BA14" s="3"/>
      <c r="BB14" s="3"/>
    </row>
    <row r="15" spans="1:54">
      <c r="A15" s="3" t="s">
        <v>22</v>
      </c>
      <c r="B15" s="3">
        <f>localauthority_data!D58</f>
        <v>1</v>
      </c>
      <c r="C15" s="3">
        <f>localauthority_data!E58</f>
        <v>228</v>
      </c>
      <c r="D15" s="1">
        <f>localauthority_data!D59</f>
        <v>235</v>
      </c>
      <c r="E15" s="3">
        <f>localauthority_data!E59</f>
        <v>615</v>
      </c>
      <c r="F15" s="1">
        <f>localauthority_data!D60</f>
        <v>648</v>
      </c>
      <c r="G15" s="3">
        <f>localauthority_data!E60</f>
        <v>1087</v>
      </c>
      <c r="H15" s="1">
        <f>localauthority_data!D61</f>
        <v>1091</v>
      </c>
      <c r="I15" s="3">
        <f>localauthority_data!E61</f>
        <v>1584</v>
      </c>
      <c r="J15" s="1">
        <f>localauthority_data!D62</f>
        <v>1607</v>
      </c>
      <c r="K15" s="3">
        <f>localauthority_data!E62</f>
        <v>1888</v>
      </c>
      <c r="L15" s="3">
        <f>localauthority_data!H18</f>
        <v>30</v>
      </c>
      <c r="M15" s="3">
        <f>localauthority_data!I18</f>
        <v>29</v>
      </c>
      <c r="N15" s="3">
        <f>localauthority_data!J18</f>
        <v>30</v>
      </c>
      <c r="O15" s="3">
        <f>localauthority_data!K18</f>
        <v>29</v>
      </c>
      <c r="P15" s="3">
        <f>localauthority_data!L18</f>
        <v>30</v>
      </c>
      <c r="R15" s="3" t="s">
        <v>22</v>
      </c>
      <c r="S15" s="1">
        <f>localauthority_data!AD57</f>
        <v>1</v>
      </c>
      <c r="T15" s="1">
        <f>localauthority_data!AE57</f>
        <v>228</v>
      </c>
      <c r="U15" s="1">
        <f>localauthority_data!AD58</f>
        <v>235</v>
      </c>
      <c r="V15" s="1">
        <f>localauthority_data!AE58</f>
        <v>615</v>
      </c>
      <c r="W15" s="1">
        <f>localauthority_data!AD59</f>
        <v>648</v>
      </c>
      <c r="X15" s="1">
        <f>localauthority_data!AE59</f>
        <v>1087</v>
      </c>
      <c r="Y15" s="1">
        <f>localauthority_data!AD60</f>
        <v>1091</v>
      </c>
      <c r="Z15" s="1">
        <f>localauthority_data!AE60</f>
        <v>1584</v>
      </c>
      <c r="AA15" s="1">
        <f>localauthority_data!AD61</f>
        <v>1607</v>
      </c>
      <c r="AB15" s="1">
        <f>localauthority_data!AE61</f>
        <v>1888</v>
      </c>
      <c r="AD15" s="3">
        <f>localauthority_data!AT17</f>
        <v>30</v>
      </c>
      <c r="AE15" s="3">
        <f>localauthority_data!AU17</f>
        <v>29</v>
      </c>
      <c r="AF15" s="3">
        <f>localauthority_data!AV17</f>
        <v>30</v>
      </c>
      <c r="AG15" s="3">
        <f>localauthority_data!AW17</f>
        <v>29</v>
      </c>
      <c r="AH15" s="3">
        <f>localauthority_data!AX17</f>
        <v>30</v>
      </c>
      <c r="AK15" s="3" t="b">
        <f t="shared" si="0"/>
        <v>1</v>
      </c>
      <c r="AL15" s="3" t="b">
        <f t="shared" si="1"/>
        <v>1</v>
      </c>
      <c r="AM15" s="3" t="b">
        <f t="shared" si="2"/>
        <v>1</v>
      </c>
      <c r="AN15" s="3" t="b">
        <f t="shared" si="3"/>
        <v>1</v>
      </c>
      <c r="AO15" s="3" t="b">
        <f t="shared" si="4"/>
        <v>1</v>
      </c>
      <c r="AP15" s="3" t="b">
        <f t="shared" si="5"/>
        <v>1</v>
      </c>
      <c r="AQ15" s="3" t="b">
        <f t="shared" si="6"/>
        <v>1</v>
      </c>
      <c r="AR15" s="3" t="b">
        <f t="shared" si="7"/>
        <v>1</v>
      </c>
      <c r="AS15" s="3" t="b">
        <f t="shared" si="8"/>
        <v>1</v>
      </c>
      <c r="AT15" s="3" t="b">
        <f t="shared" si="9"/>
        <v>1</v>
      </c>
      <c r="AU15" s="3" t="b">
        <f>L15=localauthority_data!AT17</f>
        <v>1</v>
      </c>
      <c r="AV15" s="3" t="b">
        <f>M15=localauthority_data!AU17</f>
        <v>1</v>
      </c>
      <c r="AW15" s="3" t="b">
        <f>N15=localauthority_data!AV17</f>
        <v>1</v>
      </c>
      <c r="AX15" s="3" t="b">
        <f>O15=localauthority_data!AW17</f>
        <v>1</v>
      </c>
      <c r="AY15" s="3" t="b">
        <f>P15=localauthority_data!AX17</f>
        <v>1</v>
      </c>
      <c r="AZ15" s="3"/>
      <c r="BA15" s="3"/>
      <c r="BB15" s="3"/>
    </row>
    <row r="16" spans="1:54">
      <c r="A16" s="3" t="s">
        <v>17</v>
      </c>
      <c r="B16" s="3">
        <f>localauthority_data!D63</f>
        <v>33</v>
      </c>
      <c r="C16" s="3">
        <f>localauthority_data!E63</f>
        <v>565</v>
      </c>
      <c r="D16" s="1">
        <f>localauthority_data!D64</f>
        <v>567</v>
      </c>
      <c r="E16" s="3">
        <f>localauthority_data!E64</f>
        <v>1128</v>
      </c>
      <c r="F16" s="1">
        <f>localauthority_data!D65</f>
        <v>1162</v>
      </c>
      <c r="G16" s="3">
        <f>localauthority_data!E65</f>
        <v>1339</v>
      </c>
      <c r="H16" s="1">
        <f>localauthority_data!D66</f>
        <v>1346</v>
      </c>
      <c r="I16" s="3">
        <f>localauthority_data!E66</f>
        <v>1594</v>
      </c>
      <c r="J16" s="1">
        <f>localauthority_data!D67</f>
        <v>1599</v>
      </c>
      <c r="K16" s="3">
        <f>localauthority_data!E67</f>
        <v>1887</v>
      </c>
      <c r="L16" s="3">
        <f>localauthority_data!H19</f>
        <v>19</v>
      </c>
      <c r="M16" s="3">
        <f>localauthority_data!I19</f>
        <v>18</v>
      </c>
      <c r="N16" s="3">
        <f>localauthority_data!J19</f>
        <v>18</v>
      </c>
      <c r="O16" s="3">
        <f>localauthority_data!K19</f>
        <v>18</v>
      </c>
      <c r="P16" s="3">
        <f>localauthority_data!L19</f>
        <v>18</v>
      </c>
      <c r="R16" s="3" t="s">
        <v>17</v>
      </c>
      <c r="S16" s="1">
        <f>localauthority_data!AD62</f>
        <v>33</v>
      </c>
      <c r="T16" s="1">
        <f>localauthority_data!AE62</f>
        <v>565</v>
      </c>
      <c r="U16" s="1">
        <f>localauthority_data!AD63</f>
        <v>567</v>
      </c>
      <c r="V16" s="1">
        <f>localauthority_data!AE63</f>
        <v>1128</v>
      </c>
      <c r="W16" s="1">
        <f>localauthority_data!AD64</f>
        <v>1162</v>
      </c>
      <c r="X16" s="1">
        <f>localauthority_data!AE64</f>
        <v>1339</v>
      </c>
      <c r="Y16" s="1">
        <f>localauthority_data!AD65</f>
        <v>1346</v>
      </c>
      <c r="Z16" s="1">
        <f>localauthority_data!AE65</f>
        <v>1594</v>
      </c>
      <c r="AA16" s="1">
        <f>localauthority_data!AD66</f>
        <v>1599</v>
      </c>
      <c r="AB16" s="1">
        <f>localauthority_data!AE66</f>
        <v>1887</v>
      </c>
      <c r="AD16" s="3">
        <f>localauthority_data!AT18</f>
        <v>19</v>
      </c>
      <c r="AE16" s="3">
        <f>localauthority_data!AU18</f>
        <v>18</v>
      </c>
      <c r="AF16" s="3">
        <f>localauthority_data!AV18</f>
        <v>18</v>
      </c>
      <c r="AG16" s="3">
        <f>localauthority_data!AW18</f>
        <v>18</v>
      </c>
      <c r="AH16" s="3">
        <f>localauthority_data!AX18</f>
        <v>18</v>
      </c>
      <c r="AK16" s="3" t="b">
        <f t="shared" si="0"/>
        <v>1</v>
      </c>
      <c r="AL16" s="3" t="b">
        <f t="shared" si="1"/>
        <v>1</v>
      </c>
      <c r="AM16" s="3" t="b">
        <f t="shared" si="2"/>
        <v>1</v>
      </c>
      <c r="AN16" s="3" t="b">
        <f t="shared" si="3"/>
        <v>1</v>
      </c>
      <c r="AO16" s="3" t="b">
        <f t="shared" si="4"/>
        <v>1</v>
      </c>
      <c r="AP16" s="3" t="b">
        <f t="shared" si="5"/>
        <v>1</v>
      </c>
      <c r="AQ16" s="3" t="b">
        <f t="shared" si="6"/>
        <v>1</v>
      </c>
      <c r="AR16" s="3" t="b">
        <f t="shared" si="7"/>
        <v>1</v>
      </c>
      <c r="AS16" s="3" t="b">
        <f t="shared" si="8"/>
        <v>1</v>
      </c>
      <c r="AT16" s="3" t="b">
        <f t="shared" si="9"/>
        <v>1</v>
      </c>
      <c r="AU16" s="3" t="b">
        <f>L16=localauthority_data!AT18</f>
        <v>1</v>
      </c>
      <c r="AV16" s="3" t="b">
        <f>M16=localauthority_data!AU18</f>
        <v>1</v>
      </c>
      <c r="AW16" s="3" t="b">
        <f>N16=localauthority_data!AV18</f>
        <v>1</v>
      </c>
      <c r="AX16" s="3" t="b">
        <f>O16=localauthority_data!AW18</f>
        <v>1</v>
      </c>
      <c r="AY16" s="3" t="b">
        <f>P16=localauthority_data!AX18</f>
        <v>1</v>
      </c>
      <c r="AZ16" s="3"/>
      <c r="BA16" s="3"/>
      <c r="BB16" s="3"/>
    </row>
    <row r="17" spans="1:54">
      <c r="A17" s="3" t="s">
        <v>5</v>
      </c>
      <c r="B17" s="3">
        <f>localauthority_data!D68</f>
        <v>10</v>
      </c>
      <c r="C17" s="3">
        <f>localauthority_data!E68</f>
        <v>376</v>
      </c>
      <c r="D17" s="1">
        <f>localauthority_data!D69</f>
        <v>405</v>
      </c>
      <c r="E17" s="3">
        <f>localauthority_data!E69</f>
        <v>847</v>
      </c>
      <c r="F17" s="1">
        <f>localauthority_data!D70</f>
        <v>862</v>
      </c>
      <c r="G17" s="3">
        <f>localauthority_data!E70</f>
        <v>1344</v>
      </c>
      <c r="H17" s="1">
        <f>localauthority_data!D71</f>
        <v>1358</v>
      </c>
      <c r="I17" s="3">
        <f>localauthority_data!E71</f>
        <v>1562</v>
      </c>
      <c r="J17" s="1">
        <f>localauthority_data!D72</f>
        <v>1567</v>
      </c>
      <c r="K17" s="3">
        <f>localauthority_data!E72</f>
        <v>1903</v>
      </c>
      <c r="L17" s="3">
        <f>localauthority_data!H20</f>
        <v>18</v>
      </c>
      <c r="M17" s="3">
        <f>localauthority_data!I20</f>
        <v>17</v>
      </c>
      <c r="N17" s="3">
        <f>localauthority_data!J20</f>
        <v>18</v>
      </c>
      <c r="O17" s="3">
        <f>localauthority_data!K20</f>
        <v>17</v>
      </c>
      <c r="P17" s="3">
        <f>localauthority_data!L20</f>
        <v>18</v>
      </c>
      <c r="R17" s="3" t="s">
        <v>5</v>
      </c>
      <c r="S17" s="1">
        <f>localauthority_data!AD67</f>
        <v>10</v>
      </c>
      <c r="T17" s="1">
        <f>localauthority_data!AE67</f>
        <v>376</v>
      </c>
      <c r="U17" s="1">
        <f>localauthority_data!AD68</f>
        <v>405</v>
      </c>
      <c r="V17" s="1">
        <f>localauthority_data!AE68</f>
        <v>847</v>
      </c>
      <c r="W17" s="1">
        <f>localauthority_data!AD69</f>
        <v>862</v>
      </c>
      <c r="X17" s="1">
        <f>localauthority_data!AE69</f>
        <v>1344</v>
      </c>
      <c r="Y17" s="1">
        <f>localauthority_data!AD70</f>
        <v>1358</v>
      </c>
      <c r="Z17" s="1">
        <f>localauthority_data!AE70</f>
        <v>1562</v>
      </c>
      <c r="AA17" s="1">
        <f>localauthority_data!AD71</f>
        <v>1567</v>
      </c>
      <c r="AB17" s="1">
        <f>localauthority_data!AE71</f>
        <v>1903</v>
      </c>
      <c r="AD17" s="3">
        <f>localauthority_data!AT19</f>
        <v>18</v>
      </c>
      <c r="AE17" s="3">
        <f>localauthority_data!AU19</f>
        <v>17</v>
      </c>
      <c r="AF17" s="3">
        <f>localauthority_data!AV19</f>
        <v>18</v>
      </c>
      <c r="AG17" s="3">
        <f>localauthority_data!AW19</f>
        <v>17</v>
      </c>
      <c r="AH17" s="3">
        <f>localauthority_data!AX19</f>
        <v>18</v>
      </c>
      <c r="AK17" s="3" t="b">
        <f t="shared" si="0"/>
        <v>1</v>
      </c>
      <c r="AL17" s="3" t="b">
        <f t="shared" si="1"/>
        <v>1</v>
      </c>
      <c r="AM17" s="3" t="b">
        <f t="shared" si="2"/>
        <v>1</v>
      </c>
      <c r="AN17" s="3" t="b">
        <f t="shared" si="3"/>
        <v>1</v>
      </c>
      <c r="AO17" s="3" t="b">
        <f t="shared" si="4"/>
        <v>1</v>
      </c>
      <c r="AP17" s="3" t="b">
        <f t="shared" si="5"/>
        <v>1</v>
      </c>
      <c r="AQ17" s="3" t="b">
        <f t="shared" si="6"/>
        <v>1</v>
      </c>
      <c r="AR17" s="3" t="b">
        <f t="shared" si="7"/>
        <v>1</v>
      </c>
      <c r="AS17" s="3" t="b">
        <f t="shared" si="8"/>
        <v>1</v>
      </c>
      <c r="AT17" s="3" t="b">
        <f t="shared" si="9"/>
        <v>1</v>
      </c>
      <c r="AU17" s="3" t="b">
        <f>L17=localauthority_data!AT19</f>
        <v>1</v>
      </c>
      <c r="AV17" s="3" t="b">
        <f>M17=localauthority_data!AU19</f>
        <v>1</v>
      </c>
      <c r="AW17" s="3" t="b">
        <f>N17=localauthority_data!AV19</f>
        <v>1</v>
      </c>
      <c r="AX17" s="3" t="b">
        <f>O17=localauthority_data!AW19</f>
        <v>1</v>
      </c>
      <c r="AY17" s="3" t="b">
        <f>P17=localauthority_data!AX19</f>
        <v>1</v>
      </c>
      <c r="AZ17" s="3"/>
      <c r="BA17" s="3"/>
      <c r="BB17" s="3"/>
    </row>
    <row r="18" spans="1:54">
      <c r="A18" s="3" t="s">
        <v>24</v>
      </c>
      <c r="B18" s="3">
        <f>localauthority_data!D73</f>
        <v>28</v>
      </c>
      <c r="C18" s="3">
        <f>localauthority_data!E73</f>
        <v>173</v>
      </c>
      <c r="D18" s="1">
        <f>localauthority_data!D74</f>
        <v>182</v>
      </c>
      <c r="E18" s="3">
        <f>localauthority_data!E74</f>
        <v>274</v>
      </c>
      <c r="F18" s="1">
        <f>localauthority_data!D75</f>
        <v>279</v>
      </c>
      <c r="G18" s="3">
        <f>localauthority_data!E75</f>
        <v>631</v>
      </c>
      <c r="H18" s="1">
        <f>localauthority_data!D76</f>
        <v>703</v>
      </c>
      <c r="I18" s="3">
        <f>localauthority_data!E76</f>
        <v>1256</v>
      </c>
      <c r="J18" s="1">
        <f>localauthority_data!D77</f>
        <v>1334</v>
      </c>
      <c r="K18" s="3">
        <f>localauthority_data!E77</f>
        <v>1826</v>
      </c>
      <c r="L18" s="3">
        <f>localauthority_data!H21</f>
        <v>16</v>
      </c>
      <c r="M18" s="3">
        <f>localauthority_data!I21</f>
        <v>16</v>
      </c>
      <c r="N18" s="3">
        <f>localauthority_data!J21</f>
        <v>15</v>
      </c>
      <c r="O18" s="3">
        <f>localauthority_data!K21</f>
        <v>16</v>
      </c>
      <c r="P18" s="3">
        <f>localauthority_data!L21</f>
        <v>16</v>
      </c>
      <c r="R18" s="3" t="s">
        <v>24</v>
      </c>
      <c r="S18" s="1">
        <f>localauthority_data!AD72</f>
        <v>28</v>
      </c>
      <c r="T18" s="1">
        <f>localauthority_data!AE72</f>
        <v>173</v>
      </c>
      <c r="U18" s="1">
        <f>localauthority_data!AD73</f>
        <v>182</v>
      </c>
      <c r="V18" s="1">
        <f>localauthority_data!AE73</f>
        <v>274</v>
      </c>
      <c r="W18" s="1">
        <f>localauthority_data!AD74</f>
        <v>279</v>
      </c>
      <c r="X18" s="1">
        <f>localauthority_data!AE74</f>
        <v>631</v>
      </c>
      <c r="Y18" s="1">
        <f>localauthority_data!AD75</f>
        <v>703</v>
      </c>
      <c r="Z18" s="1">
        <f>localauthority_data!AE75</f>
        <v>1256</v>
      </c>
      <c r="AA18" s="1">
        <f>localauthority_data!AD76</f>
        <v>1334</v>
      </c>
      <c r="AB18" s="1">
        <f>localauthority_data!AE76</f>
        <v>1826</v>
      </c>
      <c r="AD18" s="3">
        <f>localauthority_data!AT20</f>
        <v>16</v>
      </c>
      <c r="AE18" s="3">
        <f>localauthority_data!AU20</f>
        <v>16</v>
      </c>
      <c r="AF18" s="3">
        <f>localauthority_data!AV20</f>
        <v>15</v>
      </c>
      <c r="AG18" s="3">
        <f>localauthority_data!AW20</f>
        <v>16</v>
      </c>
      <c r="AH18" s="3">
        <f>localauthority_data!AX20</f>
        <v>16</v>
      </c>
      <c r="AK18" s="3" t="b">
        <f t="shared" si="0"/>
        <v>1</v>
      </c>
      <c r="AL18" s="3" t="b">
        <f t="shared" si="1"/>
        <v>1</v>
      </c>
      <c r="AM18" s="3" t="b">
        <f t="shared" si="2"/>
        <v>1</v>
      </c>
      <c r="AN18" s="3" t="b">
        <f t="shared" si="3"/>
        <v>1</v>
      </c>
      <c r="AO18" s="3" t="b">
        <f t="shared" si="4"/>
        <v>1</v>
      </c>
      <c r="AP18" s="3" t="b">
        <f t="shared" si="5"/>
        <v>1</v>
      </c>
      <c r="AQ18" s="3" t="b">
        <f t="shared" si="6"/>
        <v>1</v>
      </c>
      <c r="AR18" s="3" t="b">
        <f t="shared" si="7"/>
        <v>1</v>
      </c>
      <c r="AS18" s="3" t="b">
        <f t="shared" si="8"/>
        <v>1</v>
      </c>
      <c r="AT18" s="3" t="b">
        <f t="shared" si="9"/>
        <v>1</v>
      </c>
      <c r="AU18" s="3" t="b">
        <f>L18=localauthority_data!AT20</f>
        <v>1</v>
      </c>
      <c r="AV18" s="3" t="b">
        <f>M18=localauthority_data!AU20</f>
        <v>1</v>
      </c>
      <c r="AW18" s="3" t="b">
        <f>N18=localauthority_data!AV20</f>
        <v>1</v>
      </c>
      <c r="AX18" s="3" t="b">
        <f>O18=localauthority_data!AW20</f>
        <v>1</v>
      </c>
      <c r="AY18" s="3" t="b">
        <f>P18=localauthority_data!AX20</f>
        <v>1</v>
      </c>
      <c r="AZ18" s="3"/>
      <c r="BA18" s="3"/>
      <c r="BB18" s="3"/>
    </row>
    <row r="19" spans="1:54">
      <c r="A19" s="3" t="s">
        <v>7</v>
      </c>
      <c r="B19" s="3">
        <f>localauthority_data!D78</f>
        <v>2</v>
      </c>
      <c r="C19" s="3">
        <f>localauthority_data!E78</f>
        <v>135</v>
      </c>
      <c r="D19" s="1">
        <f>localauthority_data!D79</f>
        <v>144</v>
      </c>
      <c r="E19" s="3">
        <f>localauthority_data!E79</f>
        <v>543</v>
      </c>
      <c r="F19" s="1">
        <f>localauthority_data!D80</f>
        <v>556</v>
      </c>
      <c r="G19" s="3">
        <f>localauthority_data!E80</f>
        <v>1104</v>
      </c>
      <c r="H19" s="1">
        <f>localauthority_data!D81</f>
        <v>1109</v>
      </c>
      <c r="I19" s="3">
        <f>localauthority_data!E81</f>
        <v>1662</v>
      </c>
      <c r="J19" s="1">
        <f>localauthority_data!D82</f>
        <v>1665</v>
      </c>
      <c r="K19" s="3">
        <f>localauthority_data!E82</f>
        <v>1905</v>
      </c>
      <c r="L19" s="3">
        <f>localauthority_data!H22</f>
        <v>43</v>
      </c>
      <c r="M19" s="3">
        <f>localauthority_data!I22</f>
        <v>43</v>
      </c>
      <c r="N19" s="3">
        <f>localauthority_data!J22</f>
        <v>42</v>
      </c>
      <c r="O19" s="3">
        <f>localauthority_data!K22</f>
        <v>43</v>
      </c>
      <c r="P19" s="3">
        <f>localauthority_data!L22</f>
        <v>43</v>
      </c>
      <c r="R19" s="3" t="s">
        <v>7</v>
      </c>
      <c r="S19" s="1">
        <f>localauthority_data!AD77</f>
        <v>2</v>
      </c>
      <c r="T19" s="1">
        <f>localauthority_data!AE77</f>
        <v>135</v>
      </c>
      <c r="U19" s="1">
        <f>localauthority_data!AD78</f>
        <v>144</v>
      </c>
      <c r="V19" s="1">
        <f>localauthority_data!AE78</f>
        <v>543</v>
      </c>
      <c r="W19" s="1">
        <f>localauthority_data!AD79</f>
        <v>556</v>
      </c>
      <c r="X19" s="1">
        <f>localauthority_data!AE79</f>
        <v>1104</v>
      </c>
      <c r="Y19" s="1">
        <f>localauthority_data!AD80</f>
        <v>1109</v>
      </c>
      <c r="Z19" s="1">
        <f>localauthority_data!AE80</f>
        <v>1662</v>
      </c>
      <c r="AA19" s="1">
        <f>localauthority_data!AD81</f>
        <v>1665</v>
      </c>
      <c r="AB19" s="1">
        <f>localauthority_data!AE81</f>
        <v>1905</v>
      </c>
      <c r="AD19" s="3">
        <f>localauthority_data!AT21</f>
        <v>43</v>
      </c>
      <c r="AE19" s="3">
        <f>localauthority_data!AU21</f>
        <v>43</v>
      </c>
      <c r="AF19" s="3">
        <f>localauthority_data!AV21</f>
        <v>42</v>
      </c>
      <c r="AG19" s="3">
        <f>localauthority_data!AW21</f>
        <v>43</v>
      </c>
      <c r="AH19" s="3">
        <f>localauthority_data!AX21</f>
        <v>43</v>
      </c>
      <c r="AK19" s="3" t="b">
        <f t="shared" si="0"/>
        <v>1</v>
      </c>
      <c r="AL19" s="3" t="b">
        <f t="shared" si="1"/>
        <v>1</v>
      </c>
      <c r="AM19" s="3" t="b">
        <f t="shared" si="2"/>
        <v>1</v>
      </c>
      <c r="AN19" s="3" t="b">
        <f t="shared" si="3"/>
        <v>1</v>
      </c>
      <c r="AO19" s="3" t="b">
        <f t="shared" si="4"/>
        <v>1</v>
      </c>
      <c r="AP19" s="3" t="b">
        <f t="shared" si="5"/>
        <v>1</v>
      </c>
      <c r="AQ19" s="3" t="b">
        <f t="shared" si="6"/>
        <v>1</v>
      </c>
      <c r="AR19" s="3" t="b">
        <f t="shared" si="7"/>
        <v>1</v>
      </c>
      <c r="AS19" s="3" t="b">
        <f t="shared" si="8"/>
        <v>1</v>
      </c>
      <c r="AT19" s="3" t="b">
        <f t="shared" si="9"/>
        <v>1</v>
      </c>
      <c r="AU19" s="3" t="b">
        <f>L19=localauthority_data!AT21</f>
        <v>1</v>
      </c>
      <c r="AV19" s="3" t="b">
        <f>M19=localauthority_data!AU21</f>
        <v>1</v>
      </c>
      <c r="AW19" s="3" t="b">
        <f>N19=localauthority_data!AV21</f>
        <v>1</v>
      </c>
      <c r="AX19" s="3" t="b">
        <f>O19=localauthority_data!AW21</f>
        <v>1</v>
      </c>
      <c r="AY19" s="3" t="b">
        <f>P19=localauthority_data!AX21</f>
        <v>1</v>
      </c>
      <c r="AZ19" s="3"/>
      <c r="BA19" s="3"/>
      <c r="BB19" s="3"/>
    </row>
    <row r="20" spans="1:54">
      <c r="A20" s="3" t="s">
        <v>21</v>
      </c>
      <c r="B20" s="3">
        <f>localauthority_data!D83</f>
        <v>65</v>
      </c>
      <c r="C20" s="3">
        <f>localauthority_data!E83</f>
        <v>706</v>
      </c>
      <c r="D20" s="1">
        <f>localauthority_data!D84</f>
        <v>707</v>
      </c>
      <c r="E20" s="3">
        <f>localauthority_data!E84</f>
        <v>1198</v>
      </c>
      <c r="F20" s="1">
        <f>localauthority_data!D85</f>
        <v>1203</v>
      </c>
      <c r="G20" s="3">
        <f>localauthority_data!E85</f>
        <v>1427</v>
      </c>
      <c r="H20" s="1">
        <f>localauthority_data!D86</f>
        <v>1437</v>
      </c>
      <c r="I20" s="3">
        <f>localauthority_data!E86</f>
        <v>1694</v>
      </c>
      <c r="J20" s="1">
        <f>localauthority_data!D87</f>
        <v>1695</v>
      </c>
      <c r="K20" s="3">
        <f>localauthority_data!E87</f>
        <v>1904</v>
      </c>
      <c r="L20" s="3">
        <f>localauthority_data!H23</f>
        <v>31</v>
      </c>
      <c r="M20" s="3">
        <f>localauthority_data!I23</f>
        <v>31</v>
      </c>
      <c r="N20" s="3">
        <f>localauthority_data!J23</f>
        <v>30</v>
      </c>
      <c r="O20" s="3">
        <f>localauthority_data!K23</f>
        <v>31</v>
      </c>
      <c r="P20" s="3">
        <f>localauthority_data!L23</f>
        <v>31</v>
      </c>
      <c r="R20" s="3" t="s">
        <v>21</v>
      </c>
      <c r="S20" s="1">
        <f>localauthority_data!AD82</f>
        <v>65</v>
      </c>
      <c r="T20" s="1">
        <f>localauthority_data!AE82</f>
        <v>706</v>
      </c>
      <c r="U20" s="1">
        <f>localauthority_data!AD83</f>
        <v>707</v>
      </c>
      <c r="V20" s="1">
        <f>localauthority_data!AE83</f>
        <v>1198</v>
      </c>
      <c r="W20" s="1">
        <f>localauthority_data!AD84</f>
        <v>1203</v>
      </c>
      <c r="X20" s="1">
        <f>localauthority_data!AE84</f>
        <v>1427</v>
      </c>
      <c r="Y20" s="1">
        <f>localauthority_data!AD85</f>
        <v>1437</v>
      </c>
      <c r="Z20" s="1">
        <f>localauthority_data!AE85</f>
        <v>1694</v>
      </c>
      <c r="AA20" s="1">
        <f>localauthority_data!AD86</f>
        <v>1695</v>
      </c>
      <c r="AB20" s="1">
        <f>localauthority_data!AE86</f>
        <v>1904</v>
      </c>
      <c r="AD20" s="3">
        <f>localauthority_data!AT22</f>
        <v>31</v>
      </c>
      <c r="AE20" s="3">
        <f>localauthority_data!AU22</f>
        <v>31</v>
      </c>
      <c r="AF20" s="3">
        <f>localauthority_data!AV22</f>
        <v>30</v>
      </c>
      <c r="AG20" s="3">
        <f>localauthority_data!AW22</f>
        <v>31</v>
      </c>
      <c r="AH20" s="3">
        <f>localauthority_data!AX22</f>
        <v>31</v>
      </c>
      <c r="AK20" s="3" t="b">
        <f t="shared" si="0"/>
        <v>1</v>
      </c>
      <c r="AL20" s="3" t="b">
        <f t="shared" si="1"/>
        <v>1</v>
      </c>
      <c r="AM20" s="3" t="b">
        <f t="shared" si="2"/>
        <v>1</v>
      </c>
      <c r="AN20" s="3" t="b">
        <f t="shared" si="3"/>
        <v>1</v>
      </c>
      <c r="AO20" s="3" t="b">
        <f t="shared" si="4"/>
        <v>1</v>
      </c>
      <c r="AP20" s="3" t="b">
        <f t="shared" si="5"/>
        <v>1</v>
      </c>
      <c r="AQ20" s="3" t="b">
        <f t="shared" si="6"/>
        <v>1</v>
      </c>
      <c r="AR20" s="3" t="b">
        <f t="shared" si="7"/>
        <v>1</v>
      </c>
      <c r="AS20" s="3" t="b">
        <f t="shared" si="8"/>
        <v>1</v>
      </c>
      <c r="AT20" s="3" t="b">
        <f t="shared" si="9"/>
        <v>1</v>
      </c>
      <c r="AU20" s="3" t="b">
        <f>L20=localauthority_data!AT22</f>
        <v>1</v>
      </c>
      <c r="AV20" s="3" t="b">
        <f>M20=localauthority_data!AU22</f>
        <v>1</v>
      </c>
      <c r="AW20" s="3" t="b">
        <f>N20=localauthority_data!AV22</f>
        <v>1</v>
      </c>
      <c r="AX20" s="3" t="b">
        <f>O20=localauthority_data!AW22</f>
        <v>1</v>
      </c>
      <c r="AY20" s="3" t="b">
        <f>P20=localauthority_data!AX22</f>
        <v>1</v>
      </c>
      <c r="AZ20" s="3"/>
      <c r="BA20" s="3"/>
      <c r="BB20" s="3"/>
    </row>
    <row r="21" spans="1:54">
      <c r="A21" s="3" t="s">
        <v>15</v>
      </c>
      <c r="B21" s="3">
        <f>localauthority_data!D88</f>
        <v>298</v>
      </c>
      <c r="C21" s="3">
        <f>localauthority_data!E88</f>
        <v>961</v>
      </c>
      <c r="D21" s="1">
        <f>localauthority_data!D89</f>
        <v>987</v>
      </c>
      <c r="E21" s="3">
        <f>localauthority_data!E89</f>
        <v>1343</v>
      </c>
      <c r="F21" s="1">
        <f>localauthority_data!D90</f>
        <v>1364</v>
      </c>
      <c r="G21" s="3">
        <f>localauthority_data!E90</f>
        <v>1485</v>
      </c>
      <c r="H21" s="1">
        <f>localauthority_data!D91</f>
        <v>1492</v>
      </c>
      <c r="I21" s="3">
        <f>localauthority_data!E91</f>
        <v>1734</v>
      </c>
      <c r="J21" s="1">
        <f>localauthority_data!D92</f>
        <v>1749</v>
      </c>
      <c r="K21" s="3">
        <f>localauthority_data!E92</f>
        <v>1901</v>
      </c>
      <c r="L21" s="3">
        <f>localauthority_data!H24</f>
        <v>8</v>
      </c>
      <c r="M21" s="3">
        <f>localauthority_data!I24</f>
        <v>7</v>
      </c>
      <c r="N21" s="3">
        <f>localauthority_data!J24</f>
        <v>7</v>
      </c>
      <c r="O21" s="3">
        <f>localauthority_data!K24</f>
        <v>7</v>
      </c>
      <c r="P21" s="3">
        <f>localauthority_data!L24</f>
        <v>7</v>
      </c>
      <c r="R21" s="3" t="s">
        <v>15</v>
      </c>
      <c r="S21" s="1">
        <f>localauthority_data!AD87</f>
        <v>298</v>
      </c>
      <c r="T21" s="1">
        <f>localauthority_data!AE87</f>
        <v>961</v>
      </c>
      <c r="U21" s="1">
        <f>localauthority_data!AD88</f>
        <v>987</v>
      </c>
      <c r="V21" s="1">
        <f>localauthority_data!AE88</f>
        <v>1343</v>
      </c>
      <c r="W21" s="1">
        <f>localauthority_data!AD89</f>
        <v>1364</v>
      </c>
      <c r="X21" s="1">
        <f>localauthority_data!AE89</f>
        <v>1485</v>
      </c>
      <c r="Y21" s="1">
        <f>localauthority_data!AD90</f>
        <v>1492</v>
      </c>
      <c r="Z21" s="1">
        <f>localauthority_data!AE90</f>
        <v>1734</v>
      </c>
      <c r="AA21" s="1">
        <f>localauthority_data!AD91</f>
        <v>1749</v>
      </c>
      <c r="AB21" s="1">
        <f>localauthority_data!AE91</f>
        <v>1901</v>
      </c>
      <c r="AD21" s="3">
        <f>localauthority_data!AT23</f>
        <v>8</v>
      </c>
      <c r="AE21" s="3">
        <f>localauthority_data!AU23</f>
        <v>7</v>
      </c>
      <c r="AF21" s="3">
        <f>localauthority_data!AV23</f>
        <v>7</v>
      </c>
      <c r="AG21" s="3">
        <f>localauthority_data!AW23</f>
        <v>7</v>
      </c>
      <c r="AH21" s="3">
        <f>localauthority_data!AX23</f>
        <v>7</v>
      </c>
      <c r="AK21" s="3" t="b">
        <f t="shared" si="0"/>
        <v>1</v>
      </c>
      <c r="AL21" s="3" t="b">
        <f t="shared" si="1"/>
        <v>1</v>
      </c>
      <c r="AM21" s="3" t="b">
        <f t="shared" si="2"/>
        <v>1</v>
      </c>
      <c r="AN21" s="3" t="b">
        <f t="shared" si="3"/>
        <v>1</v>
      </c>
      <c r="AO21" s="3" t="b">
        <f t="shared" si="4"/>
        <v>1</v>
      </c>
      <c r="AP21" s="3" t="b">
        <f t="shared" si="5"/>
        <v>1</v>
      </c>
      <c r="AQ21" s="3" t="b">
        <f t="shared" si="6"/>
        <v>1</v>
      </c>
      <c r="AR21" s="3" t="b">
        <f t="shared" si="7"/>
        <v>1</v>
      </c>
      <c r="AS21" s="3" t="b">
        <f t="shared" si="8"/>
        <v>1</v>
      </c>
      <c r="AT21" s="3" t="b">
        <f t="shared" si="9"/>
        <v>1</v>
      </c>
      <c r="AU21" s="3" t="b">
        <f>L21=localauthority_data!AT23</f>
        <v>1</v>
      </c>
      <c r="AV21" s="3" t="b">
        <f>M21=localauthority_data!AU23</f>
        <v>1</v>
      </c>
      <c r="AW21" s="3" t="b">
        <f>N21=localauthority_data!AV23</f>
        <v>1</v>
      </c>
      <c r="AX21" s="3" t="b">
        <f>O21=localauthority_data!AW23</f>
        <v>1</v>
      </c>
      <c r="AY21" s="3" t="b">
        <f>P21=localauthority_data!AX23</f>
        <v>1</v>
      </c>
      <c r="AZ21" s="3"/>
      <c r="BA21" s="3"/>
      <c r="BB21" s="3"/>
    </row>
    <row r="22" spans="1:54">
      <c r="A22" s="3" t="s">
        <v>6</v>
      </c>
      <c r="B22" s="3">
        <f>localauthority_data!D93</f>
        <v>31</v>
      </c>
      <c r="C22" s="3">
        <f>localauthority_data!E93</f>
        <v>638</v>
      </c>
      <c r="D22" s="1">
        <f>localauthority_data!D94</f>
        <v>677</v>
      </c>
      <c r="E22" s="3">
        <f>localauthority_data!E94</f>
        <v>1024</v>
      </c>
      <c r="F22" s="1">
        <f>localauthority_data!D95</f>
        <v>1039</v>
      </c>
      <c r="G22" s="3">
        <f>localauthority_data!E95</f>
        <v>1320</v>
      </c>
      <c r="H22" s="1">
        <f>localauthority_data!D96</f>
        <v>1321</v>
      </c>
      <c r="I22" s="3">
        <f>localauthority_data!E96</f>
        <v>1600</v>
      </c>
      <c r="J22" s="1">
        <f>localauthority_data!D97</f>
        <v>1602</v>
      </c>
      <c r="K22" s="3">
        <f>localauthority_data!E97</f>
        <v>1908</v>
      </c>
      <c r="L22" s="3">
        <f>localauthority_data!H25</f>
        <v>22</v>
      </c>
      <c r="M22" s="3">
        <f>localauthority_data!I25</f>
        <v>22</v>
      </c>
      <c r="N22" s="3">
        <f>localauthority_data!J25</f>
        <v>22</v>
      </c>
      <c r="O22" s="3">
        <f>localauthority_data!K25</f>
        <v>22</v>
      </c>
      <c r="P22" s="3">
        <f>localauthority_data!L25</f>
        <v>22</v>
      </c>
      <c r="R22" s="3" t="s">
        <v>6</v>
      </c>
      <c r="S22" s="1">
        <f>localauthority_data!AD92</f>
        <v>31</v>
      </c>
      <c r="T22" s="1">
        <f>localauthority_data!AE92</f>
        <v>638</v>
      </c>
      <c r="U22" s="1">
        <f>localauthority_data!AD93</f>
        <v>677</v>
      </c>
      <c r="V22" s="1">
        <f>localauthority_data!AE93</f>
        <v>1024</v>
      </c>
      <c r="W22" s="1">
        <f>localauthority_data!AD94</f>
        <v>1039</v>
      </c>
      <c r="X22" s="1">
        <f>localauthority_data!AE94</f>
        <v>1320</v>
      </c>
      <c r="Y22" s="1">
        <f>localauthority_data!AD95</f>
        <v>1321</v>
      </c>
      <c r="Z22" s="1">
        <f>localauthority_data!AE95</f>
        <v>1600</v>
      </c>
      <c r="AA22" s="1">
        <f>localauthority_data!AD96</f>
        <v>1602</v>
      </c>
      <c r="AB22" s="1">
        <f>localauthority_data!AE96</f>
        <v>1908</v>
      </c>
      <c r="AD22" s="3">
        <f>localauthority_data!AT24</f>
        <v>22</v>
      </c>
      <c r="AE22" s="3">
        <f>localauthority_data!AU24</f>
        <v>22</v>
      </c>
      <c r="AF22" s="3">
        <f>localauthority_data!AV24</f>
        <v>22</v>
      </c>
      <c r="AG22" s="3">
        <f>localauthority_data!AW24</f>
        <v>22</v>
      </c>
      <c r="AH22" s="3">
        <f>localauthority_data!AX24</f>
        <v>22</v>
      </c>
      <c r="AK22" s="3" t="b">
        <f t="shared" si="0"/>
        <v>1</v>
      </c>
      <c r="AL22" s="3" t="b">
        <f t="shared" si="1"/>
        <v>1</v>
      </c>
      <c r="AM22" s="3" t="b">
        <f t="shared" si="2"/>
        <v>1</v>
      </c>
      <c r="AN22" s="3" t="b">
        <f t="shared" si="3"/>
        <v>1</v>
      </c>
      <c r="AO22" s="3" t="b">
        <f t="shared" si="4"/>
        <v>1</v>
      </c>
      <c r="AP22" s="3" t="b">
        <f t="shared" si="5"/>
        <v>1</v>
      </c>
      <c r="AQ22" s="3" t="b">
        <f t="shared" si="6"/>
        <v>1</v>
      </c>
      <c r="AR22" s="3" t="b">
        <f t="shared" si="7"/>
        <v>1</v>
      </c>
      <c r="AS22" s="3" t="b">
        <f t="shared" si="8"/>
        <v>1</v>
      </c>
      <c r="AT22" s="3" t="b">
        <f t="shared" si="9"/>
        <v>1</v>
      </c>
      <c r="AU22" s="3" t="b">
        <f>L22=localauthority_data!AT24</f>
        <v>1</v>
      </c>
      <c r="AV22" s="3" t="b">
        <f>M22=localauthority_data!AU24</f>
        <v>1</v>
      </c>
      <c r="AW22" s="3" t="b">
        <f>N22=localauthority_data!AV24</f>
        <v>1</v>
      </c>
      <c r="AX22" s="3" t="b">
        <f>O22=localauthority_data!AW24</f>
        <v>1</v>
      </c>
      <c r="AY22" s="3" t="b">
        <f>P22=localauthority_data!AX24</f>
        <v>1</v>
      </c>
      <c r="AZ22" s="3"/>
      <c r="BA22" s="3"/>
      <c r="BB22" s="3"/>
    </row>
    <row r="23" spans="1:54">
      <c r="A23" s="3" t="s">
        <v>4</v>
      </c>
      <c r="B23" s="3">
        <f>localauthority_data!D98</f>
        <v>652</v>
      </c>
      <c r="C23" s="3">
        <f>localauthority_data!E98</f>
        <v>1114</v>
      </c>
      <c r="D23" s="1">
        <f>localauthority_data!D99</f>
        <v>1122</v>
      </c>
      <c r="E23" s="3">
        <f>localauthority_data!E99</f>
        <v>1354</v>
      </c>
      <c r="F23" s="1">
        <f>localauthority_data!D100</f>
        <v>1368</v>
      </c>
      <c r="G23" s="3">
        <f>localauthority_data!E100</f>
        <v>1565</v>
      </c>
      <c r="H23" s="1">
        <f>localauthority_data!D101</f>
        <v>1579</v>
      </c>
      <c r="I23" s="3">
        <f>localauthority_data!E101</f>
        <v>1723</v>
      </c>
      <c r="J23" s="1">
        <f>localauthority_data!D102</f>
        <v>1739</v>
      </c>
      <c r="K23" s="3">
        <f>localauthority_data!E102</f>
        <v>1893</v>
      </c>
      <c r="L23" s="3">
        <f>localauthority_data!H26</f>
        <v>10</v>
      </c>
      <c r="M23" s="3">
        <f>localauthority_data!I26</f>
        <v>9</v>
      </c>
      <c r="N23" s="3">
        <f>localauthority_data!J26</f>
        <v>9</v>
      </c>
      <c r="O23" s="3">
        <f>localauthority_data!K26</f>
        <v>9</v>
      </c>
      <c r="P23" s="3">
        <f>localauthority_data!L26</f>
        <v>10</v>
      </c>
      <c r="R23" s="3" t="s">
        <v>4</v>
      </c>
      <c r="S23" s="1">
        <f>localauthority_data!AD97</f>
        <v>652</v>
      </c>
      <c r="T23" s="1">
        <f>localauthority_data!AE97</f>
        <v>1114</v>
      </c>
      <c r="U23" s="1">
        <f>localauthority_data!AD98</f>
        <v>1122</v>
      </c>
      <c r="V23" s="1">
        <f>localauthority_data!AE98</f>
        <v>1354</v>
      </c>
      <c r="W23" s="1">
        <f>localauthority_data!AD99</f>
        <v>1368</v>
      </c>
      <c r="X23" s="1">
        <f>localauthority_data!AE99</f>
        <v>1565</v>
      </c>
      <c r="Y23" s="1">
        <f>localauthority_data!AD100</f>
        <v>1579</v>
      </c>
      <c r="Z23" s="1">
        <f>localauthority_data!AE100</f>
        <v>1723</v>
      </c>
      <c r="AA23" s="1">
        <f>localauthority_data!AD101</f>
        <v>1739</v>
      </c>
      <c r="AB23" s="1">
        <f>localauthority_data!AE101</f>
        <v>1893</v>
      </c>
      <c r="AD23" s="3">
        <f>localauthority_data!AT25</f>
        <v>10</v>
      </c>
      <c r="AE23" s="3">
        <f>localauthority_data!AU25</f>
        <v>9</v>
      </c>
      <c r="AF23" s="3">
        <f>localauthority_data!AV25</f>
        <v>9</v>
      </c>
      <c r="AG23" s="3">
        <f>localauthority_data!AW25</f>
        <v>9</v>
      </c>
      <c r="AH23" s="3">
        <f>localauthority_data!AX25</f>
        <v>10</v>
      </c>
      <c r="AK23" s="3" t="b">
        <f t="shared" si="0"/>
        <v>1</v>
      </c>
      <c r="AL23" s="3" t="b">
        <f t="shared" si="1"/>
        <v>1</v>
      </c>
      <c r="AM23" s="3" t="b">
        <f t="shared" si="2"/>
        <v>1</v>
      </c>
      <c r="AN23" s="3" t="b">
        <f t="shared" si="3"/>
        <v>1</v>
      </c>
      <c r="AO23" s="3" t="b">
        <f t="shared" si="4"/>
        <v>1</v>
      </c>
      <c r="AP23" s="3" t="b">
        <f t="shared" si="5"/>
        <v>1</v>
      </c>
      <c r="AQ23" s="3" t="b">
        <f t="shared" si="6"/>
        <v>1</v>
      </c>
      <c r="AR23" s="3" t="b">
        <f t="shared" si="7"/>
        <v>1</v>
      </c>
      <c r="AS23" s="3" t="b">
        <f t="shared" si="8"/>
        <v>1</v>
      </c>
      <c r="AT23" s="3" t="b">
        <f t="shared" si="9"/>
        <v>1</v>
      </c>
      <c r="AU23" s="3" t="b">
        <f>L23=localauthority_data!AT25</f>
        <v>1</v>
      </c>
      <c r="AV23" s="3" t="b">
        <f>M23=localauthority_data!AU25</f>
        <v>1</v>
      </c>
      <c r="AW23" s="3" t="b">
        <f>N23=localauthority_data!AV25</f>
        <v>1</v>
      </c>
      <c r="AX23" s="3" t="b">
        <f>O23=localauthority_data!AW25</f>
        <v>1</v>
      </c>
      <c r="AY23" s="3" t="b">
        <f>P23=localauthority_data!AX25</f>
        <v>1</v>
      </c>
      <c r="AZ23" s="3"/>
      <c r="BA23" s="3"/>
      <c r="BB23" s="3"/>
    </row>
    <row r="24" spans="1:54">
      <c r="A24" s="3" t="s">
        <v>23</v>
      </c>
      <c r="B24" s="3">
        <f>localauthority_data!D103</f>
        <v>68</v>
      </c>
      <c r="C24" s="3">
        <f>localauthority_data!E103</f>
        <v>455</v>
      </c>
      <c r="D24" s="1">
        <f>localauthority_data!D104</f>
        <v>495</v>
      </c>
      <c r="E24" s="3">
        <f>localauthority_data!E104</f>
        <v>903</v>
      </c>
      <c r="F24" s="1">
        <f>localauthority_data!D105</f>
        <v>923</v>
      </c>
      <c r="G24" s="3">
        <f>localauthority_data!E105</f>
        <v>1268</v>
      </c>
      <c r="H24" s="1">
        <f>localauthority_data!D106</f>
        <v>1336</v>
      </c>
      <c r="I24" s="3">
        <f>localauthority_data!E106</f>
        <v>1595</v>
      </c>
      <c r="J24" s="1">
        <f>localauthority_data!D107</f>
        <v>1627</v>
      </c>
      <c r="K24" s="3">
        <f>localauthority_data!E107</f>
        <v>1874</v>
      </c>
      <c r="L24" s="3">
        <f>localauthority_data!H27</f>
        <v>12</v>
      </c>
      <c r="M24" s="3">
        <f>localauthority_data!I27</f>
        <v>12</v>
      </c>
      <c r="N24" s="3">
        <f>localauthority_data!J27</f>
        <v>12</v>
      </c>
      <c r="O24" s="3">
        <f>localauthority_data!K27</f>
        <v>12</v>
      </c>
      <c r="P24" s="3">
        <f>localauthority_data!L27</f>
        <v>12</v>
      </c>
      <c r="R24" s="3" t="s">
        <v>23</v>
      </c>
      <c r="S24" s="1">
        <f>localauthority_data!AD102</f>
        <v>68</v>
      </c>
      <c r="T24" s="1">
        <f>localauthority_data!AE102</f>
        <v>455</v>
      </c>
      <c r="U24" s="1">
        <f>localauthority_data!AD103</f>
        <v>495</v>
      </c>
      <c r="V24" s="1">
        <f>localauthority_data!AE103</f>
        <v>903</v>
      </c>
      <c r="W24" s="1">
        <f>localauthority_data!AD104</f>
        <v>923</v>
      </c>
      <c r="X24" s="1">
        <f>localauthority_data!AE104</f>
        <v>1268</v>
      </c>
      <c r="Y24" s="1">
        <f>localauthority_data!AD105</f>
        <v>1336</v>
      </c>
      <c r="Z24" s="1">
        <f>localauthority_data!AE105</f>
        <v>1595</v>
      </c>
      <c r="AA24" s="1">
        <f>localauthority_data!AD106</f>
        <v>1627</v>
      </c>
      <c r="AB24" s="1">
        <f>localauthority_data!AE106</f>
        <v>1874</v>
      </c>
      <c r="AD24" s="3">
        <f>localauthority_data!AT26</f>
        <v>12</v>
      </c>
      <c r="AE24" s="3">
        <f>localauthority_data!AU26</f>
        <v>12</v>
      </c>
      <c r="AF24" s="3">
        <f>localauthority_data!AV26</f>
        <v>12</v>
      </c>
      <c r="AG24" s="3">
        <f>localauthority_data!AW26</f>
        <v>12</v>
      </c>
      <c r="AH24" s="3">
        <f>localauthority_data!AX26</f>
        <v>12</v>
      </c>
      <c r="AK24" s="3" t="b">
        <f t="shared" si="0"/>
        <v>1</v>
      </c>
      <c r="AL24" s="3" t="b">
        <f t="shared" si="1"/>
        <v>1</v>
      </c>
      <c r="AM24" s="3" t="b">
        <f t="shared" si="2"/>
        <v>1</v>
      </c>
      <c r="AN24" s="3" t="b">
        <f t="shared" si="3"/>
        <v>1</v>
      </c>
      <c r="AO24" s="3" t="b">
        <f t="shared" si="4"/>
        <v>1</v>
      </c>
      <c r="AP24" s="3" t="b">
        <f t="shared" si="5"/>
        <v>1</v>
      </c>
      <c r="AQ24" s="3" t="b">
        <f t="shared" si="6"/>
        <v>1</v>
      </c>
      <c r="AR24" s="3" t="b">
        <f t="shared" si="7"/>
        <v>1</v>
      </c>
      <c r="AS24" s="3" t="b">
        <f t="shared" si="8"/>
        <v>1</v>
      </c>
      <c r="AT24" s="3" t="b">
        <f t="shared" si="9"/>
        <v>1</v>
      </c>
      <c r="AU24" s="3" t="b">
        <f>L24=localauthority_data!AT26</f>
        <v>1</v>
      </c>
      <c r="AV24" s="3" t="b">
        <f>M24=localauthority_data!AU26</f>
        <v>1</v>
      </c>
      <c r="AW24" s="3" t="b">
        <f>N24=localauthority_data!AV26</f>
        <v>1</v>
      </c>
      <c r="AX24" s="3" t="b">
        <f>O24=localauthority_data!AW26</f>
        <v>1</v>
      </c>
      <c r="AY24" s="3" t="b">
        <f>P24=localauthority_data!AX26</f>
        <v>1</v>
      </c>
      <c r="AZ24" s="3"/>
      <c r="BA24" s="3"/>
      <c r="BB24" s="3"/>
    </row>
    <row r="25" spans="1:54">
      <c r="A25" s="3" t="s">
        <v>16</v>
      </c>
      <c r="B25" s="3">
        <f>localauthority_data!D108</f>
        <v>0</v>
      </c>
      <c r="C25" s="3">
        <f>localauthority_data!E108</f>
        <v>227</v>
      </c>
      <c r="D25" s="1">
        <f>localauthority_data!D109</f>
        <v>234</v>
      </c>
      <c r="E25" s="3">
        <f>localauthority_data!E109</f>
        <v>385</v>
      </c>
      <c r="F25" s="1">
        <f>localauthority_data!D110</f>
        <v>428</v>
      </c>
      <c r="G25" s="3">
        <f>localauthority_data!E110</f>
        <v>679</v>
      </c>
      <c r="H25" s="1">
        <f>localauthority_data!D111</f>
        <v>692</v>
      </c>
      <c r="I25" s="3">
        <f>localauthority_data!E111</f>
        <v>977</v>
      </c>
      <c r="J25" s="1">
        <f>localauthority_data!D112</f>
        <v>995</v>
      </c>
      <c r="K25" s="3">
        <f>localauthority_data!E112</f>
        <v>1505</v>
      </c>
      <c r="L25" s="3">
        <f>localauthority_data!H28</f>
        <v>12</v>
      </c>
      <c r="M25" s="3">
        <f>localauthority_data!I28</f>
        <v>11</v>
      </c>
      <c r="N25" s="3">
        <f>localauthority_data!J28</f>
        <v>11</v>
      </c>
      <c r="O25" s="3">
        <f>localauthority_data!K28</f>
        <v>11</v>
      </c>
      <c r="P25" s="3">
        <f>localauthority_data!L28</f>
        <v>11</v>
      </c>
      <c r="R25" s="3" t="s">
        <v>16</v>
      </c>
      <c r="S25" s="1">
        <f>localauthority_data!AD107</f>
        <v>0</v>
      </c>
      <c r="T25" s="1">
        <f>localauthority_data!AE107</f>
        <v>227</v>
      </c>
      <c r="U25" s="1">
        <f>localauthority_data!AD108</f>
        <v>234</v>
      </c>
      <c r="V25" s="1">
        <f>localauthority_data!AE108</f>
        <v>385</v>
      </c>
      <c r="W25" s="1">
        <f>localauthority_data!AD109</f>
        <v>428</v>
      </c>
      <c r="X25" s="1">
        <f>localauthority_data!AE109</f>
        <v>679</v>
      </c>
      <c r="Y25" s="1">
        <f>localauthority_data!AD110</f>
        <v>692</v>
      </c>
      <c r="Z25" s="1">
        <f>localauthority_data!AE110</f>
        <v>977</v>
      </c>
      <c r="AA25" s="1">
        <f>localauthority_data!AD111</f>
        <v>995</v>
      </c>
      <c r="AB25" s="1">
        <f>localauthority_data!AE111</f>
        <v>1505</v>
      </c>
      <c r="AD25" s="3">
        <f>localauthority_data!AT27</f>
        <v>12</v>
      </c>
      <c r="AE25" s="3">
        <f>localauthority_data!AU27</f>
        <v>11</v>
      </c>
      <c r="AF25" s="3">
        <f>localauthority_data!AV27</f>
        <v>11</v>
      </c>
      <c r="AG25" s="3">
        <f>localauthority_data!AW27</f>
        <v>11</v>
      </c>
      <c r="AH25" s="3">
        <f>localauthority_data!AX27</f>
        <v>11</v>
      </c>
      <c r="AK25" s="3" t="b">
        <f t="shared" si="0"/>
        <v>1</v>
      </c>
      <c r="AL25" s="3" t="b">
        <f t="shared" si="1"/>
        <v>1</v>
      </c>
      <c r="AM25" s="3" t="b">
        <f t="shared" si="2"/>
        <v>1</v>
      </c>
      <c r="AN25" s="3" t="b">
        <f t="shared" si="3"/>
        <v>1</v>
      </c>
      <c r="AO25" s="3" t="b">
        <f t="shared" si="4"/>
        <v>1</v>
      </c>
      <c r="AP25" s="3" t="b">
        <f t="shared" si="5"/>
        <v>1</v>
      </c>
      <c r="AQ25" s="3" t="b">
        <f t="shared" si="6"/>
        <v>1</v>
      </c>
      <c r="AR25" s="3" t="b">
        <f t="shared" si="7"/>
        <v>1</v>
      </c>
      <c r="AS25" s="3" t="b">
        <f t="shared" si="8"/>
        <v>1</v>
      </c>
      <c r="AT25" s="3" t="b">
        <f t="shared" si="9"/>
        <v>1</v>
      </c>
      <c r="AU25" s="3" t="b">
        <f>L25=localauthority_data!AT27</f>
        <v>1</v>
      </c>
      <c r="AV25" s="3" t="b">
        <f>M25=localauthority_data!AU27</f>
        <v>1</v>
      </c>
      <c r="AW25" s="3" t="b">
        <f>N25=localauthority_data!AV27</f>
        <v>1</v>
      </c>
      <c r="AX25" s="3" t="b">
        <f>O25=localauthority_data!AW27</f>
        <v>1</v>
      </c>
      <c r="AY25" s="3" t="b">
        <f>P25=localauthority_data!AX27</f>
        <v>1</v>
      </c>
      <c r="AZ25" s="3"/>
      <c r="BA25" s="3"/>
      <c r="BB25" s="3"/>
    </row>
    <row r="26" spans="1:54">
      <c r="A26" s="3" t="s">
        <v>18</v>
      </c>
      <c r="B26" s="3">
        <f>localauthority_data!D113</f>
        <v>39</v>
      </c>
      <c r="C26" s="3">
        <f>localauthority_data!E113</f>
        <v>292</v>
      </c>
      <c r="D26" s="1">
        <f>localauthority_data!D114</f>
        <v>300</v>
      </c>
      <c r="E26" s="3">
        <f>localauthority_data!E114</f>
        <v>835</v>
      </c>
      <c r="F26" s="1">
        <f>localauthority_data!D115</f>
        <v>869</v>
      </c>
      <c r="G26" s="3">
        <f>localauthority_data!E115</f>
        <v>1307</v>
      </c>
      <c r="H26" s="1">
        <f>localauthority_data!D116</f>
        <v>1322</v>
      </c>
      <c r="I26" s="3">
        <f>localauthority_data!E116</f>
        <v>1686</v>
      </c>
      <c r="J26" s="1">
        <f>localauthority_data!D117</f>
        <v>1687</v>
      </c>
      <c r="K26" s="3">
        <f>localauthority_data!E117</f>
        <v>1899</v>
      </c>
      <c r="L26" s="3">
        <f>localauthority_data!H29</f>
        <v>19</v>
      </c>
      <c r="M26" s="3">
        <f>localauthority_data!I29</f>
        <v>19</v>
      </c>
      <c r="N26" s="3">
        <f>localauthority_data!J29</f>
        <v>19</v>
      </c>
      <c r="O26" s="3">
        <f>localauthority_data!K29</f>
        <v>19</v>
      </c>
      <c r="P26" s="3">
        <f>localauthority_data!L29</f>
        <v>19</v>
      </c>
      <c r="R26" s="3" t="s">
        <v>18</v>
      </c>
      <c r="S26" s="1">
        <f>localauthority_data!AD112</f>
        <v>39</v>
      </c>
      <c r="T26" s="1">
        <f>localauthority_data!AE112</f>
        <v>292</v>
      </c>
      <c r="U26" s="1">
        <f>localauthority_data!AD113</f>
        <v>300</v>
      </c>
      <c r="V26" s="1">
        <f>localauthority_data!AE113</f>
        <v>835</v>
      </c>
      <c r="W26" s="1">
        <f>localauthority_data!AD114</f>
        <v>869</v>
      </c>
      <c r="X26" s="1">
        <f>localauthority_data!AE114</f>
        <v>1307</v>
      </c>
      <c r="Y26" s="1">
        <f>localauthority_data!AD115</f>
        <v>1322</v>
      </c>
      <c r="Z26" s="1">
        <f>localauthority_data!AE115</f>
        <v>1686</v>
      </c>
      <c r="AA26" s="1">
        <f>localauthority_data!AD116</f>
        <v>1687</v>
      </c>
      <c r="AB26" s="1">
        <f>localauthority_data!AE116</f>
        <v>1899</v>
      </c>
      <c r="AD26" s="3">
        <f>localauthority_data!AT28</f>
        <v>19</v>
      </c>
      <c r="AE26" s="3">
        <f>localauthority_data!AU28</f>
        <v>19</v>
      </c>
      <c r="AF26" s="3">
        <f>localauthority_data!AV28</f>
        <v>19</v>
      </c>
      <c r="AG26" s="3">
        <f>localauthority_data!AW28</f>
        <v>19</v>
      </c>
      <c r="AH26" s="3">
        <f>localauthority_data!AX28</f>
        <v>19</v>
      </c>
      <c r="AK26" s="3" t="b">
        <f t="shared" si="0"/>
        <v>1</v>
      </c>
      <c r="AL26" s="3" t="b">
        <f t="shared" si="1"/>
        <v>1</v>
      </c>
      <c r="AM26" s="3" t="b">
        <f t="shared" si="2"/>
        <v>1</v>
      </c>
      <c r="AN26" s="3" t="b">
        <f t="shared" si="3"/>
        <v>1</v>
      </c>
      <c r="AO26" s="3" t="b">
        <f t="shared" si="4"/>
        <v>1</v>
      </c>
      <c r="AP26" s="3" t="b">
        <f t="shared" si="5"/>
        <v>1</v>
      </c>
      <c r="AQ26" s="3" t="b">
        <f t="shared" si="6"/>
        <v>1</v>
      </c>
      <c r="AR26" s="3" t="b">
        <f t="shared" si="7"/>
        <v>1</v>
      </c>
      <c r="AS26" s="3" t="b">
        <f t="shared" si="8"/>
        <v>1</v>
      </c>
      <c r="AT26" s="3" t="b">
        <f t="shared" si="9"/>
        <v>1</v>
      </c>
      <c r="AU26" s="3" t="b">
        <f>L26=localauthority_data!AT28</f>
        <v>1</v>
      </c>
      <c r="AV26" s="3" t="b">
        <f>M26=localauthority_data!AU28</f>
        <v>1</v>
      </c>
      <c r="AW26" s="3" t="b">
        <f>N26=localauthority_data!AV28</f>
        <v>1</v>
      </c>
      <c r="AX26" s="3" t="b">
        <f>O26=localauthority_data!AW28</f>
        <v>1</v>
      </c>
      <c r="AY26" s="3" t="b">
        <f>P26=localauthority_data!AX28</f>
        <v>1</v>
      </c>
      <c r="AZ26" s="3"/>
      <c r="BA26" s="3"/>
      <c r="BB26" s="3"/>
    </row>
    <row r="27" spans="1:54">
      <c r="A27" s="3" t="s">
        <v>271</v>
      </c>
      <c r="B27" s="1">
        <f>localauthority_data!D118</f>
        <v>1</v>
      </c>
      <c r="C27" s="3">
        <f>localauthority_data!E118</f>
        <v>312</v>
      </c>
      <c r="D27" s="1">
        <f>localauthority_data!D119</f>
        <v>320</v>
      </c>
      <c r="E27" s="3">
        <f>localauthority_data!E119</f>
        <v>862</v>
      </c>
      <c r="F27" s="1">
        <f>localauthority_data!D120</f>
        <v>872</v>
      </c>
      <c r="G27" s="3">
        <f>localauthority_data!E120</f>
        <v>1253</v>
      </c>
      <c r="H27" s="1">
        <f>localauthority_data!D121</f>
        <v>1275</v>
      </c>
      <c r="I27" s="3">
        <f>localauthority_data!E121</f>
        <v>1586</v>
      </c>
      <c r="J27" s="1">
        <f>localauthority_data!D122</f>
        <v>1590</v>
      </c>
      <c r="K27" s="3">
        <f>localauthority_data!E122</f>
        <v>1903</v>
      </c>
      <c r="L27" s="1">
        <f>localauthority_data!H30</f>
        <v>66</v>
      </c>
      <c r="M27" s="3">
        <f>localauthority_data!I30</f>
        <v>65</v>
      </c>
      <c r="N27" s="3">
        <f>localauthority_data!J30</f>
        <v>65</v>
      </c>
      <c r="O27" s="3">
        <f>localauthority_data!K30</f>
        <v>65</v>
      </c>
      <c r="P27" s="3">
        <f>localauthority_data!L30</f>
        <v>66</v>
      </c>
      <c r="R27" s="3" t="s">
        <v>271</v>
      </c>
      <c r="S27" s="1">
        <f>localauthority_data!AD117</f>
        <v>1</v>
      </c>
      <c r="T27" s="1">
        <f>localauthority_data!AE117</f>
        <v>312</v>
      </c>
      <c r="U27" s="1">
        <f>localauthority_data!AD118</f>
        <v>320</v>
      </c>
      <c r="V27" s="1">
        <f>localauthority_data!AE118</f>
        <v>862</v>
      </c>
      <c r="W27" s="1">
        <f>localauthority_data!AD119</f>
        <v>872</v>
      </c>
      <c r="X27" s="1">
        <f>localauthority_data!AE119</f>
        <v>1253</v>
      </c>
      <c r="Y27" s="1">
        <f>localauthority_data!AD120</f>
        <v>1275</v>
      </c>
      <c r="Z27" s="1">
        <f>localauthority_data!AE120</f>
        <v>1586</v>
      </c>
      <c r="AA27" s="1">
        <f>localauthority_data!AD121</f>
        <v>1590</v>
      </c>
      <c r="AB27" s="1">
        <f>localauthority_data!AE121</f>
        <v>1903</v>
      </c>
      <c r="AD27" s="3">
        <v>66</v>
      </c>
      <c r="AE27" s="3">
        <v>65</v>
      </c>
      <c r="AF27" s="3">
        <v>65</v>
      </c>
      <c r="AG27" s="3">
        <v>65</v>
      </c>
      <c r="AH27" s="3">
        <v>66</v>
      </c>
      <c r="AK27" s="3" t="b">
        <f t="shared" si="0"/>
        <v>1</v>
      </c>
      <c r="AL27" s="3" t="b">
        <f t="shared" si="1"/>
        <v>1</v>
      </c>
      <c r="AM27" s="3" t="b">
        <f t="shared" si="2"/>
        <v>1</v>
      </c>
      <c r="AN27" s="3" t="b">
        <f t="shared" si="3"/>
        <v>1</v>
      </c>
      <c r="AO27" s="3" t="b">
        <f t="shared" si="4"/>
        <v>1</v>
      </c>
      <c r="AP27" s="3" t="b">
        <f t="shared" si="5"/>
        <v>1</v>
      </c>
      <c r="AQ27" s="3" t="b">
        <f t="shared" si="6"/>
        <v>1</v>
      </c>
      <c r="AR27" s="3" t="b">
        <f t="shared" si="7"/>
        <v>1</v>
      </c>
      <c r="AS27" s="3" t="b">
        <f t="shared" si="8"/>
        <v>1</v>
      </c>
      <c r="AT27" s="3" t="b">
        <f t="shared" si="9"/>
        <v>1</v>
      </c>
      <c r="AU27" s="3" t="b">
        <f>AD27=L27</f>
        <v>1</v>
      </c>
      <c r="AV27" s="3" t="b">
        <f t="shared" ref="AV27:AY27" si="10">AE27=M27</f>
        <v>1</v>
      </c>
      <c r="AW27" s="3" t="b">
        <f t="shared" si="10"/>
        <v>1</v>
      </c>
      <c r="AX27" s="3" t="b">
        <f t="shared" si="10"/>
        <v>1</v>
      </c>
      <c r="AY27" s="3" t="b">
        <f t="shared" si="10"/>
        <v>1</v>
      </c>
    </row>
    <row r="28" spans="1:54">
      <c r="A28" s="3" t="s">
        <v>32</v>
      </c>
      <c r="B28" s="1">
        <f>localauthority_data!D123</f>
        <v>0</v>
      </c>
      <c r="C28" s="3">
        <f>localauthority_data!E123</f>
        <v>418</v>
      </c>
      <c r="D28" s="1">
        <f>localauthority_data!D124</f>
        <v>428</v>
      </c>
      <c r="E28" s="3">
        <f>localauthority_data!E124</f>
        <v>920</v>
      </c>
      <c r="F28" s="1">
        <f>localauthority_data!D125</f>
        <v>923</v>
      </c>
      <c r="G28" s="3">
        <f>localauthority_data!E125</f>
        <v>1303</v>
      </c>
      <c r="H28" s="1">
        <f>localauthority_data!D126</f>
        <v>1304</v>
      </c>
      <c r="I28" s="3">
        <f>localauthority_data!E126</f>
        <v>1620</v>
      </c>
      <c r="J28" s="1">
        <f>localauthority_data!D127</f>
        <v>1627</v>
      </c>
      <c r="K28" s="3">
        <f>localauthority_data!E127</f>
        <v>1908</v>
      </c>
      <c r="L28" s="3">
        <f>localauthority_data!H31</f>
        <v>74</v>
      </c>
      <c r="M28" s="3">
        <f>localauthority_data!I31</f>
        <v>73</v>
      </c>
      <c r="N28" s="3">
        <f>localauthority_data!J31</f>
        <v>74</v>
      </c>
      <c r="O28" s="3">
        <f>localauthority_data!K31</f>
        <v>73</v>
      </c>
      <c r="P28" s="3">
        <f>localauthority_data!L31</f>
        <v>74</v>
      </c>
      <c r="R28" s="3" t="s">
        <v>32</v>
      </c>
      <c r="S28" s="1">
        <f>localauthority_data!AD122</f>
        <v>0</v>
      </c>
      <c r="T28" s="1">
        <f>localauthority_data!AE122</f>
        <v>418</v>
      </c>
      <c r="U28" s="1">
        <f>localauthority_data!AD123</f>
        <v>428</v>
      </c>
      <c r="V28" s="1">
        <f>localauthority_data!AE123</f>
        <v>920</v>
      </c>
      <c r="W28" s="1">
        <f>localauthority_data!AD124</f>
        <v>923</v>
      </c>
      <c r="X28" s="1">
        <f>localauthority_data!AE124</f>
        <v>1303</v>
      </c>
      <c r="Y28" s="1">
        <f>localauthority_data!AD125</f>
        <v>1304</v>
      </c>
      <c r="Z28" s="1">
        <f>localauthority_data!AE125</f>
        <v>1620</v>
      </c>
      <c r="AA28" s="1">
        <f>localauthority_data!AD126</f>
        <v>1627</v>
      </c>
      <c r="AB28" s="1">
        <f>localauthority_data!AE126</f>
        <v>1908</v>
      </c>
      <c r="AD28" s="3">
        <v>74</v>
      </c>
      <c r="AE28" s="3">
        <v>73</v>
      </c>
      <c r="AF28" s="3">
        <v>74</v>
      </c>
      <c r="AG28" s="3">
        <v>73</v>
      </c>
      <c r="AH28" s="3">
        <v>74</v>
      </c>
      <c r="AK28" s="3" t="b">
        <f t="shared" si="0"/>
        <v>1</v>
      </c>
      <c r="AL28" s="3" t="b">
        <f t="shared" si="1"/>
        <v>1</v>
      </c>
      <c r="AM28" s="3" t="b">
        <f t="shared" si="2"/>
        <v>1</v>
      </c>
      <c r="AN28" s="3" t="b">
        <f t="shared" si="3"/>
        <v>1</v>
      </c>
      <c r="AO28" s="3" t="b">
        <f t="shared" si="4"/>
        <v>1</v>
      </c>
      <c r="AP28" s="3" t="b">
        <f t="shared" si="5"/>
        <v>1</v>
      </c>
      <c r="AQ28" s="3" t="b">
        <f t="shared" si="6"/>
        <v>1</v>
      </c>
      <c r="AR28" s="3" t="b">
        <f t="shared" si="7"/>
        <v>1</v>
      </c>
      <c r="AS28" s="3" t="b">
        <f t="shared" si="8"/>
        <v>1</v>
      </c>
      <c r="AT28" s="3" t="b">
        <f t="shared" si="9"/>
        <v>1</v>
      </c>
      <c r="AU28" s="3" t="b">
        <f t="shared" ref="AU28:AU33" si="11">AD28=L28</f>
        <v>1</v>
      </c>
      <c r="AV28" s="3" t="b">
        <f t="shared" ref="AV28:AV33" si="12">AE28=M28</f>
        <v>1</v>
      </c>
      <c r="AW28" s="3" t="b">
        <f t="shared" ref="AW28:AW33" si="13">AF28=N28</f>
        <v>1</v>
      </c>
      <c r="AX28" s="3" t="b">
        <f t="shared" ref="AX28:AX33" si="14">AG28=O28</f>
        <v>1</v>
      </c>
      <c r="AY28" s="3" t="b">
        <f t="shared" ref="AY28:AY33" si="15">AH28=P28</f>
        <v>1</v>
      </c>
    </row>
    <row r="29" spans="1:54">
      <c r="A29" s="3" t="s">
        <v>33</v>
      </c>
      <c r="B29" s="1">
        <f>localauthority_data!D128</f>
        <v>5</v>
      </c>
      <c r="C29" s="3">
        <f>localauthority_data!E128</f>
        <v>378</v>
      </c>
      <c r="D29" s="1">
        <f>localauthority_data!D129</f>
        <v>382</v>
      </c>
      <c r="E29" s="3">
        <f>localauthority_data!E129</f>
        <v>663</v>
      </c>
      <c r="F29" s="1">
        <f>localauthority_data!D130</f>
        <v>667</v>
      </c>
      <c r="G29" s="3">
        <f>localauthority_data!E130</f>
        <v>965</v>
      </c>
      <c r="H29" s="1">
        <f>localauthority_data!D131</f>
        <v>966</v>
      </c>
      <c r="I29" s="3">
        <f>localauthority_data!E131</f>
        <v>1313</v>
      </c>
      <c r="J29" s="1">
        <f>localauthority_data!D132</f>
        <v>1314</v>
      </c>
      <c r="K29" s="3">
        <f>localauthority_data!E132</f>
        <v>1907</v>
      </c>
      <c r="L29" s="3">
        <f>localauthority_data!H32</f>
        <v>85</v>
      </c>
      <c r="M29" s="3">
        <f>localauthority_data!I32</f>
        <v>84</v>
      </c>
      <c r="N29" s="3">
        <f>localauthority_data!J32</f>
        <v>85</v>
      </c>
      <c r="O29" s="3">
        <f>localauthority_data!K32</f>
        <v>84</v>
      </c>
      <c r="P29" s="3">
        <f>localauthority_data!L32</f>
        <v>85</v>
      </c>
      <c r="R29" s="3" t="s">
        <v>33</v>
      </c>
      <c r="S29" s="1">
        <f>localauthority_data!AD127</f>
        <v>5</v>
      </c>
      <c r="T29" s="1">
        <f>localauthority_data!AE127</f>
        <v>378</v>
      </c>
      <c r="U29" s="1">
        <f>localauthority_data!AD128</f>
        <v>382</v>
      </c>
      <c r="V29" s="1">
        <f>localauthority_data!AE128</f>
        <v>663</v>
      </c>
      <c r="W29" s="1">
        <f>localauthority_data!AD129</f>
        <v>667</v>
      </c>
      <c r="X29" s="1">
        <f>localauthority_data!AE129</f>
        <v>965</v>
      </c>
      <c r="Y29" s="1">
        <f>localauthority_data!AD130</f>
        <v>966</v>
      </c>
      <c r="Z29" s="1">
        <f>localauthority_data!AE130</f>
        <v>1313</v>
      </c>
      <c r="AA29" s="1">
        <f>localauthority_data!AD131</f>
        <v>1314</v>
      </c>
      <c r="AB29" s="1">
        <f>localauthority_data!AE131</f>
        <v>1907</v>
      </c>
      <c r="AD29" s="3">
        <v>85</v>
      </c>
      <c r="AE29" s="3">
        <v>84</v>
      </c>
      <c r="AF29" s="3">
        <v>85</v>
      </c>
      <c r="AG29" s="3">
        <v>84</v>
      </c>
      <c r="AH29" s="3">
        <v>85</v>
      </c>
      <c r="AK29" s="3" t="b">
        <f t="shared" si="0"/>
        <v>1</v>
      </c>
      <c r="AL29" s="3" t="b">
        <f t="shared" si="1"/>
        <v>1</v>
      </c>
      <c r="AM29" s="3" t="b">
        <f t="shared" si="2"/>
        <v>1</v>
      </c>
      <c r="AN29" s="3" t="b">
        <f t="shared" si="3"/>
        <v>1</v>
      </c>
      <c r="AO29" s="3" t="b">
        <f t="shared" si="4"/>
        <v>1</v>
      </c>
      <c r="AP29" s="3" t="b">
        <f t="shared" si="5"/>
        <v>1</v>
      </c>
      <c r="AQ29" s="3" t="b">
        <f t="shared" si="6"/>
        <v>1</v>
      </c>
      <c r="AR29" s="3" t="b">
        <f t="shared" si="7"/>
        <v>1</v>
      </c>
      <c r="AS29" s="3" t="b">
        <f t="shared" si="8"/>
        <v>1</v>
      </c>
      <c r="AT29" s="3" t="b">
        <f t="shared" si="9"/>
        <v>1</v>
      </c>
      <c r="AU29" s="3" t="b">
        <f t="shared" si="11"/>
        <v>1</v>
      </c>
      <c r="AV29" s="3" t="b">
        <f t="shared" si="12"/>
        <v>1</v>
      </c>
      <c r="AW29" s="3" t="b">
        <f t="shared" si="13"/>
        <v>1</v>
      </c>
      <c r="AX29" s="3" t="b">
        <f t="shared" si="14"/>
        <v>1</v>
      </c>
      <c r="AY29" s="3" t="b">
        <f t="shared" si="15"/>
        <v>1</v>
      </c>
    </row>
    <row r="30" spans="1:54">
      <c r="A30" s="3" t="s">
        <v>34</v>
      </c>
      <c r="B30" s="1">
        <f>localauthority_data!D133</f>
        <v>2</v>
      </c>
      <c r="C30" s="3">
        <f>localauthority_data!E133</f>
        <v>146</v>
      </c>
      <c r="D30" s="1">
        <f>localauthority_data!D134</f>
        <v>160</v>
      </c>
      <c r="E30" s="3">
        <f>localauthority_data!E134</f>
        <v>444</v>
      </c>
      <c r="F30" s="1">
        <f>localauthority_data!D135</f>
        <v>447</v>
      </c>
      <c r="G30" s="3">
        <f>localauthority_data!E135</f>
        <v>1038</v>
      </c>
      <c r="H30" s="1">
        <f>localauthority_data!D136</f>
        <v>1084</v>
      </c>
      <c r="I30" s="3">
        <f>localauthority_data!E136</f>
        <v>1603</v>
      </c>
      <c r="J30" s="1">
        <f>localauthority_data!D137</f>
        <v>1608</v>
      </c>
      <c r="K30" s="3">
        <f>localauthority_data!E137</f>
        <v>1905</v>
      </c>
      <c r="L30" s="3">
        <f>localauthority_data!H33</f>
        <v>59</v>
      </c>
      <c r="M30" s="3">
        <f>localauthority_data!I33</f>
        <v>58</v>
      </c>
      <c r="N30" s="3">
        <f>localauthority_data!J33</f>
        <v>59</v>
      </c>
      <c r="O30" s="3">
        <f>localauthority_data!K33</f>
        <v>58</v>
      </c>
      <c r="P30" s="3">
        <f>localauthority_data!L33</f>
        <v>59</v>
      </c>
      <c r="R30" s="3" t="s">
        <v>34</v>
      </c>
      <c r="S30" s="1">
        <f>localauthority_data!AD132</f>
        <v>2</v>
      </c>
      <c r="T30" s="1">
        <f>localauthority_data!AE132</f>
        <v>146</v>
      </c>
      <c r="U30" s="1">
        <f>localauthority_data!AD133</f>
        <v>160</v>
      </c>
      <c r="V30" s="1">
        <f>localauthority_data!AE133</f>
        <v>444</v>
      </c>
      <c r="W30" s="1">
        <f>localauthority_data!AD134</f>
        <v>447</v>
      </c>
      <c r="X30" s="1">
        <f>localauthority_data!AE134</f>
        <v>1038</v>
      </c>
      <c r="Y30" s="1">
        <f>localauthority_data!AD135</f>
        <v>1084</v>
      </c>
      <c r="Z30" s="1">
        <f>localauthority_data!AE135</f>
        <v>1603</v>
      </c>
      <c r="AA30" s="1">
        <f>localauthority_data!AD136</f>
        <v>1608</v>
      </c>
      <c r="AB30" s="1">
        <f>localauthority_data!AE136</f>
        <v>1905</v>
      </c>
      <c r="AD30" s="3">
        <v>59</v>
      </c>
      <c r="AE30" s="3">
        <v>58</v>
      </c>
      <c r="AF30" s="3">
        <v>59</v>
      </c>
      <c r="AG30" s="3">
        <v>58</v>
      </c>
      <c r="AH30" s="3">
        <v>59</v>
      </c>
      <c r="AK30" s="3" t="b">
        <f t="shared" si="0"/>
        <v>1</v>
      </c>
      <c r="AL30" s="3" t="b">
        <f t="shared" si="1"/>
        <v>1</v>
      </c>
      <c r="AM30" s="3" t="b">
        <f t="shared" si="2"/>
        <v>1</v>
      </c>
      <c r="AN30" s="3" t="b">
        <f t="shared" si="3"/>
        <v>1</v>
      </c>
      <c r="AO30" s="3" t="b">
        <f t="shared" si="4"/>
        <v>1</v>
      </c>
      <c r="AP30" s="3" t="b">
        <f t="shared" si="5"/>
        <v>1</v>
      </c>
      <c r="AQ30" s="3" t="b">
        <f t="shared" si="6"/>
        <v>1</v>
      </c>
      <c r="AR30" s="3" t="b">
        <f t="shared" si="7"/>
        <v>1</v>
      </c>
      <c r="AS30" s="3" t="b">
        <f t="shared" si="8"/>
        <v>1</v>
      </c>
      <c r="AT30" s="3" t="b">
        <f t="shared" si="9"/>
        <v>1</v>
      </c>
      <c r="AU30" s="3" t="b">
        <f t="shared" si="11"/>
        <v>1</v>
      </c>
      <c r="AV30" s="3" t="b">
        <f t="shared" si="12"/>
        <v>1</v>
      </c>
      <c r="AW30" s="3" t="b">
        <f t="shared" si="13"/>
        <v>1</v>
      </c>
      <c r="AX30" s="3" t="b">
        <f t="shared" si="14"/>
        <v>1</v>
      </c>
      <c r="AY30" s="3" t="b">
        <f t="shared" si="15"/>
        <v>1</v>
      </c>
    </row>
    <row r="31" spans="1:54">
      <c r="A31" s="3" t="s">
        <v>35</v>
      </c>
      <c r="B31" s="1">
        <f>localauthority_data!D138</f>
        <v>65</v>
      </c>
      <c r="C31" s="3">
        <f>localauthority_data!E138</f>
        <v>743</v>
      </c>
      <c r="D31" s="1">
        <f>localauthority_data!D139</f>
        <v>792</v>
      </c>
      <c r="E31" s="3">
        <f>localauthority_data!E139</f>
        <v>1203</v>
      </c>
      <c r="F31" s="1">
        <f>localauthority_data!D140</f>
        <v>1212</v>
      </c>
      <c r="G31" s="3">
        <f>localauthority_data!E140</f>
        <v>1450</v>
      </c>
      <c r="H31" s="1">
        <f>localauthority_data!D141</f>
        <v>1453</v>
      </c>
      <c r="I31" s="3">
        <f>localauthority_data!E141</f>
        <v>1699</v>
      </c>
      <c r="J31" s="1">
        <f>localauthority_data!D142</f>
        <v>1701</v>
      </c>
      <c r="K31" s="3">
        <f>localauthority_data!E142</f>
        <v>1904</v>
      </c>
      <c r="L31" s="3">
        <f>localauthority_data!H34</f>
        <v>38</v>
      </c>
      <c r="M31" s="3">
        <f>localauthority_data!I34</f>
        <v>38</v>
      </c>
      <c r="N31" s="3">
        <f>localauthority_data!J34</f>
        <v>38</v>
      </c>
      <c r="O31" s="3">
        <f>localauthority_data!K34</f>
        <v>38</v>
      </c>
      <c r="P31" s="3">
        <f>localauthority_data!L34</f>
        <v>38</v>
      </c>
      <c r="R31" s="3" t="s">
        <v>35</v>
      </c>
      <c r="S31" s="1">
        <f>localauthority_data!AD137</f>
        <v>65</v>
      </c>
      <c r="T31" s="1">
        <f>localauthority_data!AE137</f>
        <v>743</v>
      </c>
      <c r="U31" s="1">
        <f>localauthority_data!AD138</f>
        <v>792</v>
      </c>
      <c r="V31" s="1">
        <f>localauthority_data!AE138</f>
        <v>1203</v>
      </c>
      <c r="W31" s="1">
        <f>localauthority_data!AD139</f>
        <v>1212</v>
      </c>
      <c r="X31" s="1">
        <f>localauthority_data!AE139</f>
        <v>1450</v>
      </c>
      <c r="Y31" s="1">
        <f>localauthority_data!AD140</f>
        <v>1453</v>
      </c>
      <c r="Z31" s="1">
        <f>localauthority_data!AE140</f>
        <v>1699</v>
      </c>
      <c r="AA31" s="1">
        <f>localauthority_data!AD141</f>
        <v>1701</v>
      </c>
      <c r="AB31" s="1">
        <f>localauthority_data!AE141</f>
        <v>1904</v>
      </c>
      <c r="AD31" s="3">
        <v>38</v>
      </c>
      <c r="AE31" s="3">
        <v>38</v>
      </c>
      <c r="AF31" s="3">
        <v>38</v>
      </c>
      <c r="AG31" s="3">
        <v>38</v>
      </c>
      <c r="AH31" s="3">
        <v>38</v>
      </c>
      <c r="AK31" s="3" t="b">
        <f t="shared" si="0"/>
        <v>1</v>
      </c>
      <c r="AL31" s="3" t="b">
        <f t="shared" si="1"/>
        <v>1</v>
      </c>
      <c r="AM31" s="3" t="b">
        <f t="shared" si="2"/>
        <v>1</v>
      </c>
      <c r="AN31" s="3" t="b">
        <f t="shared" si="3"/>
        <v>1</v>
      </c>
      <c r="AO31" s="3" t="b">
        <f t="shared" si="4"/>
        <v>1</v>
      </c>
      <c r="AP31" s="3" t="b">
        <f t="shared" si="5"/>
        <v>1</v>
      </c>
      <c r="AQ31" s="3" t="b">
        <f t="shared" si="6"/>
        <v>1</v>
      </c>
      <c r="AR31" s="3" t="b">
        <f t="shared" si="7"/>
        <v>1</v>
      </c>
      <c r="AS31" s="3" t="b">
        <f t="shared" si="8"/>
        <v>1</v>
      </c>
      <c r="AT31" s="3" t="b">
        <f t="shared" si="9"/>
        <v>1</v>
      </c>
      <c r="AU31" s="3" t="b">
        <f t="shared" si="11"/>
        <v>1</v>
      </c>
      <c r="AV31" s="3" t="b">
        <f t="shared" si="12"/>
        <v>1</v>
      </c>
      <c r="AW31" s="3" t="b">
        <f t="shared" si="13"/>
        <v>1</v>
      </c>
      <c r="AX31" s="3" t="b">
        <f t="shared" si="14"/>
        <v>1</v>
      </c>
      <c r="AY31" s="3" t="b">
        <f t="shared" si="15"/>
        <v>1</v>
      </c>
    </row>
    <row r="32" spans="1:54">
      <c r="A32" s="3" t="s">
        <v>36</v>
      </c>
      <c r="B32" s="1">
        <f>localauthority_data!D143</f>
        <v>103</v>
      </c>
      <c r="C32" s="3">
        <f>localauthority_data!E143</f>
        <v>584</v>
      </c>
      <c r="D32" s="1">
        <f>localauthority_data!D144</f>
        <v>585</v>
      </c>
      <c r="E32" s="3">
        <f>localauthority_data!E144</f>
        <v>809</v>
      </c>
      <c r="F32" s="1">
        <f>localauthority_data!D145</f>
        <v>811</v>
      </c>
      <c r="G32" s="3">
        <f>localauthority_data!E145</f>
        <v>1013</v>
      </c>
      <c r="H32" s="1">
        <f>localauthority_data!D146</f>
        <v>1025</v>
      </c>
      <c r="I32" s="3">
        <f>localauthority_data!E146</f>
        <v>1255</v>
      </c>
      <c r="J32" s="1">
        <f>localauthority_data!D147</f>
        <v>1263</v>
      </c>
      <c r="K32" s="3">
        <f>localauthority_data!E147</f>
        <v>1854</v>
      </c>
      <c r="L32" s="3">
        <f>localauthority_data!H35</f>
        <v>46</v>
      </c>
      <c r="M32" s="3">
        <f>localauthority_data!I35</f>
        <v>46</v>
      </c>
      <c r="N32" s="3">
        <f>localauthority_data!J35</f>
        <v>45</v>
      </c>
      <c r="O32" s="3">
        <f>localauthority_data!K35</f>
        <v>46</v>
      </c>
      <c r="P32" s="3">
        <f>localauthority_data!L35</f>
        <v>46</v>
      </c>
      <c r="R32" s="3" t="s">
        <v>36</v>
      </c>
      <c r="S32" s="1">
        <f>localauthority_data!AD142</f>
        <v>103</v>
      </c>
      <c r="T32" s="1">
        <f>localauthority_data!AE142</f>
        <v>584</v>
      </c>
      <c r="U32" s="1">
        <f>localauthority_data!AD143</f>
        <v>585</v>
      </c>
      <c r="V32" s="1">
        <f>localauthority_data!AE143</f>
        <v>809</v>
      </c>
      <c r="W32" s="1">
        <f>localauthority_data!AD144</f>
        <v>811</v>
      </c>
      <c r="X32" s="1">
        <f>localauthority_data!AE144</f>
        <v>1013</v>
      </c>
      <c r="Y32" s="1">
        <f>localauthority_data!AD145</f>
        <v>1025</v>
      </c>
      <c r="Z32" s="1">
        <f>localauthority_data!AE145</f>
        <v>1255</v>
      </c>
      <c r="AA32" s="1">
        <f>localauthority_data!AD146</f>
        <v>1263</v>
      </c>
      <c r="AB32" s="1">
        <f>localauthority_data!AE146</f>
        <v>1854</v>
      </c>
      <c r="AD32" s="3">
        <v>46</v>
      </c>
      <c r="AE32" s="3">
        <v>46</v>
      </c>
      <c r="AF32" s="3">
        <v>45</v>
      </c>
      <c r="AG32" s="3">
        <v>46</v>
      </c>
      <c r="AH32" s="3">
        <v>46</v>
      </c>
      <c r="AK32" s="3" t="b">
        <f t="shared" si="0"/>
        <v>1</v>
      </c>
      <c r="AL32" s="3" t="b">
        <f t="shared" si="1"/>
        <v>1</v>
      </c>
      <c r="AM32" s="3" t="b">
        <f t="shared" si="2"/>
        <v>1</v>
      </c>
      <c r="AN32" s="3" t="b">
        <f t="shared" si="3"/>
        <v>1</v>
      </c>
      <c r="AO32" s="3" t="b">
        <f t="shared" si="4"/>
        <v>1</v>
      </c>
      <c r="AP32" s="3" t="b">
        <f t="shared" si="5"/>
        <v>1</v>
      </c>
      <c r="AQ32" s="3" t="b">
        <f t="shared" si="6"/>
        <v>1</v>
      </c>
      <c r="AR32" s="3" t="b">
        <f t="shared" si="7"/>
        <v>1</v>
      </c>
      <c r="AS32" s="3" t="b">
        <f t="shared" si="8"/>
        <v>1</v>
      </c>
      <c r="AT32" s="3" t="b">
        <f t="shared" si="9"/>
        <v>1</v>
      </c>
      <c r="AU32" s="3" t="b">
        <f t="shared" si="11"/>
        <v>1</v>
      </c>
      <c r="AV32" s="3" t="b">
        <f t="shared" si="12"/>
        <v>1</v>
      </c>
      <c r="AW32" s="3" t="b">
        <f t="shared" si="13"/>
        <v>1</v>
      </c>
      <c r="AX32" s="3" t="b">
        <f t="shared" si="14"/>
        <v>1</v>
      </c>
      <c r="AY32" s="3" t="b">
        <f t="shared" si="15"/>
        <v>1</v>
      </c>
    </row>
    <row r="33" spans="1:51">
      <c r="A33" s="3" t="s">
        <v>37</v>
      </c>
      <c r="B33" s="1">
        <f>localauthority_data!D148</f>
        <v>108</v>
      </c>
      <c r="C33" s="3">
        <f>localauthority_data!E148</f>
        <v>421</v>
      </c>
      <c r="D33" s="1">
        <f>localauthority_data!D149</f>
        <v>437</v>
      </c>
      <c r="E33" s="3">
        <f>localauthority_data!E149</f>
        <v>613</v>
      </c>
      <c r="F33" s="1">
        <f>localauthority_data!D150</f>
        <v>640</v>
      </c>
      <c r="G33" s="3">
        <f>localauthority_data!E150</f>
        <v>719</v>
      </c>
      <c r="H33" s="1">
        <f>localauthority_data!D151</f>
        <v>723</v>
      </c>
      <c r="I33" s="3">
        <f>localauthority_data!E151</f>
        <v>944</v>
      </c>
      <c r="J33" s="1">
        <f>localauthority_data!D152</f>
        <v>962</v>
      </c>
      <c r="K33" s="3">
        <f>localauthority_data!E152</f>
        <v>1751</v>
      </c>
      <c r="L33" s="3">
        <f>localauthority_data!H36</f>
        <v>16</v>
      </c>
      <c r="M33" s="3">
        <f>localauthority_data!I36</f>
        <v>16</v>
      </c>
      <c r="N33" s="3">
        <f>localauthority_data!J36</f>
        <v>15</v>
      </c>
      <c r="O33" s="3">
        <f>localauthority_data!K36</f>
        <v>16</v>
      </c>
      <c r="P33" s="3">
        <f>localauthority_data!L36</f>
        <v>16</v>
      </c>
      <c r="R33" s="3" t="s">
        <v>37</v>
      </c>
      <c r="S33" s="1">
        <f>localauthority_data!AD147</f>
        <v>108</v>
      </c>
      <c r="T33" s="1">
        <f>localauthority_data!AE147</f>
        <v>421</v>
      </c>
      <c r="U33" s="1">
        <f>localauthority_data!AD148</f>
        <v>437</v>
      </c>
      <c r="V33" s="1">
        <f>localauthority_data!AE148</f>
        <v>613</v>
      </c>
      <c r="W33" s="1">
        <f>localauthority_data!AD149</f>
        <v>640</v>
      </c>
      <c r="X33" s="1">
        <f>localauthority_data!AE149</f>
        <v>719</v>
      </c>
      <c r="Y33" s="1">
        <f>localauthority_data!AD150</f>
        <v>723</v>
      </c>
      <c r="Z33" s="1">
        <f>localauthority_data!AE150</f>
        <v>944</v>
      </c>
      <c r="AA33" s="1">
        <f>localauthority_data!AD151</f>
        <v>962</v>
      </c>
      <c r="AB33" s="1">
        <f>localauthority_data!AE151</f>
        <v>1751</v>
      </c>
      <c r="AD33" s="3">
        <v>16</v>
      </c>
      <c r="AE33" s="3">
        <v>16</v>
      </c>
      <c r="AF33" s="3">
        <v>15</v>
      </c>
      <c r="AG33" s="3">
        <v>16</v>
      </c>
      <c r="AH33" s="3">
        <v>16</v>
      </c>
      <c r="AK33" s="3" t="b">
        <f t="shared" si="0"/>
        <v>1</v>
      </c>
      <c r="AL33" s="3" t="b">
        <f t="shared" si="1"/>
        <v>1</v>
      </c>
      <c r="AM33" s="3" t="b">
        <f t="shared" si="2"/>
        <v>1</v>
      </c>
      <c r="AN33" s="3" t="b">
        <f t="shared" si="3"/>
        <v>1</v>
      </c>
      <c r="AO33" s="3" t="b">
        <f t="shared" si="4"/>
        <v>1</v>
      </c>
      <c r="AP33" s="3" t="b">
        <f t="shared" si="5"/>
        <v>1</v>
      </c>
      <c r="AQ33" s="3" t="b">
        <f t="shared" si="6"/>
        <v>1</v>
      </c>
      <c r="AR33" s="3" t="b">
        <f t="shared" si="7"/>
        <v>1</v>
      </c>
      <c r="AS33" s="3" t="b">
        <f t="shared" si="8"/>
        <v>1</v>
      </c>
      <c r="AT33" s="3" t="b">
        <f t="shared" si="9"/>
        <v>1</v>
      </c>
      <c r="AU33" s="3" t="b">
        <f t="shared" si="11"/>
        <v>1</v>
      </c>
      <c r="AV33" s="3" t="b">
        <f t="shared" si="12"/>
        <v>1</v>
      </c>
      <c r="AW33" s="3" t="b">
        <f t="shared" si="13"/>
        <v>1</v>
      </c>
      <c r="AX33" s="3" t="b">
        <f t="shared" si="14"/>
        <v>1</v>
      </c>
      <c r="AY33" s="3" t="b">
        <f t="shared" si="15"/>
        <v>1</v>
      </c>
    </row>
  </sheetData>
  <conditionalFormatting sqref="AZ5:BB26 AK5:AY33">
    <cfRule type="cellIs" dxfId="1" priority="1" operator="equal">
      <formula>TRUE</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52"/>
  <sheetViews>
    <sheetView workbookViewId="0">
      <selection activeCell="C3" sqref="C3"/>
    </sheetView>
  </sheetViews>
  <sheetFormatPr defaultRowHeight="12.75"/>
  <cols>
    <col min="1" max="1" width="30.28515625" style="3" bestFit="1" customWidth="1"/>
    <col min="2" max="2" width="30.28515625" style="1" bestFit="1" customWidth="1"/>
    <col min="3" max="3" width="16.7109375" style="1" customWidth="1"/>
    <col min="4" max="4" width="9.140625" style="1"/>
    <col min="5" max="5" width="11" style="1" bestFit="1" customWidth="1"/>
    <col min="6" max="6" width="18.140625" style="1" bestFit="1" customWidth="1"/>
    <col min="7" max="7" width="19.7109375" style="1" customWidth="1"/>
    <col min="8" max="23" width="9.140625" style="1"/>
    <col min="24" max="24" width="62" style="1" bestFit="1" customWidth="1"/>
    <col min="25" max="25" width="17.42578125" style="1" bestFit="1" customWidth="1"/>
    <col min="26" max="28" width="9.140625" style="1"/>
    <col min="29" max="29" width="17.42578125" style="1" bestFit="1" customWidth="1"/>
    <col min="30" max="30" width="9.28515625" style="1" bestFit="1" customWidth="1"/>
    <col min="31" max="31" width="9.85546875" style="1" bestFit="1" customWidth="1"/>
    <col min="32" max="37" width="9.140625" style="1"/>
    <col min="38" max="38" width="19.7109375" style="1" bestFit="1" customWidth="1"/>
    <col min="39" max="51" width="9.140625" style="1"/>
    <col min="52" max="52" width="24.140625" style="1" customWidth="1"/>
    <col min="53" max="16384" width="9.140625" style="1"/>
  </cols>
  <sheetData>
    <row r="1" spans="1:57" s="3" customFormat="1">
      <c r="B1" s="11" t="s">
        <v>62</v>
      </c>
      <c r="C1" s="10">
        <v>20</v>
      </c>
      <c r="D1" s="10"/>
      <c r="E1" s="10" t="s">
        <v>95</v>
      </c>
      <c r="F1" s="9" t="str">
        <f>IF(LEFT(C2,1)=" ","local authority","health board")</f>
        <v>health board</v>
      </c>
      <c r="H1" s="3" t="s">
        <v>115</v>
      </c>
      <c r="J1" s="3" t="str">
        <f>"Range of deprivation within "&amp;localauthority_data!F1&amp;" fifths on a scale relative to Wales fifths"</f>
        <v>Range of deprivation within health board fifths on a scale relative to Wales fifths</v>
      </c>
    </row>
    <row r="2" spans="1:57" s="3" customFormat="1">
      <c r="B2" s="8" t="s">
        <v>63</v>
      </c>
      <c r="C2" s="7" t="str">
        <f>INDEX(P7:P34,C1,1)</f>
        <v>Cwm Taf UHB</v>
      </c>
      <c r="D2" s="7"/>
      <c r="E2" s="7"/>
      <c r="F2" s="12"/>
    </row>
    <row r="3" spans="1:57" s="3" customFormat="1">
      <c r="B3" s="13" t="s">
        <v>94</v>
      </c>
      <c r="C3" s="14" t="str">
        <f>TRIM(C2)</f>
        <v>Cwm Taf UHB</v>
      </c>
      <c r="D3" s="14"/>
      <c r="E3" s="14"/>
      <c r="F3" s="15"/>
    </row>
    <row r="4" spans="1:57" s="3" customFormat="1">
      <c r="A4" s="3">
        <v>1</v>
      </c>
      <c r="B4" s="3">
        <v>2</v>
      </c>
      <c r="C4" s="3">
        <v>3</v>
      </c>
      <c r="D4" s="3">
        <v>4</v>
      </c>
      <c r="E4" s="3">
        <v>5</v>
      </c>
    </row>
    <row r="5" spans="1:57" ht="26.25" customHeight="1">
      <c r="B5" s="62" t="s">
        <v>26</v>
      </c>
      <c r="C5" s="62"/>
      <c r="D5" s="62"/>
      <c r="E5" s="62"/>
      <c r="G5" s="63" t="s">
        <v>27</v>
      </c>
      <c r="H5" s="63"/>
      <c r="I5" s="63"/>
      <c r="J5" s="63"/>
      <c r="K5" s="63"/>
      <c r="L5" s="63"/>
      <c r="X5" s="2" t="s">
        <v>116</v>
      </c>
      <c r="Y5" s="2"/>
      <c r="Z5" s="2"/>
      <c r="AA5" s="2"/>
      <c r="AB5" s="2"/>
      <c r="AC5" s="2"/>
      <c r="AL5" s="63" t="s">
        <v>269</v>
      </c>
      <c r="AM5" s="63"/>
      <c r="AN5" s="63"/>
      <c r="AO5" s="63"/>
      <c r="AP5" s="63"/>
      <c r="AQ5" s="63"/>
      <c r="AZ5" s="2" t="s">
        <v>272</v>
      </c>
      <c r="BA5" s="2"/>
      <c r="BB5" s="2"/>
      <c r="BC5" s="2"/>
      <c r="BD5" s="2"/>
    </row>
    <row r="6" spans="1:57">
      <c r="B6" s="2"/>
      <c r="G6" s="1">
        <v>1</v>
      </c>
      <c r="H6" s="1">
        <v>2</v>
      </c>
      <c r="I6" s="1">
        <v>3</v>
      </c>
      <c r="J6" s="1">
        <v>4</v>
      </c>
      <c r="K6" s="1">
        <v>5</v>
      </c>
      <c r="L6" s="1">
        <v>6</v>
      </c>
      <c r="P6" s="16" t="s">
        <v>306</v>
      </c>
      <c r="X6" s="3" t="s">
        <v>0</v>
      </c>
      <c r="Y6" s="3" t="s">
        <v>1</v>
      </c>
      <c r="Z6" s="3" t="s">
        <v>2</v>
      </c>
      <c r="AA6" s="3" t="s">
        <v>3</v>
      </c>
      <c r="AC6" s="3" t="s">
        <v>1</v>
      </c>
      <c r="AD6" s="3" t="s">
        <v>2</v>
      </c>
      <c r="AE6" s="3" t="s">
        <v>3</v>
      </c>
      <c r="AL6" s="3" t="s">
        <v>0</v>
      </c>
      <c r="AM6" s="3" t="s">
        <v>28</v>
      </c>
      <c r="AN6" s="3">
        <v>2</v>
      </c>
      <c r="AO6" s="3" t="s">
        <v>29</v>
      </c>
      <c r="AP6" s="3">
        <v>4</v>
      </c>
      <c r="AQ6" s="3" t="s">
        <v>30</v>
      </c>
    </row>
    <row r="7" spans="1:57">
      <c r="A7" s="3" t="s">
        <v>119</v>
      </c>
      <c r="B7" s="1" t="s">
        <v>0</v>
      </c>
      <c r="C7" s="1" t="s">
        <v>1</v>
      </c>
      <c r="D7" s="1" t="s">
        <v>2</v>
      </c>
      <c r="E7" s="1" t="s">
        <v>3</v>
      </c>
      <c r="G7" s="1" t="s">
        <v>0</v>
      </c>
      <c r="H7" s="1" t="s">
        <v>28</v>
      </c>
      <c r="I7" s="1">
        <v>2</v>
      </c>
      <c r="J7" s="1" t="s">
        <v>29</v>
      </c>
      <c r="K7" s="1">
        <v>4</v>
      </c>
      <c r="L7" s="1" t="s">
        <v>30</v>
      </c>
      <c r="P7" s="11" t="s">
        <v>33</v>
      </c>
      <c r="Q7" s="10"/>
      <c r="R7" s="10"/>
      <c r="S7" s="9"/>
      <c r="X7" s="3" t="s">
        <v>117</v>
      </c>
      <c r="Y7" s="3">
        <v>1</v>
      </c>
      <c r="Z7" s="3">
        <v>128</v>
      </c>
      <c r="AA7" s="3">
        <v>534</v>
      </c>
      <c r="AC7" s="1">
        <f>VLOOKUP($X7,$A$8:$E117,C$4,0)</f>
        <v>1</v>
      </c>
      <c r="AD7" s="3">
        <f>VLOOKUP($X7,$A$8:$E117,D$4,0)</f>
        <v>128</v>
      </c>
      <c r="AE7" s="3">
        <f>VLOOKUP($X7,$A$8:$E117,E$4,0)</f>
        <v>534</v>
      </c>
      <c r="AF7" s="3"/>
      <c r="AG7" s="1" t="b">
        <f>AC7=C8</f>
        <v>1</v>
      </c>
      <c r="AH7" s="3" t="b">
        <f t="shared" ref="AH7:AI7" si="0">AD7=D8</f>
        <v>1</v>
      </c>
      <c r="AI7" s="3" t="b">
        <f t="shared" si="0"/>
        <v>1</v>
      </c>
      <c r="AL7" s="3" t="s">
        <v>14</v>
      </c>
      <c r="AM7" s="3">
        <v>9</v>
      </c>
      <c r="AN7" s="3">
        <v>9</v>
      </c>
      <c r="AO7" s="3">
        <v>8</v>
      </c>
      <c r="AP7" s="3">
        <v>9</v>
      </c>
      <c r="AQ7" s="3">
        <v>9</v>
      </c>
      <c r="AT7" s="1">
        <f>VLOOKUP($AL7,$G$8:$L$37,H$6,0)</f>
        <v>9</v>
      </c>
      <c r="AU7" s="3">
        <f t="shared" ref="AU7:AX7" si="1">VLOOKUP($AL7,$G$8:$L$37,I$6,0)</f>
        <v>9</v>
      </c>
      <c r="AV7" s="3">
        <f t="shared" si="1"/>
        <v>8</v>
      </c>
      <c r="AW7" s="3">
        <f t="shared" si="1"/>
        <v>9</v>
      </c>
      <c r="AX7" s="3">
        <f t="shared" si="1"/>
        <v>9</v>
      </c>
      <c r="AZ7" s="3" t="s">
        <v>31</v>
      </c>
      <c r="BA7" s="3" t="s">
        <v>28</v>
      </c>
      <c r="BB7" s="3">
        <v>2</v>
      </c>
      <c r="BC7" s="3" t="s">
        <v>29</v>
      </c>
      <c r="BD7" s="3">
        <v>4</v>
      </c>
      <c r="BE7" s="3" t="s">
        <v>30</v>
      </c>
    </row>
    <row r="8" spans="1:57">
      <c r="A8" s="3" t="s">
        <v>117</v>
      </c>
      <c r="B8" s="1" t="s">
        <v>14</v>
      </c>
      <c r="C8" s="1">
        <v>1</v>
      </c>
      <c r="D8" s="1">
        <v>128</v>
      </c>
      <c r="E8" s="1">
        <v>534</v>
      </c>
      <c r="G8" s="1" t="s">
        <v>14</v>
      </c>
      <c r="H8" s="1">
        <v>9</v>
      </c>
      <c r="I8" s="1">
        <v>9</v>
      </c>
      <c r="J8" s="1">
        <v>8</v>
      </c>
      <c r="K8" s="1">
        <v>9</v>
      </c>
      <c r="L8" s="1">
        <v>9</v>
      </c>
      <c r="P8" s="8" t="s">
        <v>280</v>
      </c>
      <c r="Q8" s="7"/>
      <c r="R8" s="7"/>
      <c r="S8" s="12"/>
      <c r="X8" s="3" t="s">
        <v>118</v>
      </c>
      <c r="Y8" s="3">
        <v>2</v>
      </c>
      <c r="Z8" s="3">
        <v>574</v>
      </c>
      <c r="AA8" s="3">
        <v>852</v>
      </c>
      <c r="AC8" s="3">
        <f>VLOOKUP($X8,$A$8:$E118,C$4,0)</f>
        <v>2</v>
      </c>
      <c r="AD8" s="3">
        <f>VLOOKUP($X8,$A$8:$E118,D$4,0)</f>
        <v>574</v>
      </c>
      <c r="AE8" s="3">
        <f>VLOOKUP($X8,$A$8:$E118,E$4,0)</f>
        <v>852</v>
      </c>
      <c r="AG8" s="3" t="b">
        <f t="shared" ref="AG8:AG16" si="2">AC8=C9</f>
        <v>1</v>
      </c>
      <c r="AH8" s="3" t="b">
        <f t="shared" ref="AH8:AH16" si="3">AD8=D9</f>
        <v>1</v>
      </c>
      <c r="AI8" s="3" t="b">
        <f t="shared" ref="AI8:AI16" si="4">AE8=E9</f>
        <v>1</v>
      </c>
      <c r="AL8" s="3" t="s">
        <v>13</v>
      </c>
      <c r="AM8" s="3">
        <v>15</v>
      </c>
      <c r="AN8" s="3">
        <v>14</v>
      </c>
      <c r="AO8" s="3">
        <v>15</v>
      </c>
      <c r="AP8" s="3">
        <v>14</v>
      </c>
      <c r="AQ8" s="3">
        <v>15</v>
      </c>
      <c r="AT8" s="3">
        <f t="shared" ref="AT8:AT29" si="5">VLOOKUP($AL8,$G$8:$L$37,H$6,0)</f>
        <v>15</v>
      </c>
      <c r="AU8" s="3">
        <f t="shared" ref="AU8:AU29" si="6">VLOOKUP($AL8,$G$8:$L$37,I$6,0)</f>
        <v>14</v>
      </c>
      <c r="AV8" s="3">
        <f t="shared" ref="AV8:AV29" si="7">VLOOKUP($AL8,$G$8:$L$37,J$6,0)</f>
        <v>15</v>
      </c>
      <c r="AW8" s="3">
        <f t="shared" ref="AW8:AW29" si="8">VLOOKUP($AL8,$G$8:$L$37,K$6,0)</f>
        <v>14</v>
      </c>
      <c r="AX8" s="3">
        <f t="shared" ref="AX8:AX29" si="9">VLOOKUP($AL8,$G$8:$L$37,L$6,0)</f>
        <v>15</v>
      </c>
      <c r="AZ8" s="3" t="s">
        <v>271</v>
      </c>
      <c r="BA8" s="3">
        <v>66</v>
      </c>
      <c r="BB8" s="3">
        <v>65</v>
      </c>
      <c r="BC8" s="3">
        <v>65</v>
      </c>
      <c r="BD8" s="3">
        <v>65</v>
      </c>
      <c r="BE8" s="3">
        <v>66</v>
      </c>
    </row>
    <row r="9" spans="1:57">
      <c r="A9" s="3" t="s">
        <v>118</v>
      </c>
      <c r="B9" s="1" t="s">
        <v>14</v>
      </c>
      <c r="C9" s="1">
        <v>2</v>
      </c>
      <c r="D9" s="1">
        <v>574</v>
      </c>
      <c r="E9" s="1">
        <v>852</v>
      </c>
      <c r="G9" s="1" t="s">
        <v>13</v>
      </c>
      <c r="H9" s="1">
        <v>15</v>
      </c>
      <c r="I9" s="1">
        <v>14</v>
      </c>
      <c r="J9" s="1">
        <v>15</v>
      </c>
      <c r="K9" s="1">
        <v>14</v>
      </c>
      <c r="L9" s="1">
        <v>15</v>
      </c>
      <c r="P9" s="8" t="s">
        <v>281</v>
      </c>
      <c r="Q9" s="7"/>
      <c r="R9" s="7"/>
      <c r="S9" s="12"/>
      <c r="X9" s="3" t="s">
        <v>120</v>
      </c>
      <c r="Y9" s="3">
        <v>3</v>
      </c>
      <c r="Z9" s="3">
        <v>878</v>
      </c>
      <c r="AA9" s="3">
        <v>966</v>
      </c>
      <c r="AC9" s="3">
        <f>VLOOKUP($X9,$A$8:$E119,C$4,0)</f>
        <v>3</v>
      </c>
      <c r="AD9" s="3">
        <f>VLOOKUP($X9,$A$8:$E119,D$4,0)</f>
        <v>878</v>
      </c>
      <c r="AE9" s="3">
        <f>VLOOKUP($X9,$A$8:$E119,E$4,0)</f>
        <v>966</v>
      </c>
      <c r="AG9" s="3" t="b">
        <f t="shared" si="2"/>
        <v>1</v>
      </c>
      <c r="AH9" s="3" t="b">
        <f t="shared" si="3"/>
        <v>1</v>
      </c>
      <c r="AI9" s="3" t="b">
        <f t="shared" si="4"/>
        <v>1</v>
      </c>
      <c r="AL9" s="3" t="s">
        <v>10</v>
      </c>
      <c r="AM9" s="3">
        <v>15</v>
      </c>
      <c r="AN9" s="3">
        <v>14</v>
      </c>
      <c r="AO9" s="3">
        <v>14</v>
      </c>
      <c r="AP9" s="3">
        <v>14</v>
      </c>
      <c r="AQ9" s="3">
        <v>14</v>
      </c>
      <c r="AT9" s="3">
        <f t="shared" si="5"/>
        <v>15</v>
      </c>
      <c r="AU9" s="3">
        <f t="shared" si="6"/>
        <v>14</v>
      </c>
      <c r="AV9" s="3">
        <f t="shared" si="7"/>
        <v>14</v>
      </c>
      <c r="AW9" s="3">
        <f t="shared" si="8"/>
        <v>14</v>
      </c>
      <c r="AX9" s="3">
        <f t="shared" si="9"/>
        <v>14</v>
      </c>
      <c r="AZ9" s="3" t="s">
        <v>32</v>
      </c>
      <c r="BA9" s="3">
        <v>74</v>
      </c>
      <c r="BB9" s="3">
        <v>73</v>
      </c>
      <c r="BC9" s="3">
        <v>74</v>
      </c>
      <c r="BD9" s="3">
        <v>73</v>
      </c>
      <c r="BE9" s="3">
        <v>74</v>
      </c>
    </row>
    <row r="10" spans="1:57">
      <c r="A10" s="3" t="s">
        <v>120</v>
      </c>
      <c r="B10" s="1" t="s">
        <v>14</v>
      </c>
      <c r="C10" s="1">
        <v>3</v>
      </c>
      <c r="D10" s="1">
        <v>878</v>
      </c>
      <c r="E10" s="1">
        <v>966</v>
      </c>
      <c r="G10" s="1" t="s">
        <v>10</v>
      </c>
      <c r="H10" s="1">
        <v>15</v>
      </c>
      <c r="I10" s="1">
        <v>14</v>
      </c>
      <c r="J10" s="1">
        <v>14</v>
      </c>
      <c r="K10" s="1">
        <v>14</v>
      </c>
      <c r="L10" s="1">
        <v>14</v>
      </c>
      <c r="P10" s="8" t="s">
        <v>282</v>
      </c>
      <c r="Q10" s="7"/>
      <c r="R10" s="7"/>
      <c r="S10" s="12"/>
      <c r="X10" s="3" t="s">
        <v>121</v>
      </c>
      <c r="Y10" s="3">
        <v>4</v>
      </c>
      <c r="Z10" s="3">
        <v>968</v>
      </c>
      <c r="AA10" s="3">
        <v>1245</v>
      </c>
      <c r="AC10" s="3">
        <f>VLOOKUP($X10,$A$8:$E120,C$4,0)</f>
        <v>4</v>
      </c>
      <c r="AD10" s="3">
        <f>VLOOKUP($X10,$A$8:$E120,D$4,0)</f>
        <v>968</v>
      </c>
      <c r="AE10" s="3">
        <f>VLOOKUP($X10,$A$8:$E120,E$4,0)</f>
        <v>1245</v>
      </c>
      <c r="AG10" s="3" t="b">
        <f t="shared" si="2"/>
        <v>1</v>
      </c>
      <c r="AH10" s="3" t="b">
        <f t="shared" si="3"/>
        <v>1</v>
      </c>
      <c r="AI10" s="3" t="b">
        <f t="shared" si="4"/>
        <v>1</v>
      </c>
      <c r="AL10" s="3" t="s">
        <v>11</v>
      </c>
      <c r="AM10" s="3">
        <v>12</v>
      </c>
      <c r="AN10" s="3">
        <v>11</v>
      </c>
      <c r="AO10" s="3">
        <v>12</v>
      </c>
      <c r="AP10" s="3">
        <v>11</v>
      </c>
      <c r="AQ10" s="3">
        <v>12</v>
      </c>
      <c r="AT10" s="3">
        <f t="shared" si="5"/>
        <v>12</v>
      </c>
      <c r="AU10" s="3">
        <f t="shared" si="6"/>
        <v>11</v>
      </c>
      <c r="AV10" s="3">
        <f t="shared" si="7"/>
        <v>12</v>
      </c>
      <c r="AW10" s="3">
        <f t="shared" si="8"/>
        <v>11</v>
      </c>
      <c r="AX10" s="3">
        <f t="shared" si="9"/>
        <v>12</v>
      </c>
      <c r="AZ10" s="3" t="s">
        <v>33</v>
      </c>
      <c r="BA10" s="3">
        <v>85</v>
      </c>
      <c r="BB10" s="3">
        <v>84</v>
      </c>
      <c r="BC10" s="3">
        <v>85</v>
      </c>
      <c r="BD10" s="3">
        <v>84</v>
      </c>
      <c r="BE10" s="3">
        <v>85</v>
      </c>
    </row>
    <row r="11" spans="1:57">
      <c r="A11" s="3" t="s">
        <v>121</v>
      </c>
      <c r="B11" s="1" t="s">
        <v>14</v>
      </c>
      <c r="C11" s="1">
        <v>4</v>
      </c>
      <c r="D11" s="1">
        <v>968</v>
      </c>
      <c r="E11" s="1">
        <v>1245</v>
      </c>
      <c r="G11" s="1" t="s">
        <v>11</v>
      </c>
      <c r="H11" s="1">
        <v>12</v>
      </c>
      <c r="I11" s="1">
        <v>11</v>
      </c>
      <c r="J11" s="1">
        <v>12</v>
      </c>
      <c r="K11" s="1">
        <v>11</v>
      </c>
      <c r="L11" s="1">
        <v>12</v>
      </c>
      <c r="P11" s="8" t="s">
        <v>283</v>
      </c>
      <c r="Q11" s="7"/>
      <c r="R11" s="7"/>
      <c r="S11" s="12"/>
      <c r="X11" s="3" t="s">
        <v>122</v>
      </c>
      <c r="Y11" s="3">
        <v>5</v>
      </c>
      <c r="Z11" s="3">
        <v>1269</v>
      </c>
      <c r="AA11" s="3">
        <v>1741</v>
      </c>
      <c r="AC11" s="3">
        <f>VLOOKUP($X11,$A$8:$E121,C$4,0)</f>
        <v>5</v>
      </c>
      <c r="AD11" s="3">
        <f>VLOOKUP($X11,$A$8:$E121,D$4,0)</f>
        <v>1269</v>
      </c>
      <c r="AE11" s="3">
        <f>VLOOKUP($X11,$A$8:$E121,E$4,0)</f>
        <v>1741</v>
      </c>
      <c r="AG11" s="3" t="b">
        <f t="shared" si="2"/>
        <v>1</v>
      </c>
      <c r="AH11" s="3" t="b">
        <f t="shared" si="3"/>
        <v>1</v>
      </c>
      <c r="AI11" s="3" t="b">
        <f t="shared" si="4"/>
        <v>1</v>
      </c>
      <c r="AL11" s="3" t="s">
        <v>12</v>
      </c>
      <c r="AM11" s="3">
        <v>19</v>
      </c>
      <c r="AN11" s="3">
        <v>18</v>
      </c>
      <c r="AO11" s="3">
        <v>18</v>
      </c>
      <c r="AP11" s="3">
        <v>18</v>
      </c>
      <c r="AQ11" s="3">
        <v>19</v>
      </c>
      <c r="AT11" s="3">
        <f t="shared" si="5"/>
        <v>19</v>
      </c>
      <c r="AU11" s="3">
        <f t="shared" si="6"/>
        <v>18</v>
      </c>
      <c r="AV11" s="3">
        <f t="shared" si="7"/>
        <v>18</v>
      </c>
      <c r="AW11" s="3">
        <f t="shared" si="8"/>
        <v>18</v>
      </c>
      <c r="AX11" s="3">
        <f t="shared" si="9"/>
        <v>19</v>
      </c>
      <c r="AZ11" s="3" t="s">
        <v>34</v>
      </c>
      <c r="BA11" s="3">
        <v>59</v>
      </c>
      <c r="BB11" s="3">
        <v>58</v>
      </c>
      <c r="BC11" s="3">
        <v>59</v>
      </c>
      <c r="BD11" s="3">
        <v>58</v>
      </c>
      <c r="BE11" s="3">
        <v>59</v>
      </c>
    </row>
    <row r="12" spans="1:57">
      <c r="A12" s="3" t="s">
        <v>122</v>
      </c>
      <c r="B12" s="1" t="s">
        <v>14</v>
      </c>
      <c r="C12" s="1">
        <v>5</v>
      </c>
      <c r="D12" s="1">
        <v>1269</v>
      </c>
      <c r="E12" s="1">
        <v>1741</v>
      </c>
      <c r="G12" s="1" t="s">
        <v>12</v>
      </c>
      <c r="H12" s="1">
        <v>19</v>
      </c>
      <c r="I12" s="1">
        <v>18</v>
      </c>
      <c r="J12" s="1">
        <v>18</v>
      </c>
      <c r="K12" s="1">
        <v>18</v>
      </c>
      <c r="L12" s="1">
        <v>19</v>
      </c>
      <c r="P12" s="8" t="s">
        <v>284</v>
      </c>
      <c r="Q12" s="7"/>
      <c r="R12" s="7"/>
      <c r="S12" s="12"/>
      <c r="X12" s="3" t="s">
        <v>123</v>
      </c>
      <c r="Y12" s="3">
        <v>1</v>
      </c>
      <c r="Z12" s="3">
        <v>213</v>
      </c>
      <c r="AA12" s="3">
        <v>492</v>
      </c>
      <c r="AC12" s="3">
        <f>VLOOKUP($X12,$A$8:$E122,C$4,0)</f>
        <v>1</v>
      </c>
      <c r="AD12" s="3">
        <f>VLOOKUP($X12,$A$8:$E122,D$4,0)</f>
        <v>213</v>
      </c>
      <c r="AE12" s="3">
        <f>VLOOKUP($X12,$A$8:$E122,E$4,0)</f>
        <v>492</v>
      </c>
      <c r="AG12" s="3" t="b">
        <f t="shared" si="2"/>
        <v>1</v>
      </c>
      <c r="AH12" s="3" t="b">
        <f t="shared" si="3"/>
        <v>1</v>
      </c>
      <c r="AI12" s="3" t="b">
        <f t="shared" si="4"/>
        <v>1</v>
      </c>
      <c r="AL12" s="3" t="s">
        <v>25</v>
      </c>
      <c r="AM12" s="3">
        <v>17</v>
      </c>
      <c r="AN12" s="3">
        <v>17</v>
      </c>
      <c r="AO12" s="3">
        <v>17</v>
      </c>
      <c r="AP12" s="3">
        <v>17</v>
      </c>
      <c r="AQ12" s="3">
        <v>17</v>
      </c>
      <c r="AT12" s="3">
        <f t="shared" si="5"/>
        <v>17</v>
      </c>
      <c r="AU12" s="3">
        <f t="shared" si="6"/>
        <v>17</v>
      </c>
      <c r="AV12" s="3">
        <f t="shared" si="7"/>
        <v>17</v>
      </c>
      <c r="AW12" s="3">
        <f t="shared" si="8"/>
        <v>17</v>
      </c>
      <c r="AX12" s="3">
        <f t="shared" si="9"/>
        <v>17</v>
      </c>
      <c r="AZ12" s="3" t="s">
        <v>35</v>
      </c>
      <c r="BA12" s="3">
        <v>38</v>
      </c>
      <c r="BB12" s="3">
        <v>38</v>
      </c>
      <c r="BC12" s="3">
        <v>38</v>
      </c>
      <c r="BD12" s="3">
        <v>38</v>
      </c>
      <c r="BE12" s="3">
        <v>38</v>
      </c>
    </row>
    <row r="13" spans="1:57">
      <c r="A13" s="3" t="s">
        <v>123</v>
      </c>
      <c r="B13" s="1" t="s">
        <v>13</v>
      </c>
      <c r="C13" s="1">
        <v>1</v>
      </c>
      <c r="D13" s="1">
        <v>213</v>
      </c>
      <c r="E13" s="1">
        <v>492</v>
      </c>
      <c r="G13" s="1" t="s">
        <v>25</v>
      </c>
      <c r="H13" s="1">
        <v>17</v>
      </c>
      <c r="I13" s="1">
        <v>17</v>
      </c>
      <c r="J13" s="1">
        <v>17</v>
      </c>
      <c r="K13" s="1">
        <v>17</v>
      </c>
      <c r="L13" s="1">
        <v>17</v>
      </c>
      <c r="P13" s="8" t="s">
        <v>285</v>
      </c>
      <c r="Q13" s="7"/>
      <c r="R13" s="7"/>
      <c r="S13" s="12"/>
      <c r="X13" s="3" t="s">
        <v>124</v>
      </c>
      <c r="Y13" s="3">
        <v>2</v>
      </c>
      <c r="Z13" s="3">
        <v>514</v>
      </c>
      <c r="AA13" s="3">
        <v>700</v>
      </c>
      <c r="AC13" s="3">
        <f>VLOOKUP($X13,$A$8:$E123,C$4,0)</f>
        <v>2</v>
      </c>
      <c r="AD13" s="3">
        <f>VLOOKUP($X13,$A$8:$E123,D$4,0)</f>
        <v>514</v>
      </c>
      <c r="AE13" s="3">
        <f>VLOOKUP($X13,$A$8:$E123,E$4,0)</f>
        <v>700</v>
      </c>
      <c r="AG13" s="3" t="b">
        <f t="shared" si="2"/>
        <v>1</v>
      </c>
      <c r="AH13" s="3" t="b">
        <f t="shared" si="3"/>
        <v>1</v>
      </c>
      <c r="AI13" s="3" t="b">
        <f t="shared" si="4"/>
        <v>1</v>
      </c>
      <c r="AL13" s="3" t="s">
        <v>20</v>
      </c>
      <c r="AM13" s="3">
        <v>16</v>
      </c>
      <c r="AN13" s="3">
        <v>16</v>
      </c>
      <c r="AO13" s="3">
        <v>15</v>
      </c>
      <c r="AP13" s="3">
        <v>16</v>
      </c>
      <c r="AQ13" s="3">
        <v>16</v>
      </c>
      <c r="AT13" s="3">
        <f t="shared" si="5"/>
        <v>16</v>
      </c>
      <c r="AU13" s="3">
        <f t="shared" si="6"/>
        <v>16</v>
      </c>
      <c r="AV13" s="3">
        <f t="shared" si="7"/>
        <v>15</v>
      </c>
      <c r="AW13" s="3">
        <f t="shared" si="8"/>
        <v>16</v>
      </c>
      <c r="AX13" s="3">
        <f t="shared" si="9"/>
        <v>16</v>
      </c>
      <c r="AZ13" s="3" t="s">
        <v>36</v>
      </c>
      <c r="BA13" s="3">
        <v>46</v>
      </c>
      <c r="BB13" s="3">
        <v>46</v>
      </c>
      <c r="BC13" s="3">
        <v>45</v>
      </c>
      <c r="BD13" s="3">
        <v>46</v>
      </c>
      <c r="BE13" s="3">
        <v>46</v>
      </c>
    </row>
    <row r="14" spans="1:57">
      <c r="A14" s="3" t="s">
        <v>124</v>
      </c>
      <c r="B14" s="1" t="s">
        <v>13</v>
      </c>
      <c r="C14" s="1">
        <v>2</v>
      </c>
      <c r="D14" s="1">
        <v>514</v>
      </c>
      <c r="E14" s="1">
        <v>700</v>
      </c>
      <c r="G14" s="1" t="s">
        <v>20</v>
      </c>
      <c r="H14" s="1">
        <v>16</v>
      </c>
      <c r="I14" s="1">
        <v>16</v>
      </c>
      <c r="J14" s="1">
        <v>15</v>
      </c>
      <c r="K14" s="1">
        <v>16</v>
      </c>
      <c r="L14" s="1">
        <v>16</v>
      </c>
      <c r="P14" s="8" t="s">
        <v>301</v>
      </c>
      <c r="Q14" s="7"/>
      <c r="R14" s="7"/>
      <c r="S14" s="12"/>
      <c r="X14" s="3" t="s">
        <v>125</v>
      </c>
      <c r="Y14" s="3">
        <v>3</v>
      </c>
      <c r="Z14" s="3">
        <v>701</v>
      </c>
      <c r="AA14" s="3">
        <v>876</v>
      </c>
      <c r="AC14" s="3">
        <f>VLOOKUP($X14,$A$8:$E124,C$4,0)</f>
        <v>3</v>
      </c>
      <c r="AD14" s="3">
        <f>VLOOKUP($X14,$A$8:$E124,D$4,0)</f>
        <v>701</v>
      </c>
      <c r="AE14" s="3">
        <f>VLOOKUP($X14,$A$8:$E124,E$4,0)</f>
        <v>876</v>
      </c>
      <c r="AG14" s="3" t="b">
        <f t="shared" si="2"/>
        <v>1</v>
      </c>
      <c r="AH14" s="3" t="b">
        <f t="shared" si="3"/>
        <v>1</v>
      </c>
      <c r="AI14" s="3" t="b">
        <f t="shared" si="4"/>
        <v>1</v>
      </c>
      <c r="AL14" s="3" t="s">
        <v>9</v>
      </c>
      <c r="AM14" s="3">
        <v>10</v>
      </c>
      <c r="AN14" s="3">
        <v>9</v>
      </c>
      <c r="AO14" s="3">
        <v>9</v>
      </c>
      <c r="AP14" s="3">
        <v>9</v>
      </c>
      <c r="AQ14" s="3">
        <v>9</v>
      </c>
      <c r="AT14" s="3">
        <f t="shared" si="5"/>
        <v>10</v>
      </c>
      <c r="AU14" s="3">
        <f t="shared" si="6"/>
        <v>9</v>
      </c>
      <c r="AV14" s="3">
        <f t="shared" si="7"/>
        <v>9</v>
      </c>
      <c r="AW14" s="3">
        <f t="shared" si="8"/>
        <v>9</v>
      </c>
      <c r="AX14" s="3">
        <f t="shared" si="9"/>
        <v>9</v>
      </c>
      <c r="AZ14" s="3" t="s">
        <v>37</v>
      </c>
      <c r="BA14" s="3">
        <v>16</v>
      </c>
      <c r="BB14" s="3">
        <v>16</v>
      </c>
      <c r="BC14" s="3">
        <v>15</v>
      </c>
      <c r="BD14" s="3">
        <v>16</v>
      </c>
      <c r="BE14" s="3">
        <v>16</v>
      </c>
    </row>
    <row r="15" spans="1:57">
      <c r="A15" s="3" t="s">
        <v>125</v>
      </c>
      <c r="B15" s="1" t="s">
        <v>13</v>
      </c>
      <c r="C15" s="1">
        <v>3</v>
      </c>
      <c r="D15" s="1">
        <v>701</v>
      </c>
      <c r="E15" s="1">
        <v>876</v>
      </c>
      <c r="G15" s="1" t="s">
        <v>9</v>
      </c>
      <c r="H15" s="1">
        <v>10</v>
      </c>
      <c r="I15" s="1">
        <v>9</v>
      </c>
      <c r="J15" s="1">
        <v>9</v>
      </c>
      <c r="K15" s="1">
        <v>9</v>
      </c>
      <c r="L15" s="1">
        <v>9</v>
      </c>
      <c r="P15" s="8" t="s">
        <v>36</v>
      </c>
      <c r="Q15" s="7"/>
      <c r="R15" s="7"/>
      <c r="S15" s="12"/>
      <c r="X15" s="3" t="s">
        <v>126</v>
      </c>
      <c r="Y15" s="3">
        <v>4</v>
      </c>
      <c r="Z15" s="3">
        <v>880</v>
      </c>
      <c r="AA15" s="3">
        <v>1074</v>
      </c>
      <c r="AC15" s="3">
        <f>VLOOKUP($X15,$A$8:$E125,C$4,0)</f>
        <v>4</v>
      </c>
      <c r="AD15" s="3">
        <f>VLOOKUP($X15,$A$8:$E125,D$4,0)</f>
        <v>880</v>
      </c>
      <c r="AE15" s="3">
        <f>VLOOKUP($X15,$A$8:$E125,E$4,0)</f>
        <v>1074</v>
      </c>
      <c r="AG15" s="3" t="b">
        <f t="shared" si="2"/>
        <v>1</v>
      </c>
      <c r="AH15" s="3" t="b">
        <f t="shared" si="3"/>
        <v>1</v>
      </c>
      <c r="AI15" s="3" t="b">
        <f t="shared" si="4"/>
        <v>1</v>
      </c>
      <c r="AL15" s="3" t="s">
        <v>19</v>
      </c>
      <c r="AM15" s="3">
        <v>15</v>
      </c>
      <c r="AN15" s="3">
        <v>14</v>
      </c>
      <c r="AO15" s="3">
        <v>14</v>
      </c>
      <c r="AP15" s="3">
        <v>14</v>
      </c>
      <c r="AQ15" s="3">
        <v>14</v>
      </c>
      <c r="AT15" s="3">
        <f t="shared" si="5"/>
        <v>15</v>
      </c>
      <c r="AU15" s="3">
        <f t="shared" si="6"/>
        <v>14</v>
      </c>
      <c r="AV15" s="3">
        <f t="shared" si="7"/>
        <v>14</v>
      </c>
      <c r="AW15" s="3">
        <f t="shared" si="8"/>
        <v>14</v>
      </c>
      <c r="AX15" s="3">
        <f t="shared" si="9"/>
        <v>14</v>
      </c>
    </row>
    <row r="16" spans="1:57">
      <c r="A16" s="3" t="s">
        <v>126</v>
      </c>
      <c r="B16" s="1" t="s">
        <v>13</v>
      </c>
      <c r="C16" s="1">
        <v>4</v>
      </c>
      <c r="D16" s="1">
        <v>880</v>
      </c>
      <c r="E16" s="1">
        <v>1074</v>
      </c>
      <c r="G16" s="1" t="s">
        <v>19</v>
      </c>
      <c r="H16" s="1">
        <v>15</v>
      </c>
      <c r="I16" s="1">
        <v>14</v>
      </c>
      <c r="J16" s="1">
        <v>14</v>
      </c>
      <c r="K16" s="1">
        <v>14</v>
      </c>
      <c r="L16" s="1">
        <v>14</v>
      </c>
      <c r="P16" s="8" t="s">
        <v>286</v>
      </c>
      <c r="Q16" s="7"/>
      <c r="R16" s="7"/>
      <c r="S16" s="12"/>
      <c r="X16" s="3" t="s">
        <v>127</v>
      </c>
      <c r="Y16" s="3">
        <v>5</v>
      </c>
      <c r="Z16" s="3">
        <v>1098</v>
      </c>
      <c r="AA16" s="3">
        <v>1806</v>
      </c>
      <c r="AC16" s="3">
        <f>VLOOKUP($X16,$A$8:$E126,C$4,0)</f>
        <v>5</v>
      </c>
      <c r="AD16" s="3">
        <f>VLOOKUP($X16,$A$8:$E126,D$4,0)</f>
        <v>1098</v>
      </c>
      <c r="AE16" s="3">
        <f>VLOOKUP($X16,$A$8:$E126,E$4,0)</f>
        <v>1806</v>
      </c>
      <c r="AG16" s="3" t="b">
        <f t="shared" si="2"/>
        <v>1</v>
      </c>
      <c r="AH16" s="3" t="b">
        <f t="shared" si="3"/>
        <v>1</v>
      </c>
      <c r="AI16" s="3" t="b">
        <f t="shared" si="4"/>
        <v>1</v>
      </c>
      <c r="AL16" s="3" t="s">
        <v>8</v>
      </c>
      <c r="AM16" s="3">
        <v>23</v>
      </c>
      <c r="AN16" s="3">
        <v>22</v>
      </c>
      <c r="AO16" s="3">
        <v>22</v>
      </c>
      <c r="AP16" s="3">
        <v>22</v>
      </c>
      <c r="AQ16" s="3">
        <v>23</v>
      </c>
      <c r="AT16" s="3">
        <f t="shared" si="5"/>
        <v>23</v>
      </c>
      <c r="AU16" s="3">
        <f t="shared" si="6"/>
        <v>22</v>
      </c>
      <c r="AV16" s="3">
        <f t="shared" si="7"/>
        <v>22</v>
      </c>
      <c r="AW16" s="3">
        <f t="shared" si="8"/>
        <v>22</v>
      </c>
      <c r="AX16" s="3">
        <f t="shared" si="9"/>
        <v>23</v>
      </c>
    </row>
    <row r="17" spans="1:57">
      <c r="A17" s="3" t="s">
        <v>127</v>
      </c>
      <c r="B17" s="1" t="s">
        <v>13</v>
      </c>
      <c r="C17" s="1">
        <v>5</v>
      </c>
      <c r="D17" s="1">
        <v>1098</v>
      </c>
      <c r="E17" s="1">
        <v>1806</v>
      </c>
      <c r="G17" s="1" t="s">
        <v>8</v>
      </c>
      <c r="H17" s="1">
        <v>23</v>
      </c>
      <c r="I17" s="1">
        <v>22</v>
      </c>
      <c r="J17" s="1">
        <v>22</v>
      </c>
      <c r="K17" s="1">
        <v>22</v>
      </c>
      <c r="L17" s="1">
        <v>23</v>
      </c>
      <c r="P17" s="8" t="s">
        <v>287</v>
      </c>
      <c r="Q17" s="7"/>
      <c r="R17" s="7"/>
      <c r="S17" s="12"/>
      <c r="X17" s="3" t="s">
        <v>128</v>
      </c>
      <c r="Y17" s="3">
        <v>1</v>
      </c>
      <c r="Z17" s="3">
        <v>75</v>
      </c>
      <c r="AA17" s="3">
        <v>367</v>
      </c>
      <c r="AC17" s="3">
        <f>VLOOKUP($X17,$A$8:$E127,C$4,0)</f>
        <v>1</v>
      </c>
      <c r="AD17" s="3">
        <f>VLOOKUP($X17,$A$8:$E127,D$4,0)</f>
        <v>75</v>
      </c>
      <c r="AE17" s="3">
        <f>VLOOKUP($X17,$A$8:$E127,E$4,0)</f>
        <v>367</v>
      </c>
      <c r="AG17" s="3" t="b">
        <f t="shared" ref="AG17:AG71" si="10">AC17=C18</f>
        <v>1</v>
      </c>
      <c r="AH17" s="3" t="b">
        <f t="shared" ref="AH17:AH71" si="11">AD17=D18</f>
        <v>1</v>
      </c>
      <c r="AI17" s="3" t="b">
        <f t="shared" ref="AI17:AI71" si="12">AE17=E18</f>
        <v>1</v>
      </c>
      <c r="AL17" s="3" t="s">
        <v>22</v>
      </c>
      <c r="AM17" s="3">
        <v>30</v>
      </c>
      <c r="AN17" s="3">
        <v>29</v>
      </c>
      <c r="AO17" s="3">
        <v>30</v>
      </c>
      <c r="AP17" s="3">
        <v>29</v>
      </c>
      <c r="AQ17" s="3">
        <v>30</v>
      </c>
      <c r="AT17" s="3">
        <f t="shared" si="5"/>
        <v>30</v>
      </c>
      <c r="AU17" s="3">
        <f t="shared" si="6"/>
        <v>29</v>
      </c>
      <c r="AV17" s="3">
        <f t="shared" si="7"/>
        <v>30</v>
      </c>
      <c r="AW17" s="3">
        <f t="shared" si="8"/>
        <v>29</v>
      </c>
      <c r="AX17" s="3">
        <f t="shared" si="9"/>
        <v>30</v>
      </c>
      <c r="BA17" s="1" t="b">
        <f>BA8=H30</f>
        <v>1</v>
      </c>
      <c r="BB17" s="3" t="b">
        <f t="shared" ref="BB17:BE17" si="13">BB8=I30</f>
        <v>1</v>
      </c>
      <c r="BC17" s="3" t="b">
        <f t="shared" si="13"/>
        <v>1</v>
      </c>
      <c r="BD17" s="3" t="b">
        <f t="shared" si="13"/>
        <v>1</v>
      </c>
      <c r="BE17" s="3" t="b">
        <f t="shared" si="13"/>
        <v>1</v>
      </c>
    </row>
    <row r="18" spans="1:57">
      <c r="A18" s="3" t="s">
        <v>128</v>
      </c>
      <c r="B18" s="1" t="s">
        <v>10</v>
      </c>
      <c r="C18" s="1">
        <v>1</v>
      </c>
      <c r="D18" s="1">
        <v>75</v>
      </c>
      <c r="E18" s="1">
        <v>367</v>
      </c>
      <c r="G18" s="1" t="s">
        <v>22</v>
      </c>
      <c r="H18" s="1">
        <v>30</v>
      </c>
      <c r="I18" s="1">
        <v>29</v>
      </c>
      <c r="J18" s="1">
        <v>30</v>
      </c>
      <c r="K18" s="1">
        <v>29</v>
      </c>
      <c r="L18" s="1">
        <v>30</v>
      </c>
      <c r="P18" s="8" t="s">
        <v>288</v>
      </c>
      <c r="Q18" s="7"/>
      <c r="R18" s="7"/>
      <c r="S18" s="12"/>
      <c r="X18" s="3" t="s">
        <v>129</v>
      </c>
      <c r="Y18" s="3">
        <v>2</v>
      </c>
      <c r="Z18" s="3">
        <v>399</v>
      </c>
      <c r="AA18" s="3">
        <v>633</v>
      </c>
      <c r="AC18" s="3">
        <f>VLOOKUP($X18,$A$8:$E128,C$4,0)</f>
        <v>2</v>
      </c>
      <c r="AD18" s="3">
        <f>VLOOKUP($X18,$A$8:$E128,D$4,0)</f>
        <v>399</v>
      </c>
      <c r="AE18" s="3">
        <f>VLOOKUP($X18,$A$8:$E128,E$4,0)</f>
        <v>633</v>
      </c>
      <c r="AG18" s="3" t="b">
        <f t="shared" si="10"/>
        <v>1</v>
      </c>
      <c r="AH18" s="3" t="b">
        <f t="shared" si="11"/>
        <v>1</v>
      </c>
      <c r="AI18" s="3" t="b">
        <f t="shared" si="12"/>
        <v>1</v>
      </c>
      <c r="AL18" s="3" t="s">
        <v>17</v>
      </c>
      <c r="AM18" s="3">
        <v>19</v>
      </c>
      <c r="AN18" s="3">
        <v>18</v>
      </c>
      <c r="AO18" s="3">
        <v>18</v>
      </c>
      <c r="AP18" s="3">
        <v>18</v>
      </c>
      <c r="AQ18" s="3">
        <v>18</v>
      </c>
      <c r="AT18" s="3">
        <f t="shared" si="5"/>
        <v>19</v>
      </c>
      <c r="AU18" s="3">
        <f t="shared" si="6"/>
        <v>18</v>
      </c>
      <c r="AV18" s="3">
        <f t="shared" si="7"/>
        <v>18</v>
      </c>
      <c r="AW18" s="3">
        <f t="shared" si="8"/>
        <v>18</v>
      </c>
      <c r="AX18" s="3">
        <f t="shared" si="9"/>
        <v>18</v>
      </c>
      <c r="BA18" s="3" t="b">
        <f t="shared" ref="BA18:BA23" si="14">BA9=H31</f>
        <v>1</v>
      </c>
      <c r="BB18" s="3" t="b">
        <f t="shared" ref="BB18:BB23" si="15">BB9=I31</f>
        <v>1</v>
      </c>
      <c r="BC18" s="3" t="b">
        <f t="shared" ref="BC18:BC23" si="16">BC9=J31</f>
        <v>1</v>
      </c>
      <c r="BD18" s="3" t="b">
        <f t="shared" ref="BD18:BD23" si="17">BD9=K31</f>
        <v>1</v>
      </c>
      <c r="BE18" s="3" t="b">
        <f t="shared" ref="BE18:BE23" si="18">BE9=L31</f>
        <v>1</v>
      </c>
    </row>
    <row r="19" spans="1:57">
      <c r="A19" s="3" t="s">
        <v>129</v>
      </c>
      <c r="B19" s="1" t="s">
        <v>10</v>
      </c>
      <c r="C19" s="1">
        <v>2</v>
      </c>
      <c r="D19" s="1">
        <v>399</v>
      </c>
      <c r="E19" s="1">
        <v>633</v>
      </c>
      <c r="G19" s="1" t="s">
        <v>17</v>
      </c>
      <c r="H19" s="1">
        <v>19</v>
      </c>
      <c r="I19" s="1">
        <v>18</v>
      </c>
      <c r="J19" s="1">
        <v>18</v>
      </c>
      <c r="K19" s="1">
        <v>18</v>
      </c>
      <c r="L19" s="1">
        <v>18</v>
      </c>
      <c r="P19" s="8" t="s">
        <v>271</v>
      </c>
      <c r="Q19" s="7"/>
      <c r="R19" s="7"/>
      <c r="S19" s="12"/>
      <c r="X19" s="3" t="s">
        <v>130</v>
      </c>
      <c r="Y19" s="3">
        <v>3</v>
      </c>
      <c r="Z19" s="3">
        <v>694</v>
      </c>
      <c r="AA19" s="3">
        <v>1012</v>
      </c>
      <c r="AC19" s="3">
        <f>VLOOKUP($X19,$A$8:$E129,C$4,0)</f>
        <v>3</v>
      </c>
      <c r="AD19" s="3">
        <f>VLOOKUP($X19,$A$8:$E129,D$4,0)</f>
        <v>694</v>
      </c>
      <c r="AE19" s="3">
        <f>VLOOKUP($X19,$A$8:$E129,E$4,0)</f>
        <v>1012</v>
      </c>
      <c r="AG19" s="3" t="b">
        <f t="shared" si="10"/>
        <v>1</v>
      </c>
      <c r="AH19" s="3" t="b">
        <f t="shared" si="11"/>
        <v>1</v>
      </c>
      <c r="AI19" s="3" t="b">
        <f t="shared" si="12"/>
        <v>1</v>
      </c>
      <c r="AL19" s="3" t="s">
        <v>5</v>
      </c>
      <c r="AM19" s="3">
        <v>18</v>
      </c>
      <c r="AN19" s="3">
        <v>17</v>
      </c>
      <c r="AO19" s="3">
        <v>18</v>
      </c>
      <c r="AP19" s="3">
        <v>17</v>
      </c>
      <c r="AQ19" s="3">
        <v>18</v>
      </c>
      <c r="AT19" s="3">
        <f t="shared" si="5"/>
        <v>18</v>
      </c>
      <c r="AU19" s="3">
        <f t="shared" si="6"/>
        <v>17</v>
      </c>
      <c r="AV19" s="3">
        <f t="shared" si="7"/>
        <v>18</v>
      </c>
      <c r="AW19" s="3">
        <f t="shared" si="8"/>
        <v>17</v>
      </c>
      <c r="AX19" s="3">
        <f t="shared" si="9"/>
        <v>18</v>
      </c>
      <c r="BA19" s="3" t="b">
        <f t="shared" si="14"/>
        <v>1</v>
      </c>
      <c r="BB19" s="3" t="b">
        <f t="shared" si="15"/>
        <v>1</v>
      </c>
      <c r="BC19" s="3" t="b">
        <f t="shared" si="16"/>
        <v>1</v>
      </c>
      <c r="BD19" s="3" t="b">
        <f t="shared" si="17"/>
        <v>1</v>
      </c>
      <c r="BE19" s="3" t="b">
        <f t="shared" si="18"/>
        <v>1</v>
      </c>
    </row>
    <row r="20" spans="1:57">
      <c r="A20" s="3" t="s">
        <v>130</v>
      </c>
      <c r="B20" s="1" t="s">
        <v>10</v>
      </c>
      <c r="C20" s="1">
        <v>3</v>
      </c>
      <c r="D20" s="1">
        <v>694</v>
      </c>
      <c r="E20" s="1">
        <v>1012</v>
      </c>
      <c r="G20" s="1" t="s">
        <v>5</v>
      </c>
      <c r="H20" s="1">
        <v>18</v>
      </c>
      <c r="I20" s="1">
        <v>17</v>
      </c>
      <c r="J20" s="1">
        <v>18</v>
      </c>
      <c r="K20" s="1">
        <v>17</v>
      </c>
      <c r="L20" s="1">
        <v>18</v>
      </c>
      <c r="P20" s="8" t="s">
        <v>289</v>
      </c>
      <c r="Q20" s="7"/>
      <c r="R20" s="7"/>
      <c r="S20" s="12"/>
      <c r="X20" s="3" t="s">
        <v>131</v>
      </c>
      <c r="Y20" s="3">
        <v>4</v>
      </c>
      <c r="Z20" s="3">
        <v>1077</v>
      </c>
      <c r="AA20" s="3">
        <v>1387</v>
      </c>
      <c r="AC20" s="3">
        <f>VLOOKUP($X20,$A$8:$E130,C$4,0)</f>
        <v>4</v>
      </c>
      <c r="AD20" s="3">
        <f>VLOOKUP($X20,$A$8:$E130,D$4,0)</f>
        <v>1077</v>
      </c>
      <c r="AE20" s="3">
        <f>VLOOKUP($X20,$A$8:$E130,E$4,0)</f>
        <v>1387</v>
      </c>
      <c r="AG20" s="3" t="b">
        <f t="shared" si="10"/>
        <v>1</v>
      </c>
      <c r="AH20" s="3" t="b">
        <f t="shared" si="11"/>
        <v>1</v>
      </c>
      <c r="AI20" s="3" t="b">
        <f t="shared" si="12"/>
        <v>1</v>
      </c>
      <c r="AL20" s="3" t="s">
        <v>24</v>
      </c>
      <c r="AM20" s="3">
        <v>16</v>
      </c>
      <c r="AN20" s="3">
        <v>16</v>
      </c>
      <c r="AO20" s="3">
        <v>15</v>
      </c>
      <c r="AP20" s="3">
        <v>16</v>
      </c>
      <c r="AQ20" s="3">
        <v>16</v>
      </c>
      <c r="AT20" s="3">
        <f t="shared" si="5"/>
        <v>16</v>
      </c>
      <c r="AU20" s="3">
        <f t="shared" si="6"/>
        <v>16</v>
      </c>
      <c r="AV20" s="3">
        <f t="shared" si="7"/>
        <v>15</v>
      </c>
      <c r="AW20" s="3">
        <f t="shared" si="8"/>
        <v>16</v>
      </c>
      <c r="AX20" s="3">
        <f t="shared" si="9"/>
        <v>16</v>
      </c>
      <c r="BA20" s="3" t="b">
        <f t="shared" si="14"/>
        <v>1</v>
      </c>
      <c r="BB20" s="3" t="b">
        <f t="shared" si="15"/>
        <v>1</v>
      </c>
      <c r="BC20" s="3" t="b">
        <f t="shared" si="16"/>
        <v>1</v>
      </c>
      <c r="BD20" s="3" t="b">
        <f t="shared" si="17"/>
        <v>1</v>
      </c>
      <c r="BE20" s="3" t="b">
        <f t="shared" si="18"/>
        <v>1</v>
      </c>
    </row>
    <row r="21" spans="1:57">
      <c r="A21" s="3" t="s">
        <v>131</v>
      </c>
      <c r="B21" s="1" t="s">
        <v>10</v>
      </c>
      <c r="C21" s="1">
        <v>4</v>
      </c>
      <c r="D21" s="1">
        <v>1077</v>
      </c>
      <c r="E21" s="1">
        <v>1387</v>
      </c>
      <c r="G21" s="1" t="s">
        <v>24</v>
      </c>
      <c r="H21" s="1">
        <v>16</v>
      </c>
      <c r="I21" s="1">
        <v>16</v>
      </c>
      <c r="J21" s="1">
        <v>15</v>
      </c>
      <c r="K21" s="1">
        <v>16</v>
      </c>
      <c r="L21" s="1">
        <v>16</v>
      </c>
      <c r="P21" s="8" t="s">
        <v>290</v>
      </c>
      <c r="Q21" s="7"/>
      <c r="R21" s="7"/>
      <c r="S21" s="12"/>
      <c r="X21" s="3" t="s">
        <v>132</v>
      </c>
      <c r="Y21" s="3">
        <v>5</v>
      </c>
      <c r="Z21" s="3">
        <v>1411</v>
      </c>
      <c r="AA21" s="3">
        <v>1852</v>
      </c>
      <c r="AC21" s="3">
        <f>VLOOKUP($X21,$A$8:$E131,C$4,0)</f>
        <v>5</v>
      </c>
      <c r="AD21" s="3">
        <f>VLOOKUP($X21,$A$8:$E131,D$4,0)</f>
        <v>1411</v>
      </c>
      <c r="AE21" s="3">
        <f>VLOOKUP($X21,$A$8:$E131,E$4,0)</f>
        <v>1852</v>
      </c>
      <c r="AG21" s="3" t="b">
        <f t="shared" si="10"/>
        <v>1</v>
      </c>
      <c r="AH21" s="3" t="b">
        <f t="shared" si="11"/>
        <v>1</v>
      </c>
      <c r="AI21" s="3" t="b">
        <f t="shared" si="12"/>
        <v>1</v>
      </c>
      <c r="AL21" s="3" t="s">
        <v>7</v>
      </c>
      <c r="AM21" s="3">
        <v>43</v>
      </c>
      <c r="AN21" s="3">
        <v>43</v>
      </c>
      <c r="AO21" s="3">
        <v>42</v>
      </c>
      <c r="AP21" s="3">
        <v>43</v>
      </c>
      <c r="AQ21" s="3">
        <v>43</v>
      </c>
      <c r="AT21" s="3">
        <f t="shared" si="5"/>
        <v>43</v>
      </c>
      <c r="AU21" s="3">
        <f t="shared" si="6"/>
        <v>43</v>
      </c>
      <c r="AV21" s="3">
        <f t="shared" si="7"/>
        <v>42</v>
      </c>
      <c r="AW21" s="3">
        <f t="shared" si="8"/>
        <v>43</v>
      </c>
      <c r="AX21" s="3">
        <f t="shared" si="9"/>
        <v>43</v>
      </c>
      <c r="BA21" s="3" t="b">
        <f t="shared" si="14"/>
        <v>1</v>
      </c>
      <c r="BB21" s="3" t="b">
        <f t="shared" si="15"/>
        <v>1</v>
      </c>
      <c r="BC21" s="3" t="b">
        <f t="shared" si="16"/>
        <v>1</v>
      </c>
      <c r="BD21" s="3" t="b">
        <f t="shared" si="17"/>
        <v>1</v>
      </c>
      <c r="BE21" s="3" t="b">
        <f t="shared" si="18"/>
        <v>1</v>
      </c>
    </row>
    <row r="22" spans="1:57">
      <c r="A22" s="3" t="s">
        <v>132</v>
      </c>
      <c r="B22" s="1" t="s">
        <v>10</v>
      </c>
      <c r="C22" s="1">
        <v>5</v>
      </c>
      <c r="D22" s="1">
        <v>1411</v>
      </c>
      <c r="E22" s="1">
        <v>1852</v>
      </c>
      <c r="G22" s="1" t="s">
        <v>7</v>
      </c>
      <c r="H22" s="1">
        <v>43</v>
      </c>
      <c r="I22" s="1">
        <v>43</v>
      </c>
      <c r="J22" s="1">
        <v>42</v>
      </c>
      <c r="K22" s="1">
        <v>43</v>
      </c>
      <c r="L22" s="1">
        <v>43</v>
      </c>
      <c r="P22" s="8" t="s">
        <v>291</v>
      </c>
      <c r="Q22" s="7"/>
      <c r="R22" s="7"/>
      <c r="S22" s="12"/>
      <c r="X22" s="3" t="s">
        <v>133</v>
      </c>
      <c r="Y22" s="3">
        <v>1</v>
      </c>
      <c r="Z22" s="3">
        <v>59</v>
      </c>
      <c r="AA22" s="3">
        <v>382</v>
      </c>
      <c r="AC22" s="3">
        <f>VLOOKUP($X22,$A$8:$E132,C$4,0)</f>
        <v>1</v>
      </c>
      <c r="AD22" s="3">
        <f>VLOOKUP($X22,$A$8:$E132,D$4,0)</f>
        <v>59</v>
      </c>
      <c r="AE22" s="3">
        <f>VLOOKUP($X22,$A$8:$E132,E$4,0)</f>
        <v>382</v>
      </c>
      <c r="AG22" s="3" t="b">
        <f t="shared" si="10"/>
        <v>1</v>
      </c>
      <c r="AH22" s="3" t="b">
        <f t="shared" si="11"/>
        <v>1</v>
      </c>
      <c r="AI22" s="3" t="b">
        <f t="shared" si="12"/>
        <v>1</v>
      </c>
      <c r="AL22" s="3" t="s">
        <v>21</v>
      </c>
      <c r="AM22" s="3">
        <v>31</v>
      </c>
      <c r="AN22" s="3">
        <v>31</v>
      </c>
      <c r="AO22" s="3">
        <v>30</v>
      </c>
      <c r="AP22" s="3">
        <v>31</v>
      </c>
      <c r="AQ22" s="3">
        <v>31</v>
      </c>
      <c r="AT22" s="3">
        <f t="shared" si="5"/>
        <v>31</v>
      </c>
      <c r="AU22" s="3">
        <f t="shared" si="6"/>
        <v>31</v>
      </c>
      <c r="AV22" s="3">
        <f t="shared" si="7"/>
        <v>30</v>
      </c>
      <c r="AW22" s="3">
        <f t="shared" si="8"/>
        <v>31</v>
      </c>
      <c r="AX22" s="3">
        <f t="shared" si="9"/>
        <v>31</v>
      </c>
      <c r="BA22" s="3" t="b">
        <f t="shared" si="14"/>
        <v>1</v>
      </c>
      <c r="BB22" s="3" t="b">
        <f t="shared" si="15"/>
        <v>1</v>
      </c>
      <c r="BC22" s="3" t="b">
        <f t="shared" si="16"/>
        <v>1</v>
      </c>
      <c r="BD22" s="3" t="b">
        <f t="shared" si="17"/>
        <v>1</v>
      </c>
      <c r="BE22" s="3" t="b">
        <f t="shared" si="18"/>
        <v>1</v>
      </c>
    </row>
    <row r="23" spans="1:57">
      <c r="A23" s="3" t="s">
        <v>133</v>
      </c>
      <c r="B23" s="1" t="s">
        <v>11</v>
      </c>
      <c r="C23" s="1">
        <v>1</v>
      </c>
      <c r="D23" s="1">
        <v>59</v>
      </c>
      <c r="E23" s="1">
        <v>382</v>
      </c>
      <c r="G23" s="1" t="s">
        <v>21</v>
      </c>
      <c r="H23" s="1">
        <v>31</v>
      </c>
      <c r="I23" s="1">
        <v>31</v>
      </c>
      <c r="J23" s="1">
        <v>30</v>
      </c>
      <c r="K23" s="1">
        <v>31</v>
      </c>
      <c r="L23" s="1">
        <v>31</v>
      </c>
      <c r="P23" s="8" t="s">
        <v>34</v>
      </c>
      <c r="Q23" s="7"/>
      <c r="R23" s="7"/>
      <c r="S23" s="12"/>
      <c r="X23" s="3" t="s">
        <v>134</v>
      </c>
      <c r="Y23" s="3">
        <v>2</v>
      </c>
      <c r="Z23" s="3">
        <v>387</v>
      </c>
      <c r="AA23" s="3">
        <v>745</v>
      </c>
      <c r="AC23" s="3">
        <f>VLOOKUP($X23,$A$8:$E133,C$4,0)</f>
        <v>2</v>
      </c>
      <c r="AD23" s="3">
        <f>VLOOKUP($X23,$A$8:$E133,D$4,0)</f>
        <v>387</v>
      </c>
      <c r="AE23" s="3">
        <f>VLOOKUP($X23,$A$8:$E133,E$4,0)</f>
        <v>745</v>
      </c>
      <c r="AG23" s="3" t="b">
        <f t="shared" si="10"/>
        <v>1</v>
      </c>
      <c r="AH23" s="3" t="b">
        <f t="shared" si="11"/>
        <v>1</v>
      </c>
      <c r="AI23" s="3" t="b">
        <f t="shared" si="12"/>
        <v>1</v>
      </c>
      <c r="AL23" s="3" t="s">
        <v>15</v>
      </c>
      <c r="AM23" s="3">
        <v>8</v>
      </c>
      <c r="AN23" s="3">
        <v>7</v>
      </c>
      <c r="AO23" s="3">
        <v>7</v>
      </c>
      <c r="AP23" s="3">
        <v>7</v>
      </c>
      <c r="AQ23" s="3">
        <v>7</v>
      </c>
      <c r="AT23" s="3">
        <f t="shared" si="5"/>
        <v>8</v>
      </c>
      <c r="AU23" s="3">
        <f t="shared" si="6"/>
        <v>7</v>
      </c>
      <c r="AV23" s="3">
        <f t="shared" si="7"/>
        <v>7</v>
      </c>
      <c r="AW23" s="3">
        <f t="shared" si="8"/>
        <v>7</v>
      </c>
      <c r="AX23" s="3">
        <f t="shared" si="9"/>
        <v>7</v>
      </c>
      <c r="BA23" s="3" t="b">
        <f t="shared" si="14"/>
        <v>1</v>
      </c>
      <c r="BB23" s="3" t="b">
        <f t="shared" si="15"/>
        <v>1</v>
      </c>
      <c r="BC23" s="3" t="b">
        <f t="shared" si="16"/>
        <v>1</v>
      </c>
      <c r="BD23" s="3" t="b">
        <f t="shared" si="17"/>
        <v>1</v>
      </c>
      <c r="BE23" s="3" t="b">
        <f t="shared" si="18"/>
        <v>1</v>
      </c>
    </row>
    <row r="24" spans="1:57">
      <c r="A24" s="3" t="s">
        <v>134</v>
      </c>
      <c r="B24" s="1" t="s">
        <v>11</v>
      </c>
      <c r="C24" s="1">
        <v>2</v>
      </c>
      <c r="D24" s="1">
        <v>387</v>
      </c>
      <c r="E24" s="1">
        <v>745</v>
      </c>
      <c r="G24" s="1" t="s">
        <v>15</v>
      </c>
      <c r="H24" s="1">
        <v>8</v>
      </c>
      <c r="I24" s="1">
        <v>7</v>
      </c>
      <c r="J24" s="1">
        <v>7</v>
      </c>
      <c r="K24" s="1">
        <v>7</v>
      </c>
      <c r="L24" s="1">
        <v>7</v>
      </c>
      <c r="P24" s="8" t="s">
        <v>292</v>
      </c>
      <c r="Q24" s="7"/>
      <c r="R24" s="7"/>
      <c r="S24" s="12"/>
      <c r="X24" s="3" t="s">
        <v>135</v>
      </c>
      <c r="Y24" s="3">
        <v>3</v>
      </c>
      <c r="Z24" s="3">
        <v>752</v>
      </c>
      <c r="AA24" s="3">
        <v>1047</v>
      </c>
      <c r="AC24" s="3">
        <f>VLOOKUP($X24,$A$8:$E134,C$4,0)</f>
        <v>3</v>
      </c>
      <c r="AD24" s="3">
        <f>VLOOKUP($X24,$A$8:$E134,D$4,0)</f>
        <v>752</v>
      </c>
      <c r="AE24" s="3">
        <f>VLOOKUP($X24,$A$8:$E134,E$4,0)</f>
        <v>1047</v>
      </c>
      <c r="AG24" s="3" t="b">
        <f t="shared" si="10"/>
        <v>1</v>
      </c>
      <c r="AH24" s="3" t="b">
        <f t="shared" si="11"/>
        <v>1</v>
      </c>
      <c r="AI24" s="3" t="b">
        <f t="shared" si="12"/>
        <v>1</v>
      </c>
      <c r="AL24" s="3" t="s">
        <v>6</v>
      </c>
      <c r="AM24" s="3">
        <v>22</v>
      </c>
      <c r="AN24" s="3">
        <v>22</v>
      </c>
      <c r="AO24" s="3">
        <v>22</v>
      </c>
      <c r="AP24" s="3">
        <v>22</v>
      </c>
      <c r="AQ24" s="3">
        <v>22</v>
      </c>
      <c r="AT24" s="3">
        <f t="shared" si="5"/>
        <v>22</v>
      </c>
      <c r="AU24" s="3">
        <f t="shared" si="6"/>
        <v>22</v>
      </c>
      <c r="AV24" s="3">
        <f t="shared" si="7"/>
        <v>22</v>
      </c>
      <c r="AW24" s="3">
        <f t="shared" si="8"/>
        <v>22</v>
      </c>
      <c r="AX24" s="3">
        <f t="shared" si="9"/>
        <v>22</v>
      </c>
      <c r="BA24" s="3"/>
      <c r="BB24" s="3"/>
      <c r="BC24" s="3"/>
      <c r="BD24" s="3"/>
      <c r="BE24" s="3"/>
    </row>
    <row r="25" spans="1:57">
      <c r="A25" s="3" t="s">
        <v>135</v>
      </c>
      <c r="B25" s="1" t="s">
        <v>11</v>
      </c>
      <c r="C25" s="1">
        <v>3</v>
      </c>
      <c r="D25" s="1">
        <v>752</v>
      </c>
      <c r="E25" s="1">
        <v>1047</v>
      </c>
      <c r="G25" s="1" t="s">
        <v>6</v>
      </c>
      <c r="H25" s="1">
        <v>22</v>
      </c>
      <c r="I25" s="1">
        <v>22</v>
      </c>
      <c r="J25" s="1">
        <v>22</v>
      </c>
      <c r="K25" s="1">
        <v>22</v>
      </c>
      <c r="L25" s="1">
        <v>22</v>
      </c>
      <c r="P25" s="8" t="s">
        <v>293</v>
      </c>
      <c r="Q25" s="7"/>
      <c r="R25" s="7"/>
      <c r="S25" s="12"/>
      <c r="X25" s="3" t="s">
        <v>136</v>
      </c>
      <c r="Y25" s="3">
        <v>4</v>
      </c>
      <c r="Z25" s="3">
        <v>1063</v>
      </c>
      <c r="AA25" s="3">
        <v>1276</v>
      </c>
      <c r="AC25" s="3">
        <f>VLOOKUP($X25,$A$8:$E135,C$4,0)</f>
        <v>4</v>
      </c>
      <c r="AD25" s="3">
        <f>VLOOKUP($X25,$A$8:$E135,D$4,0)</f>
        <v>1063</v>
      </c>
      <c r="AE25" s="3">
        <f>VLOOKUP($X25,$A$8:$E135,E$4,0)</f>
        <v>1276</v>
      </c>
      <c r="AG25" s="3" t="b">
        <f t="shared" si="10"/>
        <v>1</v>
      </c>
      <c r="AH25" s="3" t="b">
        <f t="shared" si="11"/>
        <v>1</v>
      </c>
      <c r="AI25" s="3" t="b">
        <f t="shared" si="12"/>
        <v>1</v>
      </c>
      <c r="AL25" s="3" t="s">
        <v>4</v>
      </c>
      <c r="AM25" s="3">
        <v>10</v>
      </c>
      <c r="AN25" s="3">
        <v>9</v>
      </c>
      <c r="AO25" s="3">
        <v>9</v>
      </c>
      <c r="AP25" s="3">
        <v>9</v>
      </c>
      <c r="AQ25" s="3">
        <v>10</v>
      </c>
      <c r="AT25" s="3">
        <f t="shared" si="5"/>
        <v>10</v>
      </c>
      <c r="AU25" s="3">
        <f t="shared" si="6"/>
        <v>9</v>
      </c>
      <c r="AV25" s="3">
        <f t="shared" si="7"/>
        <v>9</v>
      </c>
      <c r="AW25" s="3">
        <f t="shared" si="8"/>
        <v>9</v>
      </c>
      <c r="AX25" s="3">
        <f t="shared" si="9"/>
        <v>10</v>
      </c>
      <c r="BA25" s="3"/>
      <c r="BB25" s="3"/>
      <c r="BC25" s="3"/>
      <c r="BD25" s="3"/>
      <c r="BE25" s="3"/>
    </row>
    <row r="26" spans="1:57">
      <c r="A26" s="3" t="s">
        <v>136</v>
      </c>
      <c r="B26" s="1" t="s">
        <v>11</v>
      </c>
      <c r="C26" s="1">
        <v>4</v>
      </c>
      <c r="D26" s="1">
        <v>1063</v>
      </c>
      <c r="E26" s="1">
        <v>1276</v>
      </c>
      <c r="G26" s="1" t="s">
        <v>4</v>
      </c>
      <c r="H26" s="1">
        <v>10</v>
      </c>
      <c r="I26" s="1">
        <v>9</v>
      </c>
      <c r="J26" s="1">
        <v>9</v>
      </c>
      <c r="K26" s="1">
        <v>9</v>
      </c>
      <c r="L26" s="1">
        <v>10</v>
      </c>
      <c r="P26" s="8" t="s">
        <v>35</v>
      </c>
      <c r="Q26" s="7"/>
      <c r="R26" s="7"/>
      <c r="S26" s="12"/>
      <c r="X26" s="3" t="s">
        <v>137</v>
      </c>
      <c r="Y26" s="3">
        <v>5</v>
      </c>
      <c r="Z26" s="3">
        <v>1360</v>
      </c>
      <c r="AA26" s="3">
        <v>1907</v>
      </c>
      <c r="AC26" s="3">
        <f>VLOOKUP($X26,$A$8:$E136,C$4,0)</f>
        <v>5</v>
      </c>
      <c r="AD26" s="3">
        <f>VLOOKUP($X26,$A$8:$E136,D$4,0)</f>
        <v>1360</v>
      </c>
      <c r="AE26" s="3">
        <f>VLOOKUP($X26,$A$8:$E136,E$4,0)</f>
        <v>1907</v>
      </c>
      <c r="AG26" s="3" t="b">
        <f t="shared" si="10"/>
        <v>1</v>
      </c>
      <c r="AH26" s="3" t="b">
        <f t="shared" si="11"/>
        <v>1</v>
      </c>
      <c r="AI26" s="3" t="b">
        <f t="shared" si="12"/>
        <v>1</v>
      </c>
      <c r="AL26" s="3" t="s">
        <v>23</v>
      </c>
      <c r="AM26" s="3">
        <v>12</v>
      </c>
      <c r="AN26" s="3">
        <v>12</v>
      </c>
      <c r="AO26" s="3">
        <v>12</v>
      </c>
      <c r="AP26" s="3">
        <v>12</v>
      </c>
      <c r="AQ26" s="3">
        <v>12</v>
      </c>
      <c r="AT26" s="3">
        <f t="shared" si="5"/>
        <v>12</v>
      </c>
      <c r="AU26" s="3">
        <f t="shared" si="6"/>
        <v>12</v>
      </c>
      <c r="AV26" s="3">
        <f t="shared" si="7"/>
        <v>12</v>
      </c>
      <c r="AW26" s="3">
        <f t="shared" si="8"/>
        <v>12</v>
      </c>
      <c r="AX26" s="3">
        <f t="shared" si="9"/>
        <v>12</v>
      </c>
      <c r="BA26" s="3"/>
      <c r="BB26" s="3"/>
      <c r="BC26" s="3"/>
      <c r="BD26" s="3"/>
      <c r="BE26" s="3"/>
    </row>
    <row r="27" spans="1:57">
      <c r="A27" s="3" t="s">
        <v>137</v>
      </c>
      <c r="B27" s="1" t="s">
        <v>11</v>
      </c>
      <c r="C27" s="1">
        <v>5</v>
      </c>
      <c r="D27" s="1">
        <v>1360</v>
      </c>
      <c r="E27" s="1">
        <v>1907</v>
      </c>
      <c r="G27" s="1" t="s">
        <v>23</v>
      </c>
      <c r="H27" s="1">
        <v>12</v>
      </c>
      <c r="I27" s="1">
        <v>12</v>
      </c>
      <c r="J27" s="1">
        <v>12</v>
      </c>
      <c r="K27" s="1">
        <v>12</v>
      </c>
      <c r="L27" s="1">
        <v>12</v>
      </c>
      <c r="P27" s="8" t="s">
        <v>294</v>
      </c>
      <c r="Q27" s="7"/>
      <c r="R27" s="7"/>
      <c r="S27" s="12"/>
      <c r="X27" s="3" t="s">
        <v>138</v>
      </c>
      <c r="Y27" s="3">
        <v>1</v>
      </c>
      <c r="Z27" s="3">
        <v>13</v>
      </c>
      <c r="AA27" s="3">
        <v>238</v>
      </c>
      <c r="AC27" s="3">
        <f>VLOOKUP($X27,$A$8:$E137,C$4,0)</f>
        <v>1</v>
      </c>
      <c r="AD27" s="3">
        <f>VLOOKUP($X27,$A$8:$E137,D$4,0)</f>
        <v>13</v>
      </c>
      <c r="AE27" s="3">
        <f>VLOOKUP($X27,$A$8:$E137,E$4,0)</f>
        <v>238</v>
      </c>
      <c r="AG27" s="3" t="b">
        <f t="shared" si="10"/>
        <v>1</v>
      </c>
      <c r="AH27" s="3" t="b">
        <f t="shared" si="11"/>
        <v>1</v>
      </c>
      <c r="AI27" s="3" t="b">
        <f t="shared" si="12"/>
        <v>1</v>
      </c>
      <c r="AL27" s="3" t="s">
        <v>16</v>
      </c>
      <c r="AM27" s="3">
        <v>12</v>
      </c>
      <c r="AN27" s="3">
        <v>11</v>
      </c>
      <c r="AO27" s="3">
        <v>11</v>
      </c>
      <c r="AP27" s="3">
        <v>11</v>
      </c>
      <c r="AQ27" s="3">
        <v>11</v>
      </c>
      <c r="AT27" s="3">
        <f t="shared" si="5"/>
        <v>12</v>
      </c>
      <c r="AU27" s="3">
        <f t="shared" si="6"/>
        <v>11</v>
      </c>
      <c r="AV27" s="3">
        <f t="shared" si="7"/>
        <v>11</v>
      </c>
      <c r="AW27" s="3">
        <f t="shared" si="8"/>
        <v>11</v>
      </c>
      <c r="AX27" s="3">
        <f t="shared" si="9"/>
        <v>11</v>
      </c>
    </row>
    <row r="28" spans="1:57">
      <c r="A28" s="3" t="s">
        <v>138</v>
      </c>
      <c r="B28" s="1" t="s">
        <v>12</v>
      </c>
      <c r="C28" s="1">
        <v>1</v>
      </c>
      <c r="D28" s="1">
        <v>13</v>
      </c>
      <c r="E28" s="1">
        <v>238</v>
      </c>
      <c r="G28" s="1" t="s">
        <v>16</v>
      </c>
      <c r="H28" s="1">
        <v>12</v>
      </c>
      <c r="I28" s="1">
        <v>11</v>
      </c>
      <c r="J28" s="1">
        <v>11</v>
      </c>
      <c r="K28" s="1">
        <v>11</v>
      </c>
      <c r="L28" s="1">
        <v>11</v>
      </c>
      <c r="P28" s="8" t="s">
        <v>295</v>
      </c>
      <c r="Q28" s="7"/>
      <c r="R28" s="7"/>
      <c r="S28" s="12"/>
      <c r="X28" s="3" t="s">
        <v>139</v>
      </c>
      <c r="Y28" s="3">
        <v>2</v>
      </c>
      <c r="Z28" s="3">
        <v>284</v>
      </c>
      <c r="AA28" s="3">
        <v>498</v>
      </c>
      <c r="AC28" s="3">
        <f>VLOOKUP($X28,$A$8:$E138,C$4,0)</f>
        <v>2</v>
      </c>
      <c r="AD28" s="3">
        <f>VLOOKUP($X28,$A$8:$E138,D$4,0)</f>
        <v>284</v>
      </c>
      <c r="AE28" s="3">
        <f>VLOOKUP($X28,$A$8:$E138,E$4,0)</f>
        <v>498</v>
      </c>
      <c r="AG28" s="3" t="b">
        <f t="shared" si="10"/>
        <v>1</v>
      </c>
      <c r="AH28" s="3" t="b">
        <f t="shared" si="11"/>
        <v>1</v>
      </c>
      <c r="AI28" s="3" t="b">
        <f t="shared" si="12"/>
        <v>1</v>
      </c>
      <c r="AL28" s="3" t="s">
        <v>18</v>
      </c>
      <c r="AM28" s="3">
        <v>19</v>
      </c>
      <c r="AN28" s="3">
        <v>19</v>
      </c>
      <c r="AO28" s="3">
        <v>19</v>
      </c>
      <c r="AP28" s="3">
        <v>19</v>
      </c>
      <c r="AQ28" s="3">
        <v>19</v>
      </c>
      <c r="AT28" s="3">
        <f t="shared" si="5"/>
        <v>19</v>
      </c>
      <c r="AU28" s="3">
        <f t="shared" si="6"/>
        <v>19</v>
      </c>
      <c r="AV28" s="3">
        <f t="shared" si="7"/>
        <v>19</v>
      </c>
      <c r="AW28" s="3">
        <f t="shared" si="8"/>
        <v>19</v>
      </c>
      <c r="AX28" s="3">
        <f t="shared" si="9"/>
        <v>19</v>
      </c>
    </row>
    <row r="29" spans="1:57">
      <c r="A29" s="3" t="s">
        <v>139</v>
      </c>
      <c r="B29" s="1" t="s">
        <v>12</v>
      </c>
      <c r="C29" s="1">
        <v>2</v>
      </c>
      <c r="D29" s="1">
        <v>284</v>
      </c>
      <c r="E29" s="1">
        <v>498</v>
      </c>
      <c r="G29" s="1" t="s">
        <v>18</v>
      </c>
      <c r="H29" s="1">
        <v>19</v>
      </c>
      <c r="I29" s="1">
        <v>19</v>
      </c>
      <c r="J29" s="1">
        <v>19</v>
      </c>
      <c r="K29" s="1">
        <v>19</v>
      </c>
      <c r="L29" s="1">
        <v>19</v>
      </c>
      <c r="P29" s="8" t="s">
        <v>32</v>
      </c>
      <c r="Q29" s="7"/>
      <c r="R29" s="7"/>
      <c r="S29" s="12"/>
      <c r="X29" s="3" t="s">
        <v>140</v>
      </c>
      <c r="Y29" s="3">
        <v>3</v>
      </c>
      <c r="Z29" s="3">
        <v>499</v>
      </c>
      <c r="AA29" s="3">
        <v>831</v>
      </c>
      <c r="AC29" s="3">
        <f>VLOOKUP($X29,$A$8:$E139,C$4,0)</f>
        <v>3</v>
      </c>
      <c r="AD29" s="3">
        <f>VLOOKUP($X29,$A$8:$E139,D$4,0)</f>
        <v>499</v>
      </c>
      <c r="AE29" s="3">
        <f>VLOOKUP($X29,$A$8:$E139,E$4,0)</f>
        <v>831</v>
      </c>
      <c r="AG29" s="3" t="b">
        <f t="shared" si="10"/>
        <v>1</v>
      </c>
      <c r="AH29" s="3" t="b">
        <f t="shared" si="11"/>
        <v>1</v>
      </c>
      <c r="AI29" s="3" t="b">
        <f t="shared" si="12"/>
        <v>1</v>
      </c>
      <c r="AL29" s="3" t="s">
        <v>61</v>
      </c>
      <c r="AM29" s="3">
        <v>382</v>
      </c>
      <c r="AN29" s="3">
        <v>382</v>
      </c>
      <c r="AO29" s="3">
        <v>381</v>
      </c>
      <c r="AP29" s="3">
        <v>382</v>
      </c>
      <c r="AQ29" s="3">
        <v>382</v>
      </c>
      <c r="AT29" s="1">
        <f t="shared" si="5"/>
        <v>382</v>
      </c>
      <c r="AU29" s="1">
        <f t="shared" si="6"/>
        <v>382</v>
      </c>
      <c r="AV29" s="1">
        <f t="shared" si="7"/>
        <v>381</v>
      </c>
      <c r="AW29" s="1">
        <f t="shared" si="8"/>
        <v>382</v>
      </c>
      <c r="AX29" s="1">
        <f t="shared" si="9"/>
        <v>382</v>
      </c>
    </row>
    <row r="30" spans="1:57">
      <c r="A30" s="3" t="s">
        <v>140</v>
      </c>
      <c r="B30" s="1" t="s">
        <v>12</v>
      </c>
      <c r="C30" s="1">
        <v>3</v>
      </c>
      <c r="D30" s="1">
        <v>499</v>
      </c>
      <c r="E30" s="1">
        <v>831</v>
      </c>
      <c r="G30" s="3" t="s">
        <v>271</v>
      </c>
      <c r="H30" s="3">
        <v>66</v>
      </c>
      <c r="I30" s="3">
        <v>65</v>
      </c>
      <c r="J30" s="3">
        <v>65</v>
      </c>
      <c r="K30" s="3">
        <v>65</v>
      </c>
      <c r="L30" s="3">
        <v>66</v>
      </c>
      <c r="P30" s="8" t="s">
        <v>296</v>
      </c>
      <c r="Q30" s="7"/>
      <c r="R30" s="7"/>
      <c r="S30" s="12"/>
      <c r="X30" s="3" t="s">
        <v>141</v>
      </c>
      <c r="Y30" s="3">
        <v>4</v>
      </c>
      <c r="Z30" s="3">
        <v>839</v>
      </c>
      <c r="AA30" s="3">
        <v>1292</v>
      </c>
      <c r="AC30" s="3">
        <f>VLOOKUP($X30,$A$8:$E140,C$4,0)</f>
        <v>4</v>
      </c>
      <c r="AD30" s="3">
        <f>VLOOKUP($X30,$A$8:$E140,D$4,0)</f>
        <v>839</v>
      </c>
      <c r="AE30" s="3">
        <f>VLOOKUP($X30,$A$8:$E140,E$4,0)</f>
        <v>1292</v>
      </c>
      <c r="AG30" s="3" t="b">
        <f t="shared" si="10"/>
        <v>1</v>
      </c>
      <c r="AH30" s="3" t="b">
        <f t="shared" si="11"/>
        <v>1</v>
      </c>
      <c r="AI30" s="3" t="b">
        <f t="shared" si="12"/>
        <v>1</v>
      </c>
    </row>
    <row r="31" spans="1:57">
      <c r="A31" s="3" t="s">
        <v>141</v>
      </c>
      <c r="B31" s="1" t="s">
        <v>12</v>
      </c>
      <c r="C31" s="1">
        <v>4</v>
      </c>
      <c r="D31" s="1">
        <v>839</v>
      </c>
      <c r="E31" s="1">
        <v>1292</v>
      </c>
      <c r="G31" s="3" t="s">
        <v>32</v>
      </c>
      <c r="H31" s="3">
        <v>74</v>
      </c>
      <c r="I31" s="3">
        <v>73</v>
      </c>
      <c r="J31" s="3">
        <v>74</v>
      </c>
      <c r="K31" s="3">
        <v>73</v>
      </c>
      <c r="L31" s="3">
        <v>74</v>
      </c>
      <c r="P31" s="8" t="s">
        <v>297</v>
      </c>
      <c r="Q31" s="7"/>
      <c r="R31" s="7"/>
      <c r="S31" s="12"/>
      <c r="X31" s="3" t="s">
        <v>142</v>
      </c>
      <c r="Y31" s="3">
        <v>5</v>
      </c>
      <c r="Z31" s="3">
        <v>1314</v>
      </c>
      <c r="AA31" s="3">
        <v>1827</v>
      </c>
      <c r="AC31" s="3">
        <f>VLOOKUP($X31,$A$8:$E141,C$4,0)</f>
        <v>5</v>
      </c>
      <c r="AD31" s="3">
        <f>VLOOKUP($X31,$A$8:$E141,D$4,0)</f>
        <v>1314</v>
      </c>
      <c r="AE31" s="3">
        <f>VLOOKUP($X31,$A$8:$E141,E$4,0)</f>
        <v>1827</v>
      </c>
      <c r="AG31" s="3" t="b">
        <f t="shared" si="10"/>
        <v>1</v>
      </c>
      <c r="AH31" s="3" t="b">
        <f t="shared" si="11"/>
        <v>1</v>
      </c>
      <c r="AI31" s="3" t="b">
        <f t="shared" si="12"/>
        <v>1</v>
      </c>
      <c r="AM31" s="1" t="b">
        <f>AT7=H8</f>
        <v>1</v>
      </c>
      <c r="AN31" s="3" t="b">
        <f t="shared" ref="AN31:AQ31" si="19">AU7=I8</f>
        <v>1</v>
      </c>
      <c r="AO31" s="3" t="b">
        <f t="shared" si="19"/>
        <v>1</v>
      </c>
      <c r="AP31" s="3" t="b">
        <f t="shared" si="19"/>
        <v>1</v>
      </c>
      <c r="AQ31" s="3" t="b">
        <f t="shared" si="19"/>
        <v>1</v>
      </c>
    </row>
    <row r="32" spans="1:57">
      <c r="A32" s="3" t="s">
        <v>142</v>
      </c>
      <c r="B32" s="1" t="s">
        <v>12</v>
      </c>
      <c r="C32" s="1">
        <v>5</v>
      </c>
      <c r="D32" s="1">
        <v>1314</v>
      </c>
      <c r="E32" s="1">
        <v>1827</v>
      </c>
      <c r="G32" s="3" t="s">
        <v>33</v>
      </c>
      <c r="H32" s="3">
        <v>85</v>
      </c>
      <c r="I32" s="3">
        <v>84</v>
      </c>
      <c r="J32" s="3">
        <v>85</v>
      </c>
      <c r="K32" s="3">
        <v>84</v>
      </c>
      <c r="L32" s="3">
        <v>85</v>
      </c>
      <c r="P32" s="8" t="s">
        <v>298</v>
      </c>
      <c r="Q32" s="7"/>
      <c r="R32" s="7"/>
      <c r="S32" s="12"/>
      <c r="X32" s="3" t="s">
        <v>143</v>
      </c>
      <c r="Y32" s="3">
        <v>1</v>
      </c>
      <c r="Z32" s="3">
        <v>5</v>
      </c>
      <c r="AA32" s="3">
        <v>325</v>
      </c>
      <c r="AC32" s="3">
        <f>VLOOKUP($X32,$A$8:$E142,C$4,0)</f>
        <v>1</v>
      </c>
      <c r="AD32" s="3">
        <f>VLOOKUP($X32,$A$8:$E142,D$4,0)</f>
        <v>5</v>
      </c>
      <c r="AE32" s="3">
        <f>VLOOKUP($X32,$A$8:$E142,E$4,0)</f>
        <v>325</v>
      </c>
      <c r="AG32" s="3" t="b">
        <f t="shared" si="10"/>
        <v>1</v>
      </c>
      <c r="AH32" s="3" t="b">
        <f t="shared" si="11"/>
        <v>1</v>
      </c>
      <c r="AI32" s="3" t="b">
        <f t="shared" si="12"/>
        <v>1</v>
      </c>
      <c r="AM32" s="3" t="b">
        <f t="shared" ref="AM32:AM52" si="20">AT8=H9</f>
        <v>1</v>
      </c>
      <c r="AN32" s="3" t="b">
        <f t="shared" ref="AN32:AN52" si="21">AU8=I9</f>
        <v>1</v>
      </c>
      <c r="AO32" s="3" t="b">
        <f t="shared" ref="AO32:AO52" si="22">AV8=J9</f>
        <v>1</v>
      </c>
      <c r="AP32" s="3" t="b">
        <f t="shared" ref="AP32:AP52" si="23">AW8=K9</f>
        <v>1</v>
      </c>
      <c r="AQ32" s="3" t="b">
        <f t="shared" ref="AQ32:AQ52" si="24">AX8=L9</f>
        <v>1</v>
      </c>
    </row>
    <row r="33" spans="1:43">
      <c r="A33" s="3" t="s">
        <v>143</v>
      </c>
      <c r="B33" s="1" t="s">
        <v>25</v>
      </c>
      <c r="C33" s="1">
        <v>1</v>
      </c>
      <c r="D33" s="1">
        <v>5</v>
      </c>
      <c r="E33" s="1">
        <v>325</v>
      </c>
      <c r="G33" s="3" t="s">
        <v>34</v>
      </c>
      <c r="H33" s="3">
        <v>59</v>
      </c>
      <c r="I33" s="3">
        <v>58</v>
      </c>
      <c r="J33" s="3">
        <v>59</v>
      </c>
      <c r="K33" s="3">
        <v>58</v>
      </c>
      <c r="L33" s="3">
        <v>59</v>
      </c>
      <c r="P33" s="8" t="s">
        <v>299</v>
      </c>
      <c r="Q33" s="7"/>
      <c r="R33" s="7"/>
      <c r="S33" s="12"/>
      <c r="X33" s="3" t="s">
        <v>144</v>
      </c>
      <c r="Y33" s="3">
        <v>2</v>
      </c>
      <c r="Z33" s="3">
        <v>344</v>
      </c>
      <c r="AA33" s="3">
        <v>668</v>
      </c>
      <c r="AC33" s="3">
        <f>VLOOKUP($X33,$A$8:$E143,C$4,0)</f>
        <v>2</v>
      </c>
      <c r="AD33" s="3">
        <f>VLOOKUP($X33,$A$8:$E143,D$4,0)</f>
        <v>344</v>
      </c>
      <c r="AE33" s="3">
        <f>VLOOKUP($X33,$A$8:$E143,E$4,0)</f>
        <v>668</v>
      </c>
      <c r="AG33" s="3" t="b">
        <f t="shared" si="10"/>
        <v>1</v>
      </c>
      <c r="AH33" s="3" t="b">
        <f t="shared" si="11"/>
        <v>1</v>
      </c>
      <c r="AI33" s="3" t="b">
        <f t="shared" si="12"/>
        <v>1</v>
      </c>
      <c r="AM33" s="3" t="b">
        <f t="shared" si="20"/>
        <v>1</v>
      </c>
      <c r="AN33" s="3" t="b">
        <f t="shared" si="21"/>
        <v>1</v>
      </c>
      <c r="AO33" s="3" t="b">
        <f t="shared" si="22"/>
        <v>1</v>
      </c>
      <c r="AP33" s="3" t="b">
        <f t="shared" si="23"/>
        <v>1</v>
      </c>
      <c r="AQ33" s="3" t="b">
        <f t="shared" si="24"/>
        <v>1</v>
      </c>
    </row>
    <row r="34" spans="1:43">
      <c r="A34" s="3" t="s">
        <v>144</v>
      </c>
      <c r="B34" s="1" t="s">
        <v>25</v>
      </c>
      <c r="C34" s="1">
        <v>2</v>
      </c>
      <c r="D34" s="1">
        <v>344</v>
      </c>
      <c r="E34" s="1">
        <v>668</v>
      </c>
      <c r="G34" s="3" t="s">
        <v>35</v>
      </c>
      <c r="H34" s="3">
        <v>38</v>
      </c>
      <c r="I34" s="3">
        <v>38</v>
      </c>
      <c r="J34" s="3">
        <v>38</v>
      </c>
      <c r="K34" s="3">
        <v>38</v>
      </c>
      <c r="L34" s="3">
        <v>38</v>
      </c>
      <c r="P34" s="13" t="s">
        <v>300</v>
      </c>
      <c r="Q34" s="14"/>
      <c r="R34" s="14"/>
      <c r="S34" s="15"/>
      <c r="X34" s="3" t="s">
        <v>145</v>
      </c>
      <c r="Y34" s="3">
        <v>3</v>
      </c>
      <c r="Z34" s="3">
        <v>680</v>
      </c>
      <c r="AA34" s="3">
        <v>1067</v>
      </c>
      <c r="AC34" s="3">
        <f>VLOOKUP($X34,$A$8:$E144,C$4,0)</f>
        <v>3</v>
      </c>
      <c r="AD34" s="3">
        <f>VLOOKUP($X34,$A$8:$E144,D$4,0)</f>
        <v>680</v>
      </c>
      <c r="AE34" s="3">
        <f>VLOOKUP($X34,$A$8:$E144,E$4,0)</f>
        <v>1067</v>
      </c>
      <c r="AG34" s="3" t="b">
        <f t="shared" si="10"/>
        <v>1</v>
      </c>
      <c r="AH34" s="3" t="b">
        <f t="shared" si="11"/>
        <v>1</v>
      </c>
      <c r="AI34" s="3" t="b">
        <f t="shared" si="12"/>
        <v>1</v>
      </c>
      <c r="AM34" s="3" t="b">
        <f t="shared" si="20"/>
        <v>1</v>
      </c>
      <c r="AN34" s="3" t="b">
        <f t="shared" si="21"/>
        <v>1</v>
      </c>
      <c r="AO34" s="3" t="b">
        <f t="shared" si="22"/>
        <v>1</v>
      </c>
      <c r="AP34" s="3" t="b">
        <f t="shared" si="23"/>
        <v>1</v>
      </c>
      <c r="AQ34" s="3" t="b">
        <f t="shared" si="24"/>
        <v>1</v>
      </c>
    </row>
    <row r="35" spans="1:43">
      <c r="A35" s="3" t="s">
        <v>145</v>
      </c>
      <c r="B35" s="1" t="s">
        <v>25</v>
      </c>
      <c r="C35" s="1">
        <v>3</v>
      </c>
      <c r="D35" s="1">
        <v>680</v>
      </c>
      <c r="E35" s="1">
        <v>1067</v>
      </c>
      <c r="G35" s="3" t="s">
        <v>36</v>
      </c>
      <c r="H35" s="3">
        <v>46</v>
      </c>
      <c r="I35" s="3">
        <v>46</v>
      </c>
      <c r="J35" s="3">
        <v>45</v>
      </c>
      <c r="K35" s="3">
        <v>46</v>
      </c>
      <c r="L35" s="3">
        <v>46</v>
      </c>
      <c r="Q35" s="5"/>
      <c r="R35" s="5"/>
      <c r="S35" s="5"/>
      <c r="X35" s="3" t="s">
        <v>146</v>
      </c>
      <c r="Y35" s="3">
        <v>4</v>
      </c>
      <c r="Z35" s="3">
        <v>1102</v>
      </c>
      <c r="AA35" s="3">
        <v>1433</v>
      </c>
      <c r="AC35" s="3">
        <f>VLOOKUP($X35,$A$8:$E145,C$4,0)</f>
        <v>4</v>
      </c>
      <c r="AD35" s="3">
        <f>VLOOKUP($X35,$A$8:$E145,D$4,0)</f>
        <v>1102</v>
      </c>
      <c r="AE35" s="3">
        <f>VLOOKUP($X35,$A$8:$E145,E$4,0)</f>
        <v>1433</v>
      </c>
      <c r="AG35" s="3" t="b">
        <f t="shared" si="10"/>
        <v>1</v>
      </c>
      <c r="AH35" s="3" t="b">
        <f t="shared" si="11"/>
        <v>1</v>
      </c>
      <c r="AI35" s="3" t="b">
        <f t="shared" si="12"/>
        <v>1</v>
      </c>
      <c r="AM35" s="3" t="b">
        <f t="shared" si="20"/>
        <v>1</v>
      </c>
      <c r="AN35" s="3" t="b">
        <f t="shared" si="21"/>
        <v>1</v>
      </c>
      <c r="AO35" s="3" t="b">
        <f t="shared" si="22"/>
        <v>1</v>
      </c>
      <c r="AP35" s="3" t="b">
        <f t="shared" si="23"/>
        <v>1</v>
      </c>
      <c r="AQ35" s="3" t="b">
        <f t="shared" si="24"/>
        <v>1</v>
      </c>
    </row>
    <row r="36" spans="1:43">
      <c r="A36" s="3" t="s">
        <v>146</v>
      </c>
      <c r="B36" s="1" t="s">
        <v>25</v>
      </c>
      <c r="C36" s="1">
        <v>4</v>
      </c>
      <c r="D36" s="1">
        <v>1102</v>
      </c>
      <c r="E36" s="1">
        <v>1433</v>
      </c>
      <c r="G36" s="3" t="s">
        <v>37</v>
      </c>
      <c r="H36" s="3">
        <v>16</v>
      </c>
      <c r="I36" s="3">
        <v>16</v>
      </c>
      <c r="J36" s="3">
        <v>15</v>
      </c>
      <c r="K36" s="3">
        <v>16</v>
      </c>
      <c r="L36" s="3">
        <v>16</v>
      </c>
      <c r="X36" s="3" t="s">
        <v>147</v>
      </c>
      <c r="Y36" s="3">
        <v>5</v>
      </c>
      <c r="Z36" s="3">
        <v>1448</v>
      </c>
      <c r="AA36" s="3">
        <v>1906</v>
      </c>
      <c r="AC36" s="3">
        <f>VLOOKUP($X36,$A$8:$E146,C$4,0)</f>
        <v>5</v>
      </c>
      <c r="AD36" s="3">
        <f>VLOOKUP($X36,$A$8:$E146,D$4,0)</f>
        <v>1448</v>
      </c>
      <c r="AE36" s="3">
        <f>VLOOKUP($X36,$A$8:$E146,E$4,0)</f>
        <v>1906</v>
      </c>
      <c r="AG36" s="3" t="b">
        <f t="shared" si="10"/>
        <v>1</v>
      </c>
      <c r="AH36" s="3" t="b">
        <f t="shared" si="11"/>
        <v>1</v>
      </c>
      <c r="AI36" s="3" t="b">
        <f t="shared" si="12"/>
        <v>1</v>
      </c>
      <c r="AM36" s="3" t="b">
        <f t="shared" si="20"/>
        <v>1</v>
      </c>
      <c r="AN36" s="3" t="b">
        <f t="shared" si="21"/>
        <v>1</v>
      </c>
      <c r="AO36" s="3" t="b">
        <f t="shared" si="22"/>
        <v>1</v>
      </c>
      <c r="AP36" s="3" t="b">
        <f t="shared" si="23"/>
        <v>1</v>
      </c>
      <c r="AQ36" s="3" t="b">
        <f t="shared" si="24"/>
        <v>1</v>
      </c>
    </row>
    <row r="37" spans="1:43">
      <c r="A37" s="3" t="s">
        <v>147</v>
      </c>
      <c r="B37" s="1" t="s">
        <v>25</v>
      </c>
      <c r="C37" s="1">
        <v>5</v>
      </c>
      <c r="D37" s="1">
        <v>1448</v>
      </c>
      <c r="E37" s="1">
        <v>1906</v>
      </c>
      <c r="G37" s="1" t="s">
        <v>61</v>
      </c>
      <c r="H37" s="1">
        <v>382</v>
      </c>
      <c r="I37" s="1">
        <v>382</v>
      </c>
      <c r="J37" s="1">
        <v>381</v>
      </c>
      <c r="K37" s="1">
        <v>382</v>
      </c>
      <c r="L37" s="1">
        <v>382</v>
      </c>
      <c r="X37" s="3" t="s">
        <v>148</v>
      </c>
      <c r="Y37" s="3">
        <v>1</v>
      </c>
      <c r="Z37" s="3">
        <v>108</v>
      </c>
      <c r="AA37" s="3">
        <v>421</v>
      </c>
      <c r="AC37" s="3">
        <f>VLOOKUP($X37,$A$8:$E147,C$4,0)</f>
        <v>1</v>
      </c>
      <c r="AD37" s="3">
        <f>VLOOKUP($X37,$A$8:$E147,D$4,0)</f>
        <v>108</v>
      </c>
      <c r="AE37" s="3">
        <f>VLOOKUP($X37,$A$8:$E147,E$4,0)</f>
        <v>421</v>
      </c>
      <c r="AG37" s="3" t="b">
        <f t="shared" si="10"/>
        <v>1</v>
      </c>
      <c r="AH37" s="3" t="b">
        <f t="shared" si="11"/>
        <v>1</v>
      </c>
      <c r="AI37" s="3" t="b">
        <f t="shared" si="12"/>
        <v>1</v>
      </c>
      <c r="AM37" s="3" t="b">
        <f t="shared" si="20"/>
        <v>1</v>
      </c>
      <c r="AN37" s="3" t="b">
        <f t="shared" si="21"/>
        <v>1</v>
      </c>
      <c r="AO37" s="3" t="b">
        <f t="shared" si="22"/>
        <v>1</v>
      </c>
      <c r="AP37" s="3" t="b">
        <f t="shared" si="23"/>
        <v>1</v>
      </c>
      <c r="AQ37" s="3" t="b">
        <f t="shared" si="24"/>
        <v>1</v>
      </c>
    </row>
    <row r="38" spans="1:43">
      <c r="A38" s="3" t="s">
        <v>148</v>
      </c>
      <c r="B38" s="1" t="s">
        <v>20</v>
      </c>
      <c r="C38" s="1">
        <v>1</v>
      </c>
      <c r="D38" s="1">
        <v>108</v>
      </c>
      <c r="E38" s="1">
        <v>421</v>
      </c>
      <c r="X38" s="3" t="s">
        <v>149</v>
      </c>
      <c r="Y38" s="3">
        <v>2</v>
      </c>
      <c r="Z38" s="3">
        <v>437</v>
      </c>
      <c r="AA38" s="3">
        <v>613</v>
      </c>
      <c r="AC38" s="3">
        <f>VLOOKUP($X38,$A$8:$E148,C$4,0)</f>
        <v>2</v>
      </c>
      <c r="AD38" s="3">
        <f>VLOOKUP($X38,$A$8:$E148,D$4,0)</f>
        <v>437</v>
      </c>
      <c r="AE38" s="3">
        <f>VLOOKUP($X38,$A$8:$E148,E$4,0)</f>
        <v>613</v>
      </c>
      <c r="AG38" s="3" t="b">
        <f t="shared" si="10"/>
        <v>1</v>
      </c>
      <c r="AH38" s="3" t="b">
        <f t="shared" si="11"/>
        <v>1</v>
      </c>
      <c r="AI38" s="3" t="b">
        <f t="shared" si="12"/>
        <v>1</v>
      </c>
      <c r="AM38" s="3" t="b">
        <f t="shared" si="20"/>
        <v>1</v>
      </c>
      <c r="AN38" s="3" t="b">
        <f t="shared" si="21"/>
        <v>1</v>
      </c>
      <c r="AO38" s="3" t="b">
        <f t="shared" si="22"/>
        <v>1</v>
      </c>
      <c r="AP38" s="3" t="b">
        <f t="shared" si="23"/>
        <v>1</v>
      </c>
      <c r="AQ38" s="3" t="b">
        <f t="shared" si="24"/>
        <v>1</v>
      </c>
    </row>
    <row r="39" spans="1:43">
      <c r="A39" s="3" t="s">
        <v>149</v>
      </c>
      <c r="B39" s="1" t="s">
        <v>20</v>
      </c>
      <c r="C39" s="1">
        <v>2</v>
      </c>
      <c r="D39" s="1">
        <v>437</v>
      </c>
      <c r="E39" s="1">
        <v>613</v>
      </c>
      <c r="X39" s="3" t="s">
        <v>150</v>
      </c>
      <c r="Y39" s="3">
        <v>3</v>
      </c>
      <c r="Z39" s="3">
        <v>640</v>
      </c>
      <c r="AA39" s="3">
        <v>719</v>
      </c>
      <c r="AC39" s="3">
        <f>VLOOKUP($X39,$A$8:$E149,C$4,0)</f>
        <v>3</v>
      </c>
      <c r="AD39" s="3">
        <f>VLOOKUP($X39,$A$8:$E149,D$4,0)</f>
        <v>640</v>
      </c>
      <c r="AE39" s="3">
        <f>VLOOKUP($X39,$A$8:$E149,E$4,0)</f>
        <v>719</v>
      </c>
      <c r="AG39" s="3" t="b">
        <f t="shared" si="10"/>
        <v>1</v>
      </c>
      <c r="AH39" s="3" t="b">
        <f t="shared" si="11"/>
        <v>1</v>
      </c>
      <c r="AI39" s="3" t="b">
        <f t="shared" si="12"/>
        <v>1</v>
      </c>
      <c r="AM39" s="3" t="b">
        <f t="shared" si="20"/>
        <v>1</v>
      </c>
      <c r="AN39" s="3" t="b">
        <f t="shared" si="21"/>
        <v>1</v>
      </c>
      <c r="AO39" s="3" t="b">
        <f t="shared" si="22"/>
        <v>1</v>
      </c>
      <c r="AP39" s="3" t="b">
        <f t="shared" si="23"/>
        <v>1</v>
      </c>
      <c r="AQ39" s="3" t="b">
        <f t="shared" si="24"/>
        <v>1</v>
      </c>
    </row>
    <row r="40" spans="1:43">
      <c r="A40" s="3" t="s">
        <v>150</v>
      </c>
      <c r="B40" s="1" t="s">
        <v>20</v>
      </c>
      <c r="C40" s="1">
        <v>3</v>
      </c>
      <c r="D40" s="1">
        <v>640</v>
      </c>
      <c r="E40" s="1">
        <v>719</v>
      </c>
      <c r="X40" s="3" t="s">
        <v>151</v>
      </c>
      <c r="Y40" s="3">
        <v>4</v>
      </c>
      <c r="Z40" s="3">
        <v>723</v>
      </c>
      <c r="AA40" s="3">
        <v>944</v>
      </c>
      <c r="AC40" s="3">
        <f>VLOOKUP($X40,$A$8:$E150,C$4,0)</f>
        <v>4</v>
      </c>
      <c r="AD40" s="3">
        <f>VLOOKUP($X40,$A$8:$E150,D$4,0)</f>
        <v>723</v>
      </c>
      <c r="AE40" s="3">
        <f>VLOOKUP($X40,$A$8:$E150,E$4,0)</f>
        <v>944</v>
      </c>
      <c r="AG40" s="3" t="b">
        <f t="shared" si="10"/>
        <v>1</v>
      </c>
      <c r="AH40" s="3" t="b">
        <f t="shared" si="11"/>
        <v>1</v>
      </c>
      <c r="AI40" s="3" t="b">
        <f t="shared" si="12"/>
        <v>1</v>
      </c>
      <c r="AM40" s="3" t="b">
        <f t="shared" si="20"/>
        <v>1</v>
      </c>
      <c r="AN40" s="3" t="b">
        <f t="shared" si="21"/>
        <v>1</v>
      </c>
      <c r="AO40" s="3" t="b">
        <f t="shared" si="22"/>
        <v>1</v>
      </c>
      <c r="AP40" s="3" t="b">
        <f t="shared" si="23"/>
        <v>1</v>
      </c>
      <c r="AQ40" s="3" t="b">
        <f t="shared" si="24"/>
        <v>1</v>
      </c>
    </row>
    <row r="41" spans="1:43">
      <c r="A41" s="3" t="s">
        <v>151</v>
      </c>
      <c r="B41" s="1" t="s">
        <v>20</v>
      </c>
      <c r="C41" s="1">
        <v>4</v>
      </c>
      <c r="D41" s="1">
        <v>723</v>
      </c>
      <c r="E41" s="1">
        <v>944</v>
      </c>
      <c r="X41" s="3" t="s">
        <v>152</v>
      </c>
      <c r="Y41" s="3">
        <v>5</v>
      </c>
      <c r="Z41" s="3">
        <v>962</v>
      </c>
      <c r="AA41" s="3">
        <v>1751</v>
      </c>
      <c r="AC41" s="3">
        <f>VLOOKUP($X41,$A$8:$E151,C$4,0)</f>
        <v>5</v>
      </c>
      <c r="AD41" s="3">
        <f>VLOOKUP($X41,$A$8:$E151,D$4,0)</f>
        <v>962</v>
      </c>
      <c r="AE41" s="3">
        <f>VLOOKUP($X41,$A$8:$E151,E$4,0)</f>
        <v>1751</v>
      </c>
      <c r="AG41" s="3" t="b">
        <f t="shared" si="10"/>
        <v>1</v>
      </c>
      <c r="AH41" s="3" t="b">
        <f t="shared" si="11"/>
        <v>1</v>
      </c>
      <c r="AI41" s="3" t="b">
        <f t="shared" si="12"/>
        <v>1</v>
      </c>
      <c r="AM41" s="3" t="b">
        <f t="shared" si="20"/>
        <v>1</v>
      </c>
      <c r="AN41" s="3" t="b">
        <f t="shared" si="21"/>
        <v>1</v>
      </c>
      <c r="AO41" s="3" t="b">
        <f t="shared" si="22"/>
        <v>1</v>
      </c>
      <c r="AP41" s="3" t="b">
        <f t="shared" si="23"/>
        <v>1</v>
      </c>
      <c r="AQ41" s="3" t="b">
        <f t="shared" si="24"/>
        <v>1</v>
      </c>
    </row>
    <row r="42" spans="1:43">
      <c r="A42" s="3" t="s">
        <v>152</v>
      </c>
      <c r="B42" s="1" t="s">
        <v>20</v>
      </c>
      <c r="C42" s="1">
        <v>5</v>
      </c>
      <c r="D42" s="1">
        <v>962</v>
      </c>
      <c r="E42" s="1">
        <v>1751</v>
      </c>
      <c r="X42" s="3" t="s">
        <v>153</v>
      </c>
      <c r="Y42" s="3">
        <v>1</v>
      </c>
      <c r="Z42" s="3">
        <v>103</v>
      </c>
      <c r="AA42" s="3">
        <v>558</v>
      </c>
      <c r="AC42" s="3">
        <f>VLOOKUP($X42,$A$8:$E152,C$4,0)</f>
        <v>1</v>
      </c>
      <c r="AD42" s="3">
        <f>VLOOKUP($X42,$A$8:$E152,D$4,0)</f>
        <v>103</v>
      </c>
      <c r="AE42" s="3">
        <f>VLOOKUP($X42,$A$8:$E152,E$4,0)</f>
        <v>558</v>
      </c>
      <c r="AG42" s="3" t="b">
        <f t="shared" si="10"/>
        <v>1</v>
      </c>
      <c r="AH42" s="3" t="b">
        <f t="shared" si="11"/>
        <v>1</v>
      </c>
      <c r="AI42" s="3" t="b">
        <f t="shared" si="12"/>
        <v>1</v>
      </c>
      <c r="AM42" s="3" t="b">
        <f t="shared" si="20"/>
        <v>1</v>
      </c>
      <c r="AN42" s="3" t="b">
        <f t="shared" si="21"/>
        <v>1</v>
      </c>
      <c r="AO42" s="3" t="b">
        <f t="shared" si="22"/>
        <v>1</v>
      </c>
      <c r="AP42" s="3" t="b">
        <f t="shared" si="23"/>
        <v>1</v>
      </c>
      <c r="AQ42" s="3" t="b">
        <f t="shared" si="24"/>
        <v>1</v>
      </c>
    </row>
    <row r="43" spans="1:43">
      <c r="A43" s="3" t="s">
        <v>153</v>
      </c>
      <c r="B43" s="1" t="s">
        <v>9</v>
      </c>
      <c r="C43" s="1">
        <v>1</v>
      </c>
      <c r="D43" s="1">
        <v>103</v>
      </c>
      <c r="E43" s="1">
        <v>558</v>
      </c>
      <c r="X43" s="3" t="s">
        <v>154</v>
      </c>
      <c r="Y43" s="3">
        <v>2</v>
      </c>
      <c r="Z43" s="3">
        <v>560</v>
      </c>
      <c r="AA43" s="3">
        <v>735</v>
      </c>
      <c r="AC43" s="3">
        <f>VLOOKUP($X43,$A$8:$E153,C$4,0)</f>
        <v>2</v>
      </c>
      <c r="AD43" s="3">
        <f>VLOOKUP($X43,$A$8:$E153,D$4,0)</f>
        <v>560</v>
      </c>
      <c r="AE43" s="3">
        <f>VLOOKUP($X43,$A$8:$E153,E$4,0)</f>
        <v>735</v>
      </c>
      <c r="AG43" s="3" t="b">
        <f t="shared" si="10"/>
        <v>1</v>
      </c>
      <c r="AH43" s="3" t="b">
        <f t="shared" si="11"/>
        <v>1</v>
      </c>
      <c r="AI43" s="3" t="b">
        <f t="shared" si="12"/>
        <v>1</v>
      </c>
      <c r="AM43" s="3" t="b">
        <f t="shared" si="20"/>
        <v>1</v>
      </c>
      <c r="AN43" s="3" t="b">
        <f t="shared" si="21"/>
        <v>1</v>
      </c>
      <c r="AO43" s="3" t="b">
        <f t="shared" si="22"/>
        <v>1</v>
      </c>
      <c r="AP43" s="3" t="b">
        <f t="shared" si="23"/>
        <v>1</v>
      </c>
      <c r="AQ43" s="3" t="b">
        <f t="shared" si="24"/>
        <v>1</v>
      </c>
    </row>
    <row r="44" spans="1:43">
      <c r="A44" s="3" t="s">
        <v>154</v>
      </c>
      <c r="B44" s="1" t="s">
        <v>9</v>
      </c>
      <c r="C44" s="1">
        <v>2</v>
      </c>
      <c r="D44" s="1">
        <v>560</v>
      </c>
      <c r="E44" s="1">
        <v>735</v>
      </c>
      <c r="X44" s="3" t="s">
        <v>155</v>
      </c>
      <c r="Y44" s="3">
        <v>3</v>
      </c>
      <c r="Z44" s="3">
        <v>768</v>
      </c>
      <c r="AA44" s="3">
        <v>947</v>
      </c>
      <c r="AC44" s="3">
        <f>VLOOKUP($X44,$A$8:$E154,C$4,0)</f>
        <v>3</v>
      </c>
      <c r="AD44" s="3">
        <f>VLOOKUP($X44,$A$8:$E154,D$4,0)</f>
        <v>768</v>
      </c>
      <c r="AE44" s="3">
        <f>VLOOKUP($X44,$A$8:$E154,E$4,0)</f>
        <v>947</v>
      </c>
      <c r="AG44" s="3" t="b">
        <f t="shared" si="10"/>
        <v>1</v>
      </c>
      <c r="AH44" s="3" t="b">
        <f t="shared" si="11"/>
        <v>1</v>
      </c>
      <c r="AI44" s="3" t="b">
        <f t="shared" si="12"/>
        <v>1</v>
      </c>
      <c r="AM44" s="3" t="b">
        <f t="shared" si="20"/>
        <v>1</v>
      </c>
      <c r="AN44" s="3" t="b">
        <f t="shared" si="21"/>
        <v>1</v>
      </c>
      <c r="AO44" s="3" t="b">
        <f t="shared" si="22"/>
        <v>1</v>
      </c>
      <c r="AP44" s="3" t="b">
        <f t="shared" si="23"/>
        <v>1</v>
      </c>
      <c r="AQ44" s="3" t="b">
        <f t="shared" si="24"/>
        <v>1</v>
      </c>
    </row>
    <row r="45" spans="1:43">
      <c r="A45" s="3" t="s">
        <v>155</v>
      </c>
      <c r="B45" s="1" t="s">
        <v>9</v>
      </c>
      <c r="C45" s="1">
        <v>3</v>
      </c>
      <c r="D45" s="1">
        <v>768</v>
      </c>
      <c r="E45" s="1">
        <v>947</v>
      </c>
      <c r="X45" s="3" t="s">
        <v>156</v>
      </c>
      <c r="Y45" s="3">
        <v>4</v>
      </c>
      <c r="Z45" s="3">
        <v>963</v>
      </c>
      <c r="AA45" s="3">
        <v>1083</v>
      </c>
      <c r="AC45" s="3">
        <f>VLOOKUP($X45,$A$8:$E155,C$4,0)</f>
        <v>4</v>
      </c>
      <c r="AD45" s="3">
        <f>VLOOKUP($X45,$A$8:$E155,D$4,0)</f>
        <v>963</v>
      </c>
      <c r="AE45" s="3">
        <f>VLOOKUP($X45,$A$8:$E155,E$4,0)</f>
        <v>1083</v>
      </c>
      <c r="AG45" s="3" t="b">
        <f t="shared" si="10"/>
        <v>1</v>
      </c>
      <c r="AH45" s="3" t="b">
        <f t="shared" si="11"/>
        <v>1</v>
      </c>
      <c r="AI45" s="3" t="b">
        <f t="shared" si="12"/>
        <v>1</v>
      </c>
      <c r="AM45" s="3" t="b">
        <f t="shared" si="20"/>
        <v>1</v>
      </c>
      <c r="AN45" s="3" t="b">
        <f t="shared" si="21"/>
        <v>1</v>
      </c>
      <c r="AO45" s="3" t="b">
        <f t="shared" si="22"/>
        <v>1</v>
      </c>
      <c r="AP45" s="3" t="b">
        <f t="shared" si="23"/>
        <v>1</v>
      </c>
      <c r="AQ45" s="3" t="b">
        <f t="shared" si="24"/>
        <v>1</v>
      </c>
    </row>
    <row r="46" spans="1:43">
      <c r="A46" s="3" t="s">
        <v>156</v>
      </c>
      <c r="B46" s="1" t="s">
        <v>9</v>
      </c>
      <c r="C46" s="1">
        <v>4</v>
      </c>
      <c r="D46" s="1">
        <v>963</v>
      </c>
      <c r="E46" s="1">
        <v>1083</v>
      </c>
      <c r="X46" s="3" t="s">
        <v>157</v>
      </c>
      <c r="Y46" s="3">
        <v>5</v>
      </c>
      <c r="Z46" s="3">
        <v>1089</v>
      </c>
      <c r="AA46" s="3">
        <v>1760</v>
      </c>
      <c r="AC46" s="3">
        <f>VLOOKUP($X46,$A$8:$E156,C$4,0)</f>
        <v>5</v>
      </c>
      <c r="AD46" s="3">
        <f>VLOOKUP($X46,$A$8:$E156,D$4,0)</f>
        <v>1089</v>
      </c>
      <c r="AE46" s="3">
        <f>VLOOKUP($X46,$A$8:$E156,E$4,0)</f>
        <v>1760</v>
      </c>
      <c r="AG46" s="3" t="b">
        <f t="shared" si="10"/>
        <v>1</v>
      </c>
      <c r="AH46" s="3" t="b">
        <f t="shared" si="11"/>
        <v>1</v>
      </c>
      <c r="AI46" s="3" t="b">
        <f t="shared" si="12"/>
        <v>1</v>
      </c>
      <c r="AM46" s="3" t="b">
        <f t="shared" si="20"/>
        <v>1</v>
      </c>
      <c r="AN46" s="3" t="b">
        <f t="shared" si="21"/>
        <v>1</v>
      </c>
      <c r="AO46" s="3" t="b">
        <f t="shared" si="22"/>
        <v>1</v>
      </c>
      <c r="AP46" s="3" t="b">
        <f t="shared" si="23"/>
        <v>1</v>
      </c>
      <c r="AQ46" s="3" t="b">
        <f t="shared" si="24"/>
        <v>1</v>
      </c>
    </row>
    <row r="47" spans="1:43">
      <c r="A47" s="3" t="s">
        <v>157</v>
      </c>
      <c r="B47" s="1" t="s">
        <v>9</v>
      </c>
      <c r="C47" s="1">
        <v>5</v>
      </c>
      <c r="D47" s="1">
        <v>1089</v>
      </c>
      <c r="E47" s="1">
        <v>1760</v>
      </c>
      <c r="X47" s="3" t="s">
        <v>158</v>
      </c>
      <c r="Y47" s="3">
        <v>1</v>
      </c>
      <c r="Z47" s="3">
        <v>340</v>
      </c>
      <c r="AA47" s="3">
        <v>583</v>
      </c>
      <c r="AC47" s="3">
        <f>VLOOKUP($X47,$A$8:$E157,C$4,0)</f>
        <v>1</v>
      </c>
      <c r="AD47" s="3">
        <f>VLOOKUP($X47,$A$8:$E157,D$4,0)</f>
        <v>340</v>
      </c>
      <c r="AE47" s="3">
        <f>VLOOKUP($X47,$A$8:$E157,E$4,0)</f>
        <v>583</v>
      </c>
      <c r="AG47" s="3" t="b">
        <f t="shared" si="10"/>
        <v>1</v>
      </c>
      <c r="AH47" s="3" t="b">
        <f t="shared" si="11"/>
        <v>1</v>
      </c>
      <c r="AI47" s="3" t="b">
        <f t="shared" si="12"/>
        <v>1</v>
      </c>
      <c r="AM47" s="3" t="b">
        <f t="shared" si="20"/>
        <v>1</v>
      </c>
      <c r="AN47" s="3" t="b">
        <f t="shared" si="21"/>
        <v>1</v>
      </c>
      <c r="AO47" s="3" t="b">
        <f t="shared" si="22"/>
        <v>1</v>
      </c>
      <c r="AP47" s="3" t="b">
        <f t="shared" si="23"/>
        <v>1</v>
      </c>
      <c r="AQ47" s="3" t="b">
        <f t="shared" si="24"/>
        <v>1</v>
      </c>
    </row>
    <row r="48" spans="1:43">
      <c r="A48" s="3" t="s">
        <v>158</v>
      </c>
      <c r="B48" s="1" t="s">
        <v>19</v>
      </c>
      <c r="C48" s="1">
        <v>1</v>
      </c>
      <c r="D48" s="1">
        <v>340</v>
      </c>
      <c r="E48" s="1">
        <v>583</v>
      </c>
      <c r="X48" s="3" t="s">
        <v>159</v>
      </c>
      <c r="Y48" s="3">
        <v>2</v>
      </c>
      <c r="Z48" s="3">
        <v>585</v>
      </c>
      <c r="AA48" s="3">
        <v>753</v>
      </c>
      <c r="AC48" s="3">
        <f>VLOOKUP($X48,$A$8:$E158,C$4,0)</f>
        <v>2</v>
      </c>
      <c r="AD48" s="3">
        <f>VLOOKUP($X48,$A$8:$E158,D$4,0)</f>
        <v>585</v>
      </c>
      <c r="AE48" s="3">
        <f>VLOOKUP($X48,$A$8:$E158,E$4,0)</f>
        <v>753</v>
      </c>
      <c r="AG48" s="3" t="b">
        <f t="shared" si="10"/>
        <v>1</v>
      </c>
      <c r="AH48" s="3" t="b">
        <f t="shared" si="11"/>
        <v>1</v>
      </c>
      <c r="AI48" s="3" t="b">
        <f t="shared" si="12"/>
        <v>1</v>
      </c>
      <c r="AM48" s="3" t="b">
        <f t="shared" si="20"/>
        <v>1</v>
      </c>
      <c r="AN48" s="3" t="b">
        <f t="shared" si="21"/>
        <v>1</v>
      </c>
      <c r="AO48" s="3" t="b">
        <f t="shared" si="22"/>
        <v>1</v>
      </c>
      <c r="AP48" s="3" t="b">
        <f t="shared" si="23"/>
        <v>1</v>
      </c>
      <c r="AQ48" s="3" t="b">
        <f t="shared" si="24"/>
        <v>1</v>
      </c>
    </row>
    <row r="49" spans="1:43">
      <c r="A49" s="3" t="s">
        <v>159</v>
      </c>
      <c r="B49" s="1" t="s">
        <v>19</v>
      </c>
      <c r="C49" s="1">
        <v>2</v>
      </c>
      <c r="D49" s="1">
        <v>585</v>
      </c>
      <c r="E49" s="1">
        <v>753</v>
      </c>
      <c r="X49" s="3" t="s">
        <v>160</v>
      </c>
      <c r="Y49" s="3">
        <v>3</v>
      </c>
      <c r="Z49" s="3">
        <v>762</v>
      </c>
      <c r="AA49" s="3">
        <v>890</v>
      </c>
      <c r="AC49" s="3">
        <f>VLOOKUP($X49,$A$8:$E159,C$4,0)</f>
        <v>3</v>
      </c>
      <c r="AD49" s="3">
        <f>VLOOKUP($X49,$A$8:$E159,D$4,0)</f>
        <v>762</v>
      </c>
      <c r="AE49" s="3">
        <f>VLOOKUP($X49,$A$8:$E159,E$4,0)</f>
        <v>890</v>
      </c>
      <c r="AG49" s="3" t="b">
        <f t="shared" si="10"/>
        <v>1</v>
      </c>
      <c r="AH49" s="3" t="b">
        <f t="shared" si="11"/>
        <v>1</v>
      </c>
      <c r="AI49" s="3" t="b">
        <f t="shared" si="12"/>
        <v>1</v>
      </c>
      <c r="AM49" s="3" t="b">
        <f t="shared" si="20"/>
        <v>1</v>
      </c>
      <c r="AN49" s="3" t="b">
        <f t="shared" si="21"/>
        <v>1</v>
      </c>
      <c r="AO49" s="3" t="b">
        <f t="shared" si="22"/>
        <v>1</v>
      </c>
      <c r="AP49" s="3" t="b">
        <f t="shared" si="23"/>
        <v>1</v>
      </c>
      <c r="AQ49" s="3" t="b">
        <f t="shared" si="24"/>
        <v>1</v>
      </c>
    </row>
    <row r="50" spans="1:43">
      <c r="A50" s="3" t="s">
        <v>160</v>
      </c>
      <c r="B50" s="1" t="s">
        <v>19</v>
      </c>
      <c r="C50" s="1">
        <v>3</v>
      </c>
      <c r="D50" s="1">
        <v>762</v>
      </c>
      <c r="E50" s="1">
        <v>890</v>
      </c>
      <c r="X50" s="3" t="s">
        <v>161</v>
      </c>
      <c r="Y50" s="3">
        <v>4</v>
      </c>
      <c r="Z50" s="3">
        <v>899</v>
      </c>
      <c r="AA50" s="3">
        <v>1206</v>
      </c>
      <c r="AC50" s="3">
        <f>VLOOKUP($X50,$A$8:$E160,C$4,0)</f>
        <v>4</v>
      </c>
      <c r="AD50" s="3">
        <f>VLOOKUP($X50,$A$8:$E160,D$4,0)</f>
        <v>899</v>
      </c>
      <c r="AE50" s="3">
        <f>VLOOKUP($X50,$A$8:$E160,E$4,0)</f>
        <v>1206</v>
      </c>
      <c r="AG50" s="3" t="b">
        <f t="shared" si="10"/>
        <v>1</v>
      </c>
      <c r="AH50" s="3" t="b">
        <f t="shared" si="11"/>
        <v>1</v>
      </c>
      <c r="AI50" s="3" t="b">
        <f t="shared" si="12"/>
        <v>1</v>
      </c>
      <c r="AM50" s="3" t="b">
        <f t="shared" si="20"/>
        <v>1</v>
      </c>
      <c r="AN50" s="3" t="b">
        <f t="shared" si="21"/>
        <v>1</v>
      </c>
      <c r="AO50" s="3" t="b">
        <f t="shared" si="22"/>
        <v>1</v>
      </c>
      <c r="AP50" s="3" t="b">
        <f t="shared" si="23"/>
        <v>1</v>
      </c>
      <c r="AQ50" s="3" t="b">
        <f t="shared" si="24"/>
        <v>1</v>
      </c>
    </row>
    <row r="51" spans="1:43">
      <c r="A51" s="3" t="s">
        <v>161</v>
      </c>
      <c r="B51" s="1" t="s">
        <v>19</v>
      </c>
      <c r="C51" s="1">
        <v>4</v>
      </c>
      <c r="D51" s="1">
        <v>899</v>
      </c>
      <c r="E51" s="1">
        <v>1206</v>
      </c>
      <c r="X51" s="3" t="s">
        <v>162</v>
      </c>
      <c r="Y51" s="3">
        <v>5</v>
      </c>
      <c r="Z51" s="3">
        <v>1225</v>
      </c>
      <c r="AA51" s="3">
        <v>1842</v>
      </c>
      <c r="AC51" s="3">
        <f>VLOOKUP($X51,$A$8:$E161,C$4,0)</f>
        <v>5</v>
      </c>
      <c r="AD51" s="3">
        <f>VLOOKUP($X51,$A$8:$E161,D$4,0)</f>
        <v>1225</v>
      </c>
      <c r="AE51" s="3">
        <f>VLOOKUP($X51,$A$8:$E161,E$4,0)</f>
        <v>1842</v>
      </c>
      <c r="AG51" s="3" t="b">
        <f t="shared" si="10"/>
        <v>1</v>
      </c>
      <c r="AH51" s="3" t="b">
        <f t="shared" si="11"/>
        <v>1</v>
      </c>
      <c r="AI51" s="3" t="b">
        <f t="shared" si="12"/>
        <v>1</v>
      </c>
      <c r="AM51" s="3" t="b">
        <f t="shared" si="20"/>
        <v>1</v>
      </c>
      <c r="AN51" s="3" t="b">
        <f t="shared" si="21"/>
        <v>1</v>
      </c>
      <c r="AO51" s="3" t="b">
        <f t="shared" si="22"/>
        <v>1</v>
      </c>
      <c r="AP51" s="3" t="b">
        <f t="shared" si="23"/>
        <v>1</v>
      </c>
      <c r="AQ51" s="3" t="b">
        <f t="shared" si="24"/>
        <v>1</v>
      </c>
    </row>
    <row r="52" spans="1:43">
      <c r="A52" s="3" t="s">
        <v>162</v>
      </c>
      <c r="B52" s="1" t="s">
        <v>19</v>
      </c>
      <c r="C52" s="1">
        <v>5</v>
      </c>
      <c r="D52" s="1">
        <v>1225</v>
      </c>
      <c r="E52" s="1">
        <v>1842</v>
      </c>
      <c r="X52" s="3" t="s">
        <v>163</v>
      </c>
      <c r="Y52" s="3">
        <v>1</v>
      </c>
      <c r="Z52" s="3">
        <v>132</v>
      </c>
      <c r="AA52" s="3">
        <v>632</v>
      </c>
      <c r="AC52" s="3">
        <f>VLOOKUP($X52,$A$8:$E162,C$4,0)</f>
        <v>1</v>
      </c>
      <c r="AD52" s="3">
        <f>VLOOKUP($X52,$A$8:$E162,D$4,0)</f>
        <v>132</v>
      </c>
      <c r="AE52" s="3">
        <f>VLOOKUP($X52,$A$8:$E162,E$4,0)</f>
        <v>632</v>
      </c>
      <c r="AG52" s="3" t="b">
        <f t="shared" si="10"/>
        <v>1</v>
      </c>
      <c r="AH52" s="3" t="b">
        <f t="shared" si="11"/>
        <v>1</v>
      </c>
      <c r="AI52" s="3" t="b">
        <f t="shared" si="12"/>
        <v>1</v>
      </c>
      <c r="AM52" s="3" t="b">
        <f t="shared" si="20"/>
        <v>1</v>
      </c>
      <c r="AN52" s="3" t="b">
        <f t="shared" si="21"/>
        <v>1</v>
      </c>
      <c r="AO52" s="3" t="b">
        <f t="shared" si="22"/>
        <v>1</v>
      </c>
      <c r="AP52" s="3" t="b">
        <f t="shared" si="23"/>
        <v>1</v>
      </c>
      <c r="AQ52" s="3" t="b">
        <f t="shared" si="24"/>
        <v>1</v>
      </c>
    </row>
    <row r="53" spans="1:43">
      <c r="A53" s="3" t="s">
        <v>163</v>
      </c>
      <c r="B53" s="1" t="s">
        <v>8</v>
      </c>
      <c r="C53" s="1">
        <v>1</v>
      </c>
      <c r="D53" s="1">
        <v>132</v>
      </c>
      <c r="E53" s="1">
        <v>632</v>
      </c>
      <c r="X53" s="3" t="s">
        <v>164</v>
      </c>
      <c r="Y53" s="3">
        <v>2</v>
      </c>
      <c r="Z53" s="3">
        <v>646</v>
      </c>
      <c r="AA53" s="3">
        <v>861</v>
      </c>
      <c r="AC53" s="3">
        <f>VLOOKUP($X53,$A$8:$E163,C$4,0)</f>
        <v>2</v>
      </c>
      <c r="AD53" s="3">
        <f>VLOOKUP($X53,$A$8:$E163,D$4,0)</f>
        <v>646</v>
      </c>
      <c r="AE53" s="3">
        <f>VLOOKUP($X53,$A$8:$E163,E$4,0)</f>
        <v>861</v>
      </c>
      <c r="AG53" s="3" t="b">
        <f t="shared" si="10"/>
        <v>1</v>
      </c>
      <c r="AH53" s="3" t="b">
        <f t="shared" si="11"/>
        <v>1</v>
      </c>
      <c r="AI53" s="3" t="b">
        <f t="shared" si="12"/>
        <v>1</v>
      </c>
      <c r="AM53" s="3"/>
      <c r="AN53" s="3"/>
      <c r="AO53" s="3"/>
      <c r="AP53" s="3"/>
      <c r="AQ53" s="3"/>
    </row>
    <row r="54" spans="1:43">
      <c r="A54" s="3" t="s">
        <v>164</v>
      </c>
      <c r="B54" s="1" t="s">
        <v>8</v>
      </c>
      <c r="C54" s="1">
        <v>2</v>
      </c>
      <c r="D54" s="1">
        <v>646</v>
      </c>
      <c r="E54" s="1">
        <v>861</v>
      </c>
      <c r="X54" s="3" t="s">
        <v>165</v>
      </c>
      <c r="Y54" s="3">
        <v>3</v>
      </c>
      <c r="Z54" s="3">
        <v>879</v>
      </c>
      <c r="AA54" s="3">
        <v>1108</v>
      </c>
      <c r="AC54" s="3">
        <f>VLOOKUP($X54,$A$8:$E164,C$4,0)</f>
        <v>3</v>
      </c>
      <c r="AD54" s="3">
        <f>VLOOKUP($X54,$A$8:$E164,D$4,0)</f>
        <v>879</v>
      </c>
      <c r="AE54" s="3">
        <f>VLOOKUP($X54,$A$8:$E164,E$4,0)</f>
        <v>1108</v>
      </c>
      <c r="AG54" s="3" t="b">
        <f t="shared" si="10"/>
        <v>1</v>
      </c>
      <c r="AH54" s="3" t="b">
        <f t="shared" si="11"/>
        <v>1</v>
      </c>
      <c r="AI54" s="3" t="b">
        <f t="shared" si="12"/>
        <v>1</v>
      </c>
      <c r="AM54" s="3"/>
      <c r="AN54" s="3"/>
      <c r="AO54" s="3"/>
      <c r="AP54" s="3"/>
      <c r="AQ54" s="3"/>
    </row>
    <row r="55" spans="1:43">
      <c r="A55" s="3" t="s">
        <v>165</v>
      </c>
      <c r="B55" s="1" t="s">
        <v>8</v>
      </c>
      <c r="C55" s="1">
        <v>3</v>
      </c>
      <c r="D55" s="1">
        <v>879</v>
      </c>
      <c r="E55" s="1">
        <v>1108</v>
      </c>
      <c r="X55" s="3" t="s">
        <v>166</v>
      </c>
      <c r="Y55" s="3">
        <v>4</v>
      </c>
      <c r="Z55" s="3">
        <v>1113</v>
      </c>
      <c r="AA55" s="3">
        <v>1355</v>
      </c>
      <c r="AC55" s="3">
        <f>VLOOKUP($X55,$A$8:$E165,C$4,0)</f>
        <v>4</v>
      </c>
      <c r="AD55" s="3">
        <f>VLOOKUP($X55,$A$8:$E165,D$4,0)</f>
        <v>1113</v>
      </c>
      <c r="AE55" s="3">
        <f>VLOOKUP($X55,$A$8:$E165,E$4,0)</f>
        <v>1355</v>
      </c>
      <c r="AG55" s="3" t="b">
        <f t="shared" si="10"/>
        <v>1</v>
      </c>
      <c r="AH55" s="3" t="b">
        <f t="shared" si="11"/>
        <v>1</v>
      </c>
      <c r="AI55" s="3" t="b">
        <f t="shared" si="12"/>
        <v>1</v>
      </c>
      <c r="AM55" s="3"/>
      <c r="AN55" s="3"/>
      <c r="AO55" s="3"/>
      <c r="AP55" s="3"/>
      <c r="AQ55" s="3"/>
    </row>
    <row r="56" spans="1:43">
      <c r="A56" s="3" t="s">
        <v>166</v>
      </c>
      <c r="B56" s="1" t="s">
        <v>8</v>
      </c>
      <c r="C56" s="1">
        <v>4</v>
      </c>
      <c r="D56" s="1">
        <v>1113</v>
      </c>
      <c r="E56" s="1">
        <v>1355</v>
      </c>
      <c r="X56" s="3" t="s">
        <v>167</v>
      </c>
      <c r="Y56" s="3">
        <v>5</v>
      </c>
      <c r="Z56" s="3">
        <v>1366</v>
      </c>
      <c r="AA56" s="3">
        <v>1854</v>
      </c>
      <c r="AC56" s="3">
        <f>VLOOKUP($X56,$A$8:$E166,C$4,0)</f>
        <v>5</v>
      </c>
      <c r="AD56" s="3">
        <f>VLOOKUP($X56,$A$8:$E166,D$4,0)</f>
        <v>1366</v>
      </c>
      <c r="AE56" s="3">
        <f>VLOOKUP($X56,$A$8:$E166,E$4,0)</f>
        <v>1854</v>
      </c>
      <c r="AG56" s="3" t="b">
        <f t="shared" si="10"/>
        <v>1</v>
      </c>
      <c r="AH56" s="3" t="b">
        <f t="shared" si="11"/>
        <v>1</v>
      </c>
      <c r="AI56" s="3" t="b">
        <f t="shared" si="12"/>
        <v>1</v>
      </c>
      <c r="AM56" s="3"/>
      <c r="AN56" s="3"/>
      <c r="AO56" s="3"/>
      <c r="AP56" s="3"/>
      <c r="AQ56" s="3"/>
    </row>
    <row r="57" spans="1:43">
      <c r="A57" s="3" t="s">
        <v>167</v>
      </c>
      <c r="B57" s="1" t="s">
        <v>8</v>
      </c>
      <c r="C57" s="1">
        <v>5</v>
      </c>
      <c r="D57" s="1">
        <v>1366</v>
      </c>
      <c r="E57" s="1">
        <v>1854</v>
      </c>
      <c r="X57" s="3" t="s">
        <v>168</v>
      </c>
      <c r="Y57" s="3">
        <v>1</v>
      </c>
      <c r="Z57" s="3">
        <v>1</v>
      </c>
      <c r="AA57" s="3">
        <v>228</v>
      </c>
      <c r="AC57" s="3">
        <f>VLOOKUP($X57,$A$8:$E167,C$4,0)</f>
        <v>1</v>
      </c>
      <c r="AD57" s="3">
        <f>VLOOKUP($X57,$A$8:$E167,D$4,0)</f>
        <v>1</v>
      </c>
      <c r="AE57" s="3">
        <f>VLOOKUP($X57,$A$8:$E167,E$4,0)</f>
        <v>228</v>
      </c>
      <c r="AG57" s="3" t="b">
        <f t="shared" si="10"/>
        <v>1</v>
      </c>
      <c r="AH57" s="3" t="b">
        <f t="shared" si="11"/>
        <v>1</v>
      </c>
      <c r="AI57" s="3" t="b">
        <f t="shared" si="12"/>
        <v>1</v>
      </c>
    </row>
    <row r="58" spans="1:43">
      <c r="A58" s="3" t="s">
        <v>168</v>
      </c>
      <c r="B58" s="1" t="s">
        <v>22</v>
      </c>
      <c r="C58" s="1">
        <v>1</v>
      </c>
      <c r="D58" s="1">
        <v>1</v>
      </c>
      <c r="E58" s="1">
        <v>228</v>
      </c>
      <c r="X58" s="3" t="s">
        <v>169</v>
      </c>
      <c r="Y58" s="3">
        <v>2</v>
      </c>
      <c r="Z58" s="3">
        <v>235</v>
      </c>
      <c r="AA58" s="3">
        <v>615</v>
      </c>
      <c r="AC58" s="3">
        <f>VLOOKUP($X58,$A$8:$E168,C$4,0)</f>
        <v>2</v>
      </c>
      <c r="AD58" s="3">
        <f>VLOOKUP($X58,$A$8:$E168,D$4,0)</f>
        <v>235</v>
      </c>
      <c r="AE58" s="3">
        <f>VLOOKUP($X58,$A$8:$E168,E$4,0)</f>
        <v>615</v>
      </c>
      <c r="AG58" s="3" t="b">
        <f t="shared" si="10"/>
        <v>1</v>
      </c>
      <c r="AH58" s="3" t="b">
        <f t="shared" si="11"/>
        <v>1</v>
      </c>
      <c r="AI58" s="3" t="b">
        <f t="shared" si="12"/>
        <v>1</v>
      </c>
    </row>
    <row r="59" spans="1:43">
      <c r="A59" s="3" t="s">
        <v>169</v>
      </c>
      <c r="B59" s="1" t="s">
        <v>22</v>
      </c>
      <c r="C59" s="1">
        <v>2</v>
      </c>
      <c r="D59" s="1">
        <v>235</v>
      </c>
      <c r="E59" s="1">
        <v>615</v>
      </c>
      <c r="X59" s="3" t="s">
        <v>170</v>
      </c>
      <c r="Y59" s="3">
        <v>3</v>
      </c>
      <c r="Z59" s="3">
        <v>648</v>
      </c>
      <c r="AA59" s="3">
        <v>1087</v>
      </c>
      <c r="AC59" s="3">
        <f>VLOOKUP($X59,$A$8:$E169,C$4,0)</f>
        <v>3</v>
      </c>
      <c r="AD59" s="3">
        <f>VLOOKUP($X59,$A$8:$E169,D$4,0)</f>
        <v>648</v>
      </c>
      <c r="AE59" s="3">
        <f>VLOOKUP($X59,$A$8:$E169,E$4,0)</f>
        <v>1087</v>
      </c>
      <c r="AG59" s="3" t="b">
        <f t="shared" si="10"/>
        <v>1</v>
      </c>
      <c r="AH59" s="3" t="b">
        <f t="shared" si="11"/>
        <v>1</v>
      </c>
      <c r="AI59" s="3" t="b">
        <f t="shared" si="12"/>
        <v>1</v>
      </c>
    </row>
    <row r="60" spans="1:43">
      <c r="A60" s="3" t="s">
        <v>170</v>
      </c>
      <c r="B60" s="1" t="s">
        <v>22</v>
      </c>
      <c r="C60" s="1">
        <v>3</v>
      </c>
      <c r="D60" s="1">
        <v>648</v>
      </c>
      <c r="E60" s="1">
        <v>1087</v>
      </c>
      <c r="X60" s="3" t="s">
        <v>171</v>
      </c>
      <c r="Y60" s="3">
        <v>4</v>
      </c>
      <c r="Z60" s="3">
        <v>1091</v>
      </c>
      <c r="AA60" s="3">
        <v>1584</v>
      </c>
      <c r="AC60" s="3">
        <f>VLOOKUP($X60,$A$8:$E170,C$4,0)</f>
        <v>4</v>
      </c>
      <c r="AD60" s="3">
        <f>VLOOKUP($X60,$A$8:$E170,D$4,0)</f>
        <v>1091</v>
      </c>
      <c r="AE60" s="3">
        <f>VLOOKUP($X60,$A$8:$E170,E$4,0)</f>
        <v>1584</v>
      </c>
      <c r="AG60" s="3" t="b">
        <f t="shared" si="10"/>
        <v>1</v>
      </c>
      <c r="AH60" s="3" t="b">
        <f t="shared" si="11"/>
        <v>1</v>
      </c>
      <c r="AI60" s="3" t="b">
        <f t="shared" si="12"/>
        <v>1</v>
      </c>
    </row>
    <row r="61" spans="1:43">
      <c r="A61" s="3" t="s">
        <v>171</v>
      </c>
      <c r="B61" s="1" t="s">
        <v>22</v>
      </c>
      <c r="C61" s="1">
        <v>4</v>
      </c>
      <c r="D61" s="1">
        <v>1091</v>
      </c>
      <c r="E61" s="1">
        <v>1584</v>
      </c>
      <c r="X61" s="3" t="s">
        <v>172</v>
      </c>
      <c r="Y61" s="3">
        <v>5</v>
      </c>
      <c r="Z61" s="3">
        <v>1607</v>
      </c>
      <c r="AA61" s="3">
        <v>1888</v>
      </c>
      <c r="AC61" s="3">
        <f>VLOOKUP($X61,$A$8:$E171,C$4,0)</f>
        <v>5</v>
      </c>
      <c r="AD61" s="3">
        <f>VLOOKUP($X61,$A$8:$E171,D$4,0)</f>
        <v>1607</v>
      </c>
      <c r="AE61" s="3">
        <f>VLOOKUP($X61,$A$8:$E171,E$4,0)</f>
        <v>1888</v>
      </c>
      <c r="AG61" s="3" t="b">
        <f t="shared" si="10"/>
        <v>1</v>
      </c>
      <c r="AH61" s="3" t="b">
        <f t="shared" si="11"/>
        <v>1</v>
      </c>
      <c r="AI61" s="3" t="b">
        <f t="shared" si="12"/>
        <v>1</v>
      </c>
    </row>
    <row r="62" spans="1:43">
      <c r="A62" s="3" t="s">
        <v>172</v>
      </c>
      <c r="B62" s="1" t="s">
        <v>22</v>
      </c>
      <c r="C62" s="1">
        <v>5</v>
      </c>
      <c r="D62" s="1">
        <v>1607</v>
      </c>
      <c r="E62" s="1">
        <v>1888</v>
      </c>
      <c r="X62" s="3" t="s">
        <v>173</v>
      </c>
      <c r="Y62" s="3">
        <v>1</v>
      </c>
      <c r="Z62" s="3">
        <v>33</v>
      </c>
      <c r="AA62" s="3">
        <v>565</v>
      </c>
      <c r="AC62" s="3">
        <f>VLOOKUP($X62,$A$8:$E172,C$4,0)</f>
        <v>1</v>
      </c>
      <c r="AD62" s="3">
        <f>VLOOKUP($X62,$A$8:$E172,D$4,0)</f>
        <v>33</v>
      </c>
      <c r="AE62" s="3">
        <f>VLOOKUP($X62,$A$8:$E172,E$4,0)</f>
        <v>565</v>
      </c>
      <c r="AG62" s="3" t="b">
        <f t="shared" si="10"/>
        <v>1</v>
      </c>
      <c r="AH62" s="3" t="b">
        <f t="shared" si="11"/>
        <v>1</v>
      </c>
      <c r="AI62" s="3" t="b">
        <f t="shared" si="12"/>
        <v>1</v>
      </c>
    </row>
    <row r="63" spans="1:43">
      <c r="A63" s="3" t="s">
        <v>173</v>
      </c>
      <c r="B63" s="1" t="s">
        <v>17</v>
      </c>
      <c r="C63" s="1">
        <v>1</v>
      </c>
      <c r="D63" s="1">
        <v>33</v>
      </c>
      <c r="E63" s="1">
        <v>565</v>
      </c>
      <c r="X63" s="3" t="s">
        <v>174</v>
      </c>
      <c r="Y63" s="3">
        <v>2</v>
      </c>
      <c r="Z63" s="3">
        <v>567</v>
      </c>
      <c r="AA63" s="3">
        <v>1128</v>
      </c>
      <c r="AC63" s="3">
        <f>VLOOKUP($X63,$A$8:$E173,C$4,0)</f>
        <v>2</v>
      </c>
      <c r="AD63" s="3">
        <f>VLOOKUP($X63,$A$8:$E173,D$4,0)</f>
        <v>567</v>
      </c>
      <c r="AE63" s="3">
        <f>VLOOKUP($X63,$A$8:$E173,E$4,0)</f>
        <v>1128</v>
      </c>
      <c r="AG63" s="3" t="b">
        <f t="shared" si="10"/>
        <v>1</v>
      </c>
      <c r="AH63" s="3" t="b">
        <f t="shared" si="11"/>
        <v>1</v>
      </c>
      <c r="AI63" s="3" t="b">
        <f t="shared" si="12"/>
        <v>1</v>
      </c>
    </row>
    <row r="64" spans="1:43">
      <c r="A64" s="3" t="s">
        <v>174</v>
      </c>
      <c r="B64" s="1" t="s">
        <v>17</v>
      </c>
      <c r="C64" s="1">
        <v>2</v>
      </c>
      <c r="D64" s="1">
        <v>567</v>
      </c>
      <c r="E64" s="1">
        <v>1128</v>
      </c>
      <c r="X64" s="3" t="s">
        <v>175</v>
      </c>
      <c r="Y64" s="3">
        <v>3</v>
      </c>
      <c r="Z64" s="3">
        <v>1162</v>
      </c>
      <c r="AA64" s="3">
        <v>1339</v>
      </c>
      <c r="AC64" s="3">
        <f>VLOOKUP($X64,$A$8:$E174,C$4,0)</f>
        <v>3</v>
      </c>
      <c r="AD64" s="3">
        <f>VLOOKUP($X64,$A$8:$E174,D$4,0)</f>
        <v>1162</v>
      </c>
      <c r="AE64" s="3">
        <f>VLOOKUP($X64,$A$8:$E174,E$4,0)</f>
        <v>1339</v>
      </c>
      <c r="AG64" s="3" t="b">
        <f t="shared" si="10"/>
        <v>1</v>
      </c>
      <c r="AH64" s="3" t="b">
        <f t="shared" si="11"/>
        <v>1</v>
      </c>
      <c r="AI64" s="3" t="b">
        <f t="shared" si="12"/>
        <v>1</v>
      </c>
    </row>
    <row r="65" spans="1:35">
      <c r="A65" s="3" t="s">
        <v>175</v>
      </c>
      <c r="B65" s="1" t="s">
        <v>17</v>
      </c>
      <c r="C65" s="1">
        <v>3</v>
      </c>
      <c r="D65" s="1">
        <v>1162</v>
      </c>
      <c r="E65" s="1">
        <v>1339</v>
      </c>
      <c r="X65" s="3" t="s">
        <v>176</v>
      </c>
      <c r="Y65" s="3">
        <v>4</v>
      </c>
      <c r="Z65" s="3">
        <v>1346</v>
      </c>
      <c r="AA65" s="3">
        <v>1594</v>
      </c>
      <c r="AC65" s="3">
        <f>VLOOKUP($X65,$A$8:$E175,C$4,0)</f>
        <v>4</v>
      </c>
      <c r="AD65" s="3">
        <f>VLOOKUP($X65,$A$8:$E175,D$4,0)</f>
        <v>1346</v>
      </c>
      <c r="AE65" s="3">
        <f>VLOOKUP($X65,$A$8:$E175,E$4,0)</f>
        <v>1594</v>
      </c>
      <c r="AG65" s="3" t="b">
        <f t="shared" si="10"/>
        <v>1</v>
      </c>
      <c r="AH65" s="3" t="b">
        <f t="shared" si="11"/>
        <v>1</v>
      </c>
      <c r="AI65" s="3" t="b">
        <f t="shared" si="12"/>
        <v>1</v>
      </c>
    </row>
    <row r="66" spans="1:35">
      <c r="A66" s="3" t="s">
        <v>176</v>
      </c>
      <c r="B66" s="1" t="s">
        <v>17</v>
      </c>
      <c r="C66" s="1">
        <v>4</v>
      </c>
      <c r="D66" s="1">
        <v>1346</v>
      </c>
      <c r="E66" s="1">
        <v>1594</v>
      </c>
      <c r="X66" s="3" t="s">
        <v>177</v>
      </c>
      <c r="Y66" s="3">
        <v>5</v>
      </c>
      <c r="Z66" s="3">
        <v>1599</v>
      </c>
      <c r="AA66" s="3">
        <v>1887</v>
      </c>
      <c r="AC66" s="3">
        <f>VLOOKUP($X66,$A$8:$E176,C$4,0)</f>
        <v>5</v>
      </c>
      <c r="AD66" s="3">
        <f>VLOOKUP($X66,$A$8:$E176,D$4,0)</f>
        <v>1599</v>
      </c>
      <c r="AE66" s="3">
        <f>VLOOKUP($X66,$A$8:$E176,E$4,0)</f>
        <v>1887</v>
      </c>
      <c r="AG66" s="3" t="b">
        <f t="shared" si="10"/>
        <v>1</v>
      </c>
      <c r="AH66" s="3" t="b">
        <f t="shared" si="11"/>
        <v>1</v>
      </c>
      <c r="AI66" s="3" t="b">
        <f t="shared" si="12"/>
        <v>1</v>
      </c>
    </row>
    <row r="67" spans="1:35">
      <c r="A67" s="3" t="s">
        <v>177</v>
      </c>
      <c r="B67" s="1" t="s">
        <v>17</v>
      </c>
      <c r="C67" s="1">
        <v>5</v>
      </c>
      <c r="D67" s="1">
        <v>1599</v>
      </c>
      <c r="E67" s="1">
        <v>1887</v>
      </c>
      <c r="X67" s="3" t="s">
        <v>178</v>
      </c>
      <c r="Y67" s="3">
        <v>1</v>
      </c>
      <c r="Z67" s="3">
        <v>10</v>
      </c>
      <c r="AA67" s="3">
        <v>376</v>
      </c>
      <c r="AC67" s="3">
        <f>VLOOKUP($X67,$A$8:$E177,C$4,0)</f>
        <v>1</v>
      </c>
      <c r="AD67" s="3">
        <f>VLOOKUP($X67,$A$8:$E177,D$4,0)</f>
        <v>10</v>
      </c>
      <c r="AE67" s="3">
        <f>VLOOKUP($X67,$A$8:$E177,E$4,0)</f>
        <v>376</v>
      </c>
      <c r="AG67" s="3" t="b">
        <f t="shared" si="10"/>
        <v>1</v>
      </c>
      <c r="AH67" s="3" t="b">
        <f t="shared" si="11"/>
        <v>1</v>
      </c>
      <c r="AI67" s="3" t="b">
        <f t="shared" si="12"/>
        <v>1</v>
      </c>
    </row>
    <row r="68" spans="1:35">
      <c r="A68" s="3" t="s">
        <v>178</v>
      </c>
      <c r="B68" s="1" t="s">
        <v>5</v>
      </c>
      <c r="C68" s="1">
        <v>1</v>
      </c>
      <c r="D68" s="1">
        <v>10</v>
      </c>
      <c r="E68" s="1">
        <v>376</v>
      </c>
      <c r="X68" s="3" t="s">
        <v>179</v>
      </c>
      <c r="Y68" s="3">
        <v>2</v>
      </c>
      <c r="Z68" s="3">
        <v>405</v>
      </c>
      <c r="AA68" s="3">
        <v>847</v>
      </c>
      <c r="AC68" s="3">
        <f>VLOOKUP($X68,$A$8:$E178,C$4,0)</f>
        <v>2</v>
      </c>
      <c r="AD68" s="3">
        <f>VLOOKUP($X68,$A$8:$E178,D$4,0)</f>
        <v>405</v>
      </c>
      <c r="AE68" s="3">
        <f>VLOOKUP($X68,$A$8:$E178,E$4,0)</f>
        <v>847</v>
      </c>
      <c r="AG68" s="3" t="b">
        <f t="shared" si="10"/>
        <v>1</v>
      </c>
      <c r="AH68" s="3" t="b">
        <f t="shared" si="11"/>
        <v>1</v>
      </c>
      <c r="AI68" s="3" t="b">
        <f t="shared" si="12"/>
        <v>1</v>
      </c>
    </row>
    <row r="69" spans="1:35">
      <c r="A69" s="3" t="s">
        <v>179</v>
      </c>
      <c r="B69" s="1" t="s">
        <v>5</v>
      </c>
      <c r="C69" s="1">
        <v>2</v>
      </c>
      <c r="D69" s="1">
        <v>405</v>
      </c>
      <c r="E69" s="1">
        <v>847</v>
      </c>
      <c r="X69" s="3" t="s">
        <v>180</v>
      </c>
      <c r="Y69" s="3">
        <v>3</v>
      </c>
      <c r="Z69" s="3">
        <v>862</v>
      </c>
      <c r="AA69" s="3">
        <v>1344</v>
      </c>
      <c r="AC69" s="3">
        <f>VLOOKUP($X69,$A$8:$E179,C$4,0)</f>
        <v>3</v>
      </c>
      <c r="AD69" s="3">
        <f>VLOOKUP($X69,$A$8:$E179,D$4,0)</f>
        <v>862</v>
      </c>
      <c r="AE69" s="3">
        <f>VLOOKUP($X69,$A$8:$E179,E$4,0)</f>
        <v>1344</v>
      </c>
      <c r="AG69" s="3" t="b">
        <f t="shared" si="10"/>
        <v>1</v>
      </c>
      <c r="AH69" s="3" t="b">
        <f t="shared" si="11"/>
        <v>1</v>
      </c>
      <c r="AI69" s="3" t="b">
        <f t="shared" si="12"/>
        <v>1</v>
      </c>
    </row>
    <row r="70" spans="1:35">
      <c r="A70" s="3" t="s">
        <v>180</v>
      </c>
      <c r="B70" s="1" t="s">
        <v>5</v>
      </c>
      <c r="C70" s="1">
        <v>3</v>
      </c>
      <c r="D70" s="1">
        <v>862</v>
      </c>
      <c r="E70" s="1">
        <v>1344</v>
      </c>
      <c r="X70" s="3" t="s">
        <v>181</v>
      </c>
      <c r="Y70" s="3">
        <v>4</v>
      </c>
      <c r="Z70" s="3">
        <v>1358</v>
      </c>
      <c r="AA70" s="3">
        <v>1562</v>
      </c>
      <c r="AC70" s="3">
        <f>VLOOKUP($X70,$A$8:$E180,C$4,0)</f>
        <v>4</v>
      </c>
      <c r="AD70" s="3">
        <f>VLOOKUP($X70,$A$8:$E180,D$4,0)</f>
        <v>1358</v>
      </c>
      <c r="AE70" s="3">
        <f>VLOOKUP($X70,$A$8:$E180,E$4,0)</f>
        <v>1562</v>
      </c>
      <c r="AG70" s="3" t="b">
        <f t="shared" si="10"/>
        <v>1</v>
      </c>
      <c r="AH70" s="3" t="b">
        <f t="shared" si="11"/>
        <v>1</v>
      </c>
      <c r="AI70" s="3" t="b">
        <f t="shared" si="12"/>
        <v>1</v>
      </c>
    </row>
    <row r="71" spans="1:35">
      <c r="A71" s="3" t="s">
        <v>181</v>
      </c>
      <c r="B71" s="1" t="s">
        <v>5</v>
      </c>
      <c r="C71" s="1">
        <v>4</v>
      </c>
      <c r="D71" s="1">
        <v>1358</v>
      </c>
      <c r="E71" s="1">
        <v>1562</v>
      </c>
      <c r="X71" s="3" t="s">
        <v>182</v>
      </c>
      <c r="Y71" s="3">
        <v>5</v>
      </c>
      <c r="Z71" s="3">
        <v>1567</v>
      </c>
      <c r="AA71" s="3">
        <v>1903</v>
      </c>
      <c r="AC71" s="3">
        <f>VLOOKUP($X71,$A$8:$E181,C$4,0)</f>
        <v>5</v>
      </c>
      <c r="AD71" s="3">
        <f>VLOOKUP($X71,$A$8:$E181,D$4,0)</f>
        <v>1567</v>
      </c>
      <c r="AE71" s="3">
        <f>VLOOKUP($X71,$A$8:$E181,E$4,0)</f>
        <v>1903</v>
      </c>
      <c r="AG71" s="3" t="b">
        <f t="shared" si="10"/>
        <v>1</v>
      </c>
      <c r="AH71" s="3" t="b">
        <f t="shared" si="11"/>
        <v>1</v>
      </c>
      <c r="AI71" s="3" t="b">
        <f t="shared" si="12"/>
        <v>1</v>
      </c>
    </row>
    <row r="72" spans="1:35">
      <c r="A72" s="3" t="s">
        <v>182</v>
      </c>
      <c r="B72" s="1" t="s">
        <v>5</v>
      </c>
      <c r="C72" s="1">
        <v>5</v>
      </c>
      <c r="D72" s="1">
        <v>1567</v>
      </c>
      <c r="E72" s="1">
        <v>1903</v>
      </c>
      <c r="X72" s="3" t="s">
        <v>183</v>
      </c>
      <c r="Y72" s="3">
        <v>1</v>
      </c>
      <c r="Z72" s="3">
        <v>28</v>
      </c>
      <c r="AA72" s="3">
        <v>173</v>
      </c>
      <c r="AC72" s="3">
        <f>VLOOKUP($X72,$A$8:$E182,C$4,0)</f>
        <v>1</v>
      </c>
      <c r="AD72" s="3">
        <f>VLOOKUP($X72,$A$8:$E182,D$4,0)</f>
        <v>28</v>
      </c>
      <c r="AE72" s="3">
        <f>VLOOKUP($X72,$A$8:$E182,E$4,0)</f>
        <v>173</v>
      </c>
      <c r="AG72" s="3" t="b">
        <f t="shared" ref="AG72:AG116" si="25">AC72=C73</f>
        <v>1</v>
      </c>
      <c r="AH72" s="3" t="b">
        <f t="shared" ref="AH72:AH116" si="26">AD72=D73</f>
        <v>1</v>
      </c>
      <c r="AI72" s="3" t="b">
        <f t="shared" ref="AI72:AI116" si="27">AE72=E73</f>
        <v>1</v>
      </c>
    </row>
    <row r="73" spans="1:35">
      <c r="A73" s="3" t="s">
        <v>183</v>
      </c>
      <c r="B73" s="1" t="s">
        <v>24</v>
      </c>
      <c r="C73" s="1">
        <v>1</v>
      </c>
      <c r="D73" s="1">
        <v>28</v>
      </c>
      <c r="E73" s="1">
        <v>173</v>
      </c>
      <c r="X73" s="3" t="s">
        <v>184</v>
      </c>
      <c r="Y73" s="3">
        <v>2</v>
      </c>
      <c r="Z73" s="3">
        <v>182</v>
      </c>
      <c r="AA73" s="3">
        <v>274</v>
      </c>
      <c r="AC73" s="3">
        <f>VLOOKUP($X73,$A$8:$E183,C$4,0)</f>
        <v>2</v>
      </c>
      <c r="AD73" s="3">
        <f>VLOOKUP($X73,$A$8:$E183,D$4,0)</f>
        <v>182</v>
      </c>
      <c r="AE73" s="3">
        <f>VLOOKUP($X73,$A$8:$E183,E$4,0)</f>
        <v>274</v>
      </c>
      <c r="AG73" s="3" t="b">
        <f t="shared" si="25"/>
        <v>1</v>
      </c>
      <c r="AH73" s="3" t="b">
        <f t="shared" si="26"/>
        <v>1</v>
      </c>
      <c r="AI73" s="3" t="b">
        <f t="shared" si="27"/>
        <v>1</v>
      </c>
    </row>
    <row r="74" spans="1:35">
      <c r="A74" s="3" t="s">
        <v>184</v>
      </c>
      <c r="B74" s="1" t="s">
        <v>24</v>
      </c>
      <c r="C74" s="1">
        <v>2</v>
      </c>
      <c r="D74" s="1">
        <v>182</v>
      </c>
      <c r="E74" s="1">
        <v>274</v>
      </c>
      <c r="X74" s="3" t="s">
        <v>185</v>
      </c>
      <c r="Y74" s="3">
        <v>3</v>
      </c>
      <c r="Z74" s="3">
        <v>279</v>
      </c>
      <c r="AA74" s="3">
        <v>631</v>
      </c>
      <c r="AC74" s="3">
        <f>VLOOKUP($X74,$A$8:$E184,C$4,0)</f>
        <v>3</v>
      </c>
      <c r="AD74" s="3">
        <f>VLOOKUP($X74,$A$8:$E184,D$4,0)</f>
        <v>279</v>
      </c>
      <c r="AE74" s="3">
        <f>VLOOKUP($X74,$A$8:$E184,E$4,0)</f>
        <v>631</v>
      </c>
      <c r="AG74" s="3" t="b">
        <f t="shared" si="25"/>
        <v>1</v>
      </c>
      <c r="AH74" s="3" t="b">
        <f t="shared" si="26"/>
        <v>1</v>
      </c>
      <c r="AI74" s="3" t="b">
        <f t="shared" si="27"/>
        <v>1</v>
      </c>
    </row>
    <row r="75" spans="1:35">
      <c r="A75" s="3" t="s">
        <v>185</v>
      </c>
      <c r="B75" s="1" t="s">
        <v>24</v>
      </c>
      <c r="C75" s="1">
        <v>3</v>
      </c>
      <c r="D75" s="1">
        <v>279</v>
      </c>
      <c r="E75" s="1">
        <v>631</v>
      </c>
      <c r="X75" s="3" t="s">
        <v>186</v>
      </c>
      <c r="Y75" s="3">
        <v>4</v>
      </c>
      <c r="Z75" s="3">
        <v>703</v>
      </c>
      <c r="AA75" s="3">
        <v>1256</v>
      </c>
      <c r="AC75" s="3">
        <f>VLOOKUP($X75,$A$8:$E185,C$4,0)</f>
        <v>4</v>
      </c>
      <c r="AD75" s="3">
        <f>VLOOKUP($X75,$A$8:$E185,D$4,0)</f>
        <v>703</v>
      </c>
      <c r="AE75" s="3">
        <f>VLOOKUP($X75,$A$8:$E185,E$4,0)</f>
        <v>1256</v>
      </c>
      <c r="AG75" s="3" t="b">
        <f t="shared" si="25"/>
        <v>1</v>
      </c>
      <c r="AH75" s="3" t="b">
        <f t="shared" si="26"/>
        <v>1</v>
      </c>
      <c r="AI75" s="3" t="b">
        <f t="shared" si="27"/>
        <v>1</v>
      </c>
    </row>
    <row r="76" spans="1:35">
      <c r="A76" s="3" t="s">
        <v>186</v>
      </c>
      <c r="B76" s="1" t="s">
        <v>24</v>
      </c>
      <c r="C76" s="1">
        <v>4</v>
      </c>
      <c r="D76" s="1">
        <v>703</v>
      </c>
      <c r="E76" s="1">
        <v>1256</v>
      </c>
      <c r="X76" s="3" t="s">
        <v>187</v>
      </c>
      <c r="Y76" s="3">
        <v>5</v>
      </c>
      <c r="Z76" s="3">
        <v>1334</v>
      </c>
      <c r="AA76" s="3">
        <v>1826</v>
      </c>
      <c r="AC76" s="3">
        <f>VLOOKUP($X76,$A$8:$E186,C$4,0)</f>
        <v>5</v>
      </c>
      <c r="AD76" s="3">
        <f>VLOOKUP($X76,$A$8:$E186,D$4,0)</f>
        <v>1334</v>
      </c>
      <c r="AE76" s="3">
        <f>VLOOKUP($X76,$A$8:$E186,E$4,0)</f>
        <v>1826</v>
      </c>
      <c r="AG76" s="3" t="b">
        <f t="shared" si="25"/>
        <v>1</v>
      </c>
      <c r="AH76" s="3" t="b">
        <f t="shared" si="26"/>
        <v>1</v>
      </c>
      <c r="AI76" s="3" t="b">
        <f t="shared" si="27"/>
        <v>1</v>
      </c>
    </row>
    <row r="77" spans="1:35">
      <c r="A77" s="3" t="s">
        <v>187</v>
      </c>
      <c r="B77" s="1" t="s">
        <v>24</v>
      </c>
      <c r="C77" s="1">
        <v>5</v>
      </c>
      <c r="D77" s="1">
        <v>1334</v>
      </c>
      <c r="E77" s="1">
        <v>1826</v>
      </c>
      <c r="X77" s="3" t="s">
        <v>188</v>
      </c>
      <c r="Y77" s="3">
        <v>1</v>
      </c>
      <c r="Z77" s="3">
        <v>2</v>
      </c>
      <c r="AA77" s="3">
        <v>135</v>
      </c>
      <c r="AC77" s="3">
        <f>VLOOKUP($X77,$A$8:$E187,C$4,0)</f>
        <v>1</v>
      </c>
      <c r="AD77" s="3">
        <f>VLOOKUP($X77,$A$8:$E187,D$4,0)</f>
        <v>2</v>
      </c>
      <c r="AE77" s="3">
        <f>VLOOKUP($X77,$A$8:$E187,E$4,0)</f>
        <v>135</v>
      </c>
      <c r="AG77" s="3" t="b">
        <f t="shared" si="25"/>
        <v>1</v>
      </c>
      <c r="AH77" s="3" t="b">
        <f t="shared" si="26"/>
        <v>1</v>
      </c>
      <c r="AI77" s="3" t="b">
        <f t="shared" si="27"/>
        <v>1</v>
      </c>
    </row>
    <row r="78" spans="1:35">
      <c r="A78" s="3" t="s">
        <v>188</v>
      </c>
      <c r="B78" s="1" t="s">
        <v>7</v>
      </c>
      <c r="C78" s="1">
        <v>1</v>
      </c>
      <c r="D78" s="1">
        <v>2</v>
      </c>
      <c r="E78" s="1">
        <v>135</v>
      </c>
      <c r="X78" s="3" t="s">
        <v>189</v>
      </c>
      <c r="Y78" s="3">
        <v>2</v>
      </c>
      <c r="Z78" s="3">
        <v>144</v>
      </c>
      <c r="AA78" s="3">
        <v>543</v>
      </c>
      <c r="AC78" s="3">
        <f>VLOOKUP($X78,$A$8:$E188,C$4,0)</f>
        <v>2</v>
      </c>
      <c r="AD78" s="3">
        <f>VLOOKUP($X78,$A$8:$E188,D$4,0)</f>
        <v>144</v>
      </c>
      <c r="AE78" s="3">
        <f>VLOOKUP($X78,$A$8:$E188,E$4,0)</f>
        <v>543</v>
      </c>
      <c r="AG78" s="3" t="b">
        <f t="shared" si="25"/>
        <v>1</v>
      </c>
      <c r="AH78" s="3" t="b">
        <f t="shared" si="26"/>
        <v>1</v>
      </c>
      <c r="AI78" s="3" t="b">
        <f t="shared" si="27"/>
        <v>1</v>
      </c>
    </row>
    <row r="79" spans="1:35">
      <c r="A79" s="3" t="s">
        <v>189</v>
      </c>
      <c r="B79" s="1" t="s">
        <v>7</v>
      </c>
      <c r="C79" s="1">
        <v>2</v>
      </c>
      <c r="D79" s="1">
        <v>144</v>
      </c>
      <c r="E79" s="1">
        <v>543</v>
      </c>
      <c r="X79" s="3" t="s">
        <v>190</v>
      </c>
      <c r="Y79" s="3">
        <v>3</v>
      </c>
      <c r="Z79" s="3">
        <v>556</v>
      </c>
      <c r="AA79" s="3">
        <v>1104</v>
      </c>
      <c r="AC79" s="3">
        <f>VLOOKUP($X79,$A$8:$E189,C$4,0)</f>
        <v>3</v>
      </c>
      <c r="AD79" s="3">
        <f>VLOOKUP($X79,$A$8:$E189,D$4,0)</f>
        <v>556</v>
      </c>
      <c r="AE79" s="3">
        <f>VLOOKUP($X79,$A$8:$E189,E$4,0)</f>
        <v>1104</v>
      </c>
      <c r="AG79" s="3" t="b">
        <f t="shared" si="25"/>
        <v>1</v>
      </c>
      <c r="AH79" s="3" t="b">
        <f t="shared" si="26"/>
        <v>1</v>
      </c>
      <c r="AI79" s="3" t="b">
        <f t="shared" si="27"/>
        <v>1</v>
      </c>
    </row>
    <row r="80" spans="1:35">
      <c r="A80" s="3" t="s">
        <v>190</v>
      </c>
      <c r="B80" s="1" t="s">
        <v>7</v>
      </c>
      <c r="C80" s="1">
        <v>3</v>
      </c>
      <c r="D80" s="1">
        <v>556</v>
      </c>
      <c r="E80" s="1">
        <v>1104</v>
      </c>
      <c r="X80" s="3" t="s">
        <v>191</v>
      </c>
      <c r="Y80" s="3">
        <v>4</v>
      </c>
      <c r="Z80" s="3">
        <v>1109</v>
      </c>
      <c r="AA80" s="3">
        <v>1662</v>
      </c>
      <c r="AC80" s="3">
        <f>VLOOKUP($X80,$A$8:$E190,C$4,0)</f>
        <v>4</v>
      </c>
      <c r="AD80" s="3">
        <f>VLOOKUP($X80,$A$8:$E190,D$4,0)</f>
        <v>1109</v>
      </c>
      <c r="AE80" s="3">
        <f>VLOOKUP($X80,$A$8:$E190,E$4,0)</f>
        <v>1662</v>
      </c>
      <c r="AG80" s="3" t="b">
        <f t="shared" si="25"/>
        <v>1</v>
      </c>
      <c r="AH80" s="3" t="b">
        <f t="shared" si="26"/>
        <v>1</v>
      </c>
      <c r="AI80" s="3" t="b">
        <f t="shared" si="27"/>
        <v>1</v>
      </c>
    </row>
    <row r="81" spans="1:35">
      <c r="A81" s="3" t="s">
        <v>191</v>
      </c>
      <c r="B81" s="1" t="s">
        <v>7</v>
      </c>
      <c r="C81" s="1">
        <v>4</v>
      </c>
      <c r="D81" s="1">
        <v>1109</v>
      </c>
      <c r="E81" s="1">
        <v>1662</v>
      </c>
      <c r="X81" s="3" t="s">
        <v>192</v>
      </c>
      <c r="Y81" s="3">
        <v>5</v>
      </c>
      <c r="Z81" s="3">
        <v>1665</v>
      </c>
      <c r="AA81" s="3">
        <v>1905</v>
      </c>
      <c r="AC81" s="3">
        <f>VLOOKUP($X81,$A$8:$E191,C$4,0)</f>
        <v>5</v>
      </c>
      <c r="AD81" s="3">
        <f>VLOOKUP($X81,$A$8:$E191,D$4,0)</f>
        <v>1665</v>
      </c>
      <c r="AE81" s="3">
        <f>VLOOKUP($X81,$A$8:$E191,E$4,0)</f>
        <v>1905</v>
      </c>
      <c r="AG81" s="3" t="b">
        <f t="shared" si="25"/>
        <v>1</v>
      </c>
      <c r="AH81" s="3" t="b">
        <f t="shared" si="26"/>
        <v>1</v>
      </c>
      <c r="AI81" s="3" t="b">
        <f t="shared" si="27"/>
        <v>1</v>
      </c>
    </row>
    <row r="82" spans="1:35">
      <c r="A82" s="3" t="s">
        <v>192</v>
      </c>
      <c r="B82" s="1" t="s">
        <v>7</v>
      </c>
      <c r="C82" s="1">
        <v>5</v>
      </c>
      <c r="D82" s="1">
        <v>1665</v>
      </c>
      <c r="E82" s="1">
        <v>1905</v>
      </c>
      <c r="X82" s="3" t="s">
        <v>193</v>
      </c>
      <c r="Y82" s="3">
        <v>1</v>
      </c>
      <c r="Z82" s="3">
        <v>65</v>
      </c>
      <c r="AA82" s="3">
        <v>706</v>
      </c>
      <c r="AC82" s="3">
        <f>VLOOKUP($X82,$A$8:$E192,C$4,0)</f>
        <v>1</v>
      </c>
      <c r="AD82" s="3">
        <f>VLOOKUP($X82,$A$8:$E192,D$4,0)</f>
        <v>65</v>
      </c>
      <c r="AE82" s="3">
        <f>VLOOKUP($X82,$A$8:$E192,E$4,0)</f>
        <v>706</v>
      </c>
      <c r="AG82" s="3" t="b">
        <f t="shared" si="25"/>
        <v>1</v>
      </c>
      <c r="AH82" s="3" t="b">
        <f t="shared" si="26"/>
        <v>1</v>
      </c>
      <c r="AI82" s="3" t="b">
        <f t="shared" si="27"/>
        <v>1</v>
      </c>
    </row>
    <row r="83" spans="1:35">
      <c r="A83" s="3" t="s">
        <v>193</v>
      </c>
      <c r="B83" s="1" t="s">
        <v>21</v>
      </c>
      <c r="C83" s="1">
        <v>1</v>
      </c>
      <c r="D83" s="1">
        <v>65</v>
      </c>
      <c r="E83" s="1">
        <v>706</v>
      </c>
      <c r="X83" s="3" t="s">
        <v>194</v>
      </c>
      <c r="Y83" s="3">
        <v>2</v>
      </c>
      <c r="Z83" s="3">
        <v>707</v>
      </c>
      <c r="AA83" s="3">
        <v>1198</v>
      </c>
      <c r="AC83" s="3">
        <f>VLOOKUP($X83,$A$8:$E193,C$4,0)</f>
        <v>2</v>
      </c>
      <c r="AD83" s="3">
        <f>VLOOKUP($X83,$A$8:$E193,D$4,0)</f>
        <v>707</v>
      </c>
      <c r="AE83" s="3">
        <f>VLOOKUP($X83,$A$8:$E193,E$4,0)</f>
        <v>1198</v>
      </c>
      <c r="AG83" s="3" t="b">
        <f t="shared" si="25"/>
        <v>1</v>
      </c>
      <c r="AH83" s="3" t="b">
        <f t="shared" si="26"/>
        <v>1</v>
      </c>
      <c r="AI83" s="3" t="b">
        <f t="shared" si="27"/>
        <v>1</v>
      </c>
    </row>
    <row r="84" spans="1:35">
      <c r="A84" s="3" t="s">
        <v>194</v>
      </c>
      <c r="B84" s="1" t="s">
        <v>21</v>
      </c>
      <c r="C84" s="1">
        <v>2</v>
      </c>
      <c r="D84" s="1">
        <v>707</v>
      </c>
      <c r="E84" s="1">
        <v>1198</v>
      </c>
      <c r="X84" s="3" t="s">
        <v>195</v>
      </c>
      <c r="Y84" s="3">
        <v>3</v>
      </c>
      <c r="Z84" s="3">
        <v>1203</v>
      </c>
      <c r="AA84" s="3">
        <v>1427</v>
      </c>
      <c r="AC84" s="3">
        <f>VLOOKUP($X84,$A$8:$E194,C$4,0)</f>
        <v>3</v>
      </c>
      <c r="AD84" s="3">
        <f>VLOOKUP($X84,$A$8:$E194,D$4,0)</f>
        <v>1203</v>
      </c>
      <c r="AE84" s="3">
        <f>VLOOKUP($X84,$A$8:$E194,E$4,0)</f>
        <v>1427</v>
      </c>
      <c r="AG84" s="3" t="b">
        <f t="shared" si="25"/>
        <v>1</v>
      </c>
      <c r="AH84" s="3" t="b">
        <f t="shared" si="26"/>
        <v>1</v>
      </c>
      <c r="AI84" s="3" t="b">
        <f t="shared" si="27"/>
        <v>1</v>
      </c>
    </row>
    <row r="85" spans="1:35">
      <c r="A85" s="3" t="s">
        <v>195</v>
      </c>
      <c r="B85" s="1" t="s">
        <v>21</v>
      </c>
      <c r="C85" s="1">
        <v>3</v>
      </c>
      <c r="D85" s="1">
        <v>1203</v>
      </c>
      <c r="E85" s="1">
        <v>1427</v>
      </c>
      <c r="X85" s="3" t="s">
        <v>196</v>
      </c>
      <c r="Y85" s="3">
        <v>4</v>
      </c>
      <c r="Z85" s="3">
        <v>1437</v>
      </c>
      <c r="AA85" s="3">
        <v>1694</v>
      </c>
      <c r="AC85" s="3">
        <f>VLOOKUP($X85,$A$8:$E195,C$4,0)</f>
        <v>4</v>
      </c>
      <c r="AD85" s="3">
        <f>VLOOKUP($X85,$A$8:$E195,D$4,0)</f>
        <v>1437</v>
      </c>
      <c r="AE85" s="3">
        <f>VLOOKUP($X85,$A$8:$E195,E$4,0)</f>
        <v>1694</v>
      </c>
      <c r="AG85" s="3" t="b">
        <f t="shared" si="25"/>
        <v>1</v>
      </c>
      <c r="AH85" s="3" t="b">
        <f t="shared" si="26"/>
        <v>1</v>
      </c>
      <c r="AI85" s="3" t="b">
        <f t="shared" si="27"/>
        <v>1</v>
      </c>
    </row>
    <row r="86" spans="1:35">
      <c r="A86" s="3" t="s">
        <v>196</v>
      </c>
      <c r="B86" s="1" t="s">
        <v>21</v>
      </c>
      <c r="C86" s="1">
        <v>4</v>
      </c>
      <c r="D86" s="1">
        <v>1437</v>
      </c>
      <c r="E86" s="1">
        <v>1694</v>
      </c>
      <c r="X86" s="3" t="s">
        <v>197</v>
      </c>
      <c r="Y86" s="3">
        <v>5</v>
      </c>
      <c r="Z86" s="3">
        <v>1695</v>
      </c>
      <c r="AA86" s="3">
        <v>1904</v>
      </c>
      <c r="AC86" s="3">
        <f>VLOOKUP($X86,$A$8:$E196,C$4,0)</f>
        <v>5</v>
      </c>
      <c r="AD86" s="3">
        <f>VLOOKUP($X86,$A$8:$E196,D$4,0)</f>
        <v>1695</v>
      </c>
      <c r="AE86" s="3">
        <f>VLOOKUP($X86,$A$8:$E196,E$4,0)</f>
        <v>1904</v>
      </c>
      <c r="AG86" s="3" t="b">
        <f t="shared" si="25"/>
        <v>1</v>
      </c>
      <c r="AH86" s="3" t="b">
        <f t="shared" si="26"/>
        <v>1</v>
      </c>
      <c r="AI86" s="3" t="b">
        <f t="shared" si="27"/>
        <v>1</v>
      </c>
    </row>
    <row r="87" spans="1:35">
      <c r="A87" s="3" t="s">
        <v>197</v>
      </c>
      <c r="B87" s="1" t="s">
        <v>21</v>
      </c>
      <c r="C87" s="1">
        <v>5</v>
      </c>
      <c r="D87" s="1">
        <v>1695</v>
      </c>
      <c r="E87" s="1">
        <v>1904</v>
      </c>
      <c r="X87" s="3" t="s">
        <v>198</v>
      </c>
      <c r="Y87" s="3">
        <v>1</v>
      </c>
      <c r="Z87" s="3">
        <v>298</v>
      </c>
      <c r="AA87" s="3">
        <v>961</v>
      </c>
      <c r="AC87" s="3">
        <f>VLOOKUP($X87,$A$8:$E197,C$4,0)</f>
        <v>1</v>
      </c>
      <c r="AD87" s="3">
        <f>VLOOKUP($X87,$A$8:$E197,D$4,0)</f>
        <v>298</v>
      </c>
      <c r="AE87" s="3">
        <f>VLOOKUP($X87,$A$8:$E197,E$4,0)</f>
        <v>961</v>
      </c>
      <c r="AG87" s="3" t="b">
        <f t="shared" si="25"/>
        <v>1</v>
      </c>
      <c r="AH87" s="3" t="b">
        <f t="shared" si="26"/>
        <v>1</v>
      </c>
      <c r="AI87" s="3" t="b">
        <f t="shared" si="27"/>
        <v>1</v>
      </c>
    </row>
    <row r="88" spans="1:35">
      <c r="A88" s="3" t="s">
        <v>198</v>
      </c>
      <c r="B88" s="1" t="s">
        <v>15</v>
      </c>
      <c r="C88" s="1">
        <v>1</v>
      </c>
      <c r="D88" s="1">
        <v>298</v>
      </c>
      <c r="E88" s="1">
        <v>961</v>
      </c>
      <c r="X88" s="3" t="s">
        <v>199</v>
      </c>
      <c r="Y88" s="3">
        <v>2</v>
      </c>
      <c r="Z88" s="3">
        <v>987</v>
      </c>
      <c r="AA88" s="3">
        <v>1343</v>
      </c>
      <c r="AC88" s="3">
        <f>VLOOKUP($X88,$A$8:$E198,C$4,0)</f>
        <v>2</v>
      </c>
      <c r="AD88" s="3">
        <f>VLOOKUP($X88,$A$8:$E198,D$4,0)</f>
        <v>987</v>
      </c>
      <c r="AE88" s="3">
        <f>VLOOKUP($X88,$A$8:$E198,E$4,0)</f>
        <v>1343</v>
      </c>
      <c r="AG88" s="3" t="b">
        <f t="shared" si="25"/>
        <v>1</v>
      </c>
      <c r="AH88" s="3" t="b">
        <f t="shared" si="26"/>
        <v>1</v>
      </c>
      <c r="AI88" s="3" t="b">
        <f t="shared" si="27"/>
        <v>1</v>
      </c>
    </row>
    <row r="89" spans="1:35">
      <c r="A89" s="3" t="s">
        <v>199</v>
      </c>
      <c r="B89" s="1" t="s">
        <v>15</v>
      </c>
      <c r="C89" s="1">
        <v>2</v>
      </c>
      <c r="D89" s="1">
        <v>987</v>
      </c>
      <c r="E89" s="1">
        <v>1343</v>
      </c>
      <c r="X89" s="3" t="s">
        <v>200</v>
      </c>
      <c r="Y89" s="3">
        <v>3</v>
      </c>
      <c r="Z89" s="3">
        <v>1364</v>
      </c>
      <c r="AA89" s="3">
        <v>1485</v>
      </c>
      <c r="AC89" s="3">
        <f>VLOOKUP($X89,$A$8:$E199,C$4,0)</f>
        <v>3</v>
      </c>
      <c r="AD89" s="3">
        <f>VLOOKUP($X89,$A$8:$E199,D$4,0)</f>
        <v>1364</v>
      </c>
      <c r="AE89" s="3">
        <f>VLOOKUP($X89,$A$8:$E199,E$4,0)</f>
        <v>1485</v>
      </c>
      <c r="AG89" s="3" t="b">
        <f t="shared" si="25"/>
        <v>1</v>
      </c>
      <c r="AH89" s="3" t="b">
        <f t="shared" si="26"/>
        <v>1</v>
      </c>
      <c r="AI89" s="3" t="b">
        <f t="shared" si="27"/>
        <v>1</v>
      </c>
    </row>
    <row r="90" spans="1:35">
      <c r="A90" s="3" t="s">
        <v>200</v>
      </c>
      <c r="B90" s="1" t="s">
        <v>15</v>
      </c>
      <c r="C90" s="1">
        <v>3</v>
      </c>
      <c r="D90" s="1">
        <v>1364</v>
      </c>
      <c r="E90" s="1">
        <v>1485</v>
      </c>
      <c r="X90" s="3" t="s">
        <v>201</v>
      </c>
      <c r="Y90" s="3">
        <v>4</v>
      </c>
      <c r="Z90" s="3">
        <v>1492</v>
      </c>
      <c r="AA90" s="3">
        <v>1734</v>
      </c>
      <c r="AC90" s="3">
        <f>VLOOKUP($X90,$A$8:$E200,C$4,0)</f>
        <v>4</v>
      </c>
      <c r="AD90" s="3">
        <f>VLOOKUP($X90,$A$8:$E200,D$4,0)</f>
        <v>1492</v>
      </c>
      <c r="AE90" s="3">
        <f>VLOOKUP($X90,$A$8:$E200,E$4,0)</f>
        <v>1734</v>
      </c>
      <c r="AG90" s="3" t="b">
        <f t="shared" si="25"/>
        <v>1</v>
      </c>
      <c r="AH90" s="3" t="b">
        <f t="shared" si="26"/>
        <v>1</v>
      </c>
      <c r="AI90" s="3" t="b">
        <f t="shared" si="27"/>
        <v>1</v>
      </c>
    </row>
    <row r="91" spans="1:35">
      <c r="A91" s="3" t="s">
        <v>201</v>
      </c>
      <c r="B91" s="1" t="s">
        <v>15</v>
      </c>
      <c r="C91" s="1">
        <v>4</v>
      </c>
      <c r="D91" s="1">
        <v>1492</v>
      </c>
      <c r="E91" s="1">
        <v>1734</v>
      </c>
      <c r="X91" s="3" t="s">
        <v>202</v>
      </c>
      <c r="Y91" s="3">
        <v>5</v>
      </c>
      <c r="Z91" s="3">
        <v>1749</v>
      </c>
      <c r="AA91" s="3">
        <v>1901</v>
      </c>
      <c r="AC91" s="3">
        <f>VLOOKUP($X91,$A$8:$E201,C$4,0)</f>
        <v>5</v>
      </c>
      <c r="AD91" s="3">
        <f>VLOOKUP($X91,$A$8:$E201,D$4,0)</f>
        <v>1749</v>
      </c>
      <c r="AE91" s="3">
        <f>VLOOKUP($X91,$A$8:$E201,E$4,0)</f>
        <v>1901</v>
      </c>
      <c r="AG91" s="3" t="b">
        <f t="shared" si="25"/>
        <v>1</v>
      </c>
      <c r="AH91" s="3" t="b">
        <f t="shared" si="26"/>
        <v>1</v>
      </c>
      <c r="AI91" s="3" t="b">
        <f t="shared" si="27"/>
        <v>1</v>
      </c>
    </row>
    <row r="92" spans="1:35">
      <c r="A92" s="3" t="s">
        <v>202</v>
      </c>
      <c r="B92" s="1" t="s">
        <v>15</v>
      </c>
      <c r="C92" s="1">
        <v>5</v>
      </c>
      <c r="D92" s="1">
        <v>1749</v>
      </c>
      <c r="E92" s="1">
        <v>1901</v>
      </c>
      <c r="X92" s="3" t="s">
        <v>203</v>
      </c>
      <c r="Y92" s="3">
        <v>1</v>
      </c>
      <c r="Z92" s="3">
        <v>31</v>
      </c>
      <c r="AA92" s="3">
        <v>638</v>
      </c>
      <c r="AC92" s="3">
        <f>VLOOKUP($X92,$A$8:$E202,C$4,0)</f>
        <v>1</v>
      </c>
      <c r="AD92" s="3">
        <f>VLOOKUP($X92,$A$8:$E202,D$4,0)</f>
        <v>31</v>
      </c>
      <c r="AE92" s="3">
        <f>VLOOKUP($X92,$A$8:$E202,E$4,0)</f>
        <v>638</v>
      </c>
      <c r="AG92" s="3" t="b">
        <f t="shared" si="25"/>
        <v>1</v>
      </c>
      <c r="AH92" s="3" t="b">
        <f t="shared" si="26"/>
        <v>1</v>
      </c>
      <c r="AI92" s="3" t="b">
        <f t="shared" si="27"/>
        <v>1</v>
      </c>
    </row>
    <row r="93" spans="1:35">
      <c r="A93" s="3" t="s">
        <v>203</v>
      </c>
      <c r="B93" s="1" t="s">
        <v>6</v>
      </c>
      <c r="C93" s="1">
        <v>1</v>
      </c>
      <c r="D93" s="1">
        <v>31</v>
      </c>
      <c r="E93" s="1">
        <v>638</v>
      </c>
      <c r="X93" s="3" t="s">
        <v>204</v>
      </c>
      <c r="Y93" s="3">
        <v>2</v>
      </c>
      <c r="Z93" s="3">
        <v>677</v>
      </c>
      <c r="AA93" s="3">
        <v>1024</v>
      </c>
      <c r="AC93" s="3">
        <f>VLOOKUP($X93,$A$8:$E203,C$4,0)</f>
        <v>2</v>
      </c>
      <c r="AD93" s="3">
        <f>VLOOKUP($X93,$A$8:$E203,D$4,0)</f>
        <v>677</v>
      </c>
      <c r="AE93" s="3">
        <f>VLOOKUP($X93,$A$8:$E203,E$4,0)</f>
        <v>1024</v>
      </c>
      <c r="AG93" s="3" t="b">
        <f t="shared" si="25"/>
        <v>1</v>
      </c>
      <c r="AH93" s="3" t="b">
        <f t="shared" si="26"/>
        <v>1</v>
      </c>
      <c r="AI93" s="3" t="b">
        <f t="shared" si="27"/>
        <v>1</v>
      </c>
    </row>
    <row r="94" spans="1:35">
      <c r="A94" s="3" t="s">
        <v>204</v>
      </c>
      <c r="B94" s="1" t="s">
        <v>6</v>
      </c>
      <c r="C94" s="1">
        <v>2</v>
      </c>
      <c r="D94" s="1">
        <v>677</v>
      </c>
      <c r="E94" s="1">
        <v>1024</v>
      </c>
      <c r="X94" s="3" t="s">
        <v>205</v>
      </c>
      <c r="Y94" s="3">
        <v>3</v>
      </c>
      <c r="Z94" s="3">
        <v>1039</v>
      </c>
      <c r="AA94" s="3">
        <v>1320</v>
      </c>
      <c r="AC94" s="3">
        <f>VLOOKUP($X94,$A$8:$E204,C$4,0)</f>
        <v>3</v>
      </c>
      <c r="AD94" s="3">
        <f>VLOOKUP($X94,$A$8:$E204,D$4,0)</f>
        <v>1039</v>
      </c>
      <c r="AE94" s="3">
        <f>VLOOKUP($X94,$A$8:$E204,E$4,0)</f>
        <v>1320</v>
      </c>
      <c r="AG94" s="3" t="b">
        <f t="shared" si="25"/>
        <v>1</v>
      </c>
      <c r="AH94" s="3" t="b">
        <f t="shared" si="26"/>
        <v>1</v>
      </c>
      <c r="AI94" s="3" t="b">
        <f t="shared" si="27"/>
        <v>1</v>
      </c>
    </row>
    <row r="95" spans="1:35">
      <c r="A95" s="3" t="s">
        <v>205</v>
      </c>
      <c r="B95" s="1" t="s">
        <v>6</v>
      </c>
      <c r="C95" s="1">
        <v>3</v>
      </c>
      <c r="D95" s="1">
        <v>1039</v>
      </c>
      <c r="E95" s="1">
        <v>1320</v>
      </c>
      <c r="X95" s="3" t="s">
        <v>206</v>
      </c>
      <c r="Y95" s="3">
        <v>4</v>
      </c>
      <c r="Z95" s="3">
        <v>1321</v>
      </c>
      <c r="AA95" s="3">
        <v>1600</v>
      </c>
      <c r="AC95" s="3">
        <f>VLOOKUP($X95,$A$8:$E205,C$4,0)</f>
        <v>4</v>
      </c>
      <c r="AD95" s="3">
        <f>VLOOKUP($X95,$A$8:$E205,D$4,0)</f>
        <v>1321</v>
      </c>
      <c r="AE95" s="3">
        <f>VLOOKUP($X95,$A$8:$E205,E$4,0)</f>
        <v>1600</v>
      </c>
      <c r="AG95" s="3" t="b">
        <f t="shared" si="25"/>
        <v>1</v>
      </c>
      <c r="AH95" s="3" t="b">
        <f t="shared" si="26"/>
        <v>1</v>
      </c>
      <c r="AI95" s="3" t="b">
        <f t="shared" si="27"/>
        <v>1</v>
      </c>
    </row>
    <row r="96" spans="1:35">
      <c r="A96" s="3" t="s">
        <v>206</v>
      </c>
      <c r="B96" s="1" t="s">
        <v>6</v>
      </c>
      <c r="C96" s="1">
        <v>4</v>
      </c>
      <c r="D96" s="1">
        <v>1321</v>
      </c>
      <c r="E96" s="1">
        <v>1600</v>
      </c>
      <c r="X96" s="3" t="s">
        <v>207</v>
      </c>
      <c r="Y96" s="3">
        <v>5</v>
      </c>
      <c r="Z96" s="3">
        <v>1602</v>
      </c>
      <c r="AA96" s="3">
        <v>1908</v>
      </c>
      <c r="AC96" s="3">
        <f>VLOOKUP($X96,$A$8:$E206,C$4,0)</f>
        <v>5</v>
      </c>
      <c r="AD96" s="3">
        <f>VLOOKUP($X96,$A$8:$E206,D$4,0)</f>
        <v>1602</v>
      </c>
      <c r="AE96" s="3">
        <f>VLOOKUP($X96,$A$8:$E206,E$4,0)</f>
        <v>1908</v>
      </c>
      <c r="AG96" s="3" t="b">
        <f t="shared" si="25"/>
        <v>1</v>
      </c>
      <c r="AH96" s="3" t="b">
        <f t="shared" si="26"/>
        <v>1</v>
      </c>
      <c r="AI96" s="3" t="b">
        <f t="shared" si="27"/>
        <v>1</v>
      </c>
    </row>
    <row r="97" spans="1:35">
      <c r="A97" s="3" t="s">
        <v>207</v>
      </c>
      <c r="B97" s="1" t="s">
        <v>6</v>
      </c>
      <c r="C97" s="1">
        <v>5</v>
      </c>
      <c r="D97" s="1">
        <v>1602</v>
      </c>
      <c r="E97" s="1">
        <v>1908</v>
      </c>
      <c r="X97" s="3" t="s">
        <v>208</v>
      </c>
      <c r="Y97" s="3">
        <v>1</v>
      </c>
      <c r="Z97" s="3">
        <v>652</v>
      </c>
      <c r="AA97" s="3">
        <v>1114</v>
      </c>
      <c r="AC97" s="3">
        <f>VLOOKUP($X97,$A$8:$E207,C$4,0)</f>
        <v>1</v>
      </c>
      <c r="AD97" s="3">
        <f>VLOOKUP($X97,$A$8:$E207,D$4,0)</f>
        <v>652</v>
      </c>
      <c r="AE97" s="3">
        <f>VLOOKUP($X97,$A$8:$E207,E$4,0)</f>
        <v>1114</v>
      </c>
      <c r="AG97" s="3" t="b">
        <f t="shared" si="25"/>
        <v>1</v>
      </c>
      <c r="AH97" s="3" t="b">
        <f t="shared" si="26"/>
        <v>1</v>
      </c>
      <c r="AI97" s="3" t="b">
        <f t="shared" si="27"/>
        <v>1</v>
      </c>
    </row>
    <row r="98" spans="1:35">
      <c r="A98" s="3" t="s">
        <v>208</v>
      </c>
      <c r="B98" s="1" t="s">
        <v>4</v>
      </c>
      <c r="C98" s="1">
        <v>1</v>
      </c>
      <c r="D98" s="1">
        <v>652</v>
      </c>
      <c r="E98" s="1">
        <v>1114</v>
      </c>
      <c r="X98" s="3" t="s">
        <v>209</v>
      </c>
      <c r="Y98" s="3">
        <v>2</v>
      </c>
      <c r="Z98" s="3">
        <v>1122</v>
      </c>
      <c r="AA98" s="3">
        <v>1354</v>
      </c>
      <c r="AC98" s="3">
        <f>VLOOKUP($X98,$A$8:$E208,C$4,0)</f>
        <v>2</v>
      </c>
      <c r="AD98" s="3">
        <f>VLOOKUP($X98,$A$8:$E208,D$4,0)</f>
        <v>1122</v>
      </c>
      <c r="AE98" s="3">
        <f>VLOOKUP($X98,$A$8:$E208,E$4,0)</f>
        <v>1354</v>
      </c>
      <c r="AG98" s="3" t="b">
        <f t="shared" si="25"/>
        <v>1</v>
      </c>
      <c r="AH98" s="3" t="b">
        <f t="shared" si="26"/>
        <v>1</v>
      </c>
      <c r="AI98" s="3" t="b">
        <f t="shared" si="27"/>
        <v>1</v>
      </c>
    </row>
    <row r="99" spans="1:35">
      <c r="A99" s="3" t="s">
        <v>209</v>
      </c>
      <c r="B99" s="1" t="s">
        <v>4</v>
      </c>
      <c r="C99" s="1">
        <v>2</v>
      </c>
      <c r="D99" s="1">
        <v>1122</v>
      </c>
      <c r="E99" s="1">
        <v>1354</v>
      </c>
      <c r="X99" s="3" t="s">
        <v>210</v>
      </c>
      <c r="Y99" s="3">
        <v>3</v>
      </c>
      <c r="Z99" s="3">
        <v>1368</v>
      </c>
      <c r="AA99" s="3">
        <v>1565</v>
      </c>
      <c r="AC99" s="3">
        <f>VLOOKUP($X99,$A$8:$E209,C$4,0)</f>
        <v>3</v>
      </c>
      <c r="AD99" s="3">
        <f>VLOOKUP($X99,$A$8:$E209,D$4,0)</f>
        <v>1368</v>
      </c>
      <c r="AE99" s="3">
        <f>VLOOKUP($X99,$A$8:$E209,E$4,0)</f>
        <v>1565</v>
      </c>
      <c r="AG99" s="3" t="b">
        <f t="shared" si="25"/>
        <v>1</v>
      </c>
      <c r="AH99" s="3" t="b">
        <f t="shared" si="26"/>
        <v>1</v>
      </c>
      <c r="AI99" s="3" t="b">
        <f t="shared" si="27"/>
        <v>1</v>
      </c>
    </row>
    <row r="100" spans="1:35">
      <c r="A100" s="3" t="s">
        <v>210</v>
      </c>
      <c r="B100" s="1" t="s">
        <v>4</v>
      </c>
      <c r="C100" s="1">
        <v>3</v>
      </c>
      <c r="D100" s="1">
        <v>1368</v>
      </c>
      <c r="E100" s="1">
        <v>1565</v>
      </c>
      <c r="X100" s="3" t="s">
        <v>211</v>
      </c>
      <c r="Y100" s="3">
        <v>4</v>
      </c>
      <c r="Z100" s="3">
        <v>1579</v>
      </c>
      <c r="AA100" s="3">
        <v>1723</v>
      </c>
      <c r="AC100" s="3">
        <f>VLOOKUP($X100,$A$8:$E210,C$4,0)</f>
        <v>4</v>
      </c>
      <c r="AD100" s="3">
        <f>VLOOKUP($X100,$A$8:$E210,D$4,0)</f>
        <v>1579</v>
      </c>
      <c r="AE100" s="3">
        <f>VLOOKUP($X100,$A$8:$E210,E$4,0)</f>
        <v>1723</v>
      </c>
      <c r="AG100" s="3" t="b">
        <f t="shared" si="25"/>
        <v>1</v>
      </c>
      <c r="AH100" s="3" t="b">
        <f t="shared" si="26"/>
        <v>1</v>
      </c>
      <c r="AI100" s="3" t="b">
        <f t="shared" si="27"/>
        <v>1</v>
      </c>
    </row>
    <row r="101" spans="1:35">
      <c r="A101" s="3" t="s">
        <v>211</v>
      </c>
      <c r="B101" s="1" t="s">
        <v>4</v>
      </c>
      <c r="C101" s="1">
        <v>4</v>
      </c>
      <c r="D101" s="1">
        <v>1579</v>
      </c>
      <c r="E101" s="1">
        <v>1723</v>
      </c>
      <c r="X101" s="3" t="s">
        <v>212</v>
      </c>
      <c r="Y101" s="3">
        <v>5</v>
      </c>
      <c r="Z101" s="3">
        <v>1739</v>
      </c>
      <c r="AA101" s="3">
        <v>1893</v>
      </c>
      <c r="AC101" s="3">
        <f>VLOOKUP($X101,$A$8:$E211,C$4,0)</f>
        <v>5</v>
      </c>
      <c r="AD101" s="3">
        <f>VLOOKUP($X101,$A$8:$E211,D$4,0)</f>
        <v>1739</v>
      </c>
      <c r="AE101" s="3">
        <f>VLOOKUP($X101,$A$8:$E211,E$4,0)</f>
        <v>1893</v>
      </c>
      <c r="AG101" s="3" t="b">
        <f t="shared" si="25"/>
        <v>1</v>
      </c>
      <c r="AH101" s="3" t="b">
        <f t="shared" si="26"/>
        <v>1</v>
      </c>
      <c r="AI101" s="3" t="b">
        <f t="shared" si="27"/>
        <v>1</v>
      </c>
    </row>
    <row r="102" spans="1:35">
      <c r="A102" s="3" t="s">
        <v>212</v>
      </c>
      <c r="B102" s="1" t="s">
        <v>4</v>
      </c>
      <c r="C102" s="1">
        <v>5</v>
      </c>
      <c r="D102" s="1">
        <v>1739</v>
      </c>
      <c r="E102" s="1">
        <v>1893</v>
      </c>
      <c r="X102" s="3" t="s">
        <v>213</v>
      </c>
      <c r="Y102" s="3">
        <v>1</v>
      </c>
      <c r="Z102" s="3">
        <v>68</v>
      </c>
      <c r="AA102" s="3">
        <v>455</v>
      </c>
      <c r="AC102" s="3">
        <f>VLOOKUP($X102,$A$8:$E212,C$4,0)</f>
        <v>1</v>
      </c>
      <c r="AD102" s="3">
        <f>VLOOKUP($X102,$A$8:$E212,D$4,0)</f>
        <v>68</v>
      </c>
      <c r="AE102" s="3">
        <f>VLOOKUP($X102,$A$8:$E212,E$4,0)</f>
        <v>455</v>
      </c>
      <c r="AG102" s="3" t="b">
        <f t="shared" si="25"/>
        <v>1</v>
      </c>
      <c r="AH102" s="3" t="b">
        <f t="shared" si="26"/>
        <v>1</v>
      </c>
      <c r="AI102" s="3" t="b">
        <f t="shared" si="27"/>
        <v>1</v>
      </c>
    </row>
    <row r="103" spans="1:35">
      <c r="A103" s="3" t="s">
        <v>213</v>
      </c>
      <c r="B103" s="1" t="s">
        <v>23</v>
      </c>
      <c r="C103" s="1">
        <v>1</v>
      </c>
      <c r="D103" s="1">
        <v>68</v>
      </c>
      <c r="E103" s="1">
        <v>455</v>
      </c>
      <c r="X103" s="3" t="s">
        <v>214</v>
      </c>
      <c r="Y103" s="3">
        <v>2</v>
      </c>
      <c r="Z103" s="3">
        <v>495</v>
      </c>
      <c r="AA103" s="3">
        <v>903</v>
      </c>
      <c r="AC103" s="3">
        <f>VLOOKUP($X103,$A$8:$E213,C$4,0)</f>
        <v>2</v>
      </c>
      <c r="AD103" s="3">
        <f>VLOOKUP($X103,$A$8:$E213,D$4,0)</f>
        <v>495</v>
      </c>
      <c r="AE103" s="3">
        <f>VLOOKUP($X103,$A$8:$E213,E$4,0)</f>
        <v>903</v>
      </c>
      <c r="AG103" s="3" t="b">
        <f t="shared" si="25"/>
        <v>1</v>
      </c>
      <c r="AH103" s="3" t="b">
        <f t="shared" si="26"/>
        <v>1</v>
      </c>
      <c r="AI103" s="3" t="b">
        <f t="shared" si="27"/>
        <v>1</v>
      </c>
    </row>
    <row r="104" spans="1:35">
      <c r="A104" s="3" t="s">
        <v>214</v>
      </c>
      <c r="B104" s="1" t="s">
        <v>23</v>
      </c>
      <c r="C104" s="1">
        <v>2</v>
      </c>
      <c r="D104" s="1">
        <v>495</v>
      </c>
      <c r="E104" s="1">
        <v>903</v>
      </c>
      <c r="X104" s="3" t="s">
        <v>215</v>
      </c>
      <c r="Y104" s="3">
        <v>3</v>
      </c>
      <c r="Z104" s="3">
        <v>923</v>
      </c>
      <c r="AA104" s="3">
        <v>1268</v>
      </c>
      <c r="AC104" s="3">
        <f>VLOOKUP($X104,$A$8:$E214,C$4,0)</f>
        <v>3</v>
      </c>
      <c r="AD104" s="3">
        <f>VLOOKUP($X104,$A$8:$E214,D$4,0)</f>
        <v>923</v>
      </c>
      <c r="AE104" s="3">
        <f>VLOOKUP($X104,$A$8:$E214,E$4,0)</f>
        <v>1268</v>
      </c>
      <c r="AG104" s="3" t="b">
        <f t="shared" si="25"/>
        <v>1</v>
      </c>
      <c r="AH104" s="3" t="b">
        <f t="shared" si="26"/>
        <v>1</v>
      </c>
      <c r="AI104" s="3" t="b">
        <f t="shared" si="27"/>
        <v>1</v>
      </c>
    </row>
    <row r="105" spans="1:35">
      <c r="A105" s="3" t="s">
        <v>215</v>
      </c>
      <c r="B105" s="1" t="s">
        <v>23</v>
      </c>
      <c r="C105" s="1">
        <v>3</v>
      </c>
      <c r="D105" s="1">
        <v>923</v>
      </c>
      <c r="E105" s="1">
        <v>1268</v>
      </c>
      <c r="X105" s="3" t="s">
        <v>216</v>
      </c>
      <c r="Y105" s="3">
        <v>4</v>
      </c>
      <c r="Z105" s="3">
        <v>1336</v>
      </c>
      <c r="AA105" s="3">
        <v>1595</v>
      </c>
      <c r="AC105" s="3">
        <f>VLOOKUP($X105,$A$8:$E215,C$4,0)</f>
        <v>4</v>
      </c>
      <c r="AD105" s="3">
        <f>VLOOKUP($X105,$A$8:$E215,D$4,0)</f>
        <v>1336</v>
      </c>
      <c r="AE105" s="3">
        <f>VLOOKUP($X105,$A$8:$E215,E$4,0)</f>
        <v>1595</v>
      </c>
      <c r="AG105" s="3" t="b">
        <f t="shared" si="25"/>
        <v>1</v>
      </c>
      <c r="AH105" s="3" t="b">
        <f t="shared" si="26"/>
        <v>1</v>
      </c>
      <c r="AI105" s="3" t="b">
        <f t="shared" si="27"/>
        <v>1</v>
      </c>
    </row>
    <row r="106" spans="1:35">
      <c r="A106" s="3" t="s">
        <v>216</v>
      </c>
      <c r="B106" s="1" t="s">
        <v>23</v>
      </c>
      <c r="C106" s="1">
        <v>4</v>
      </c>
      <c r="D106" s="1">
        <v>1336</v>
      </c>
      <c r="E106" s="1">
        <v>1595</v>
      </c>
      <c r="X106" s="3" t="s">
        <v>217</v>
      </c>
      <c r="Y106" s="3">
        <v>5</v>
      </c>
      <c r="Z106" s="3">
        <v>1627</v>
      </c>
      <c r="AA106" s="3">
        <v>1874</v>
      </c>
      <c r="AC106" s="3">
        <f>VLOOKUP($X106,$A$8:$E216,C$4,0)</f>
        <v>5</v>
      </c>
      <c r="AD106" s="3">
        <f>VLOOKUP($X106,$A$8:$E216,D$4,0)</f>
        <v>1627</v>
      </c>
      <c r="AE106" s="3">
        <f>VLOOKUP($X106,$A$8:$E216,E$4,0)</f>
        <v>1874</v>
      </c>
      <c r="AG106" s="3" t="b">
        <f t="shared" si="25"/>
        <v>1</v>
      </c>
      <c r="AH106" s="3" t="b">
        <f t="shared" si="26"/>
        <v>1</v>
      </c>
      <c r="AI106" s="3" t="b">
        <f t="shared" si="27"/>
        <v>1</v>
      </c>
    </row>
    <row r="107" spans="1:35">
      <c r="A107" s="3" t="s">
        <v>217</v>
      </c>
      <c r="B107" s="1" t="s">
        <v>23</v>
      </c>
      <c r="C107" s="1">
        <v>5</v>
      </c>
      <c r="D107" s="1">
        <v>1627</v>
      </c>
      <c r="E107" s="1">
        <v>1874</v>
      </c>
      <c r="X107" s="3" t="s">
        <v>218</v>
      </c>
      <c r="Y107" s="3">
        <v>1</v>
      </c>
      <c r="Z107" s="3">
        <v>0</v>
      </c>
      <c r="AA107" s="3">
        <v>227</v>
      </c>
      <c r="AC107" s="3">
        <f>VLOOKUP($X107,$A$8:$E217,C$4,0)</f>
        <v>1</v>
      </c>
      <c r="AD107" s="3">
        <f>VLOOKUP($X107,$A$8:$E217,D$4,0)</f>
        <v>0</v>
      </c>
      <c r="AE107" s="3">
        <f>VLOOKUP($X107,$A$8:$E217,E$4,0)</f>
        <v>227</v>
      </c>
      <c r="AG107" s="3" t="b">
        <f t="shared" si="25"/>
        <v>1</v>
      </c>
      <c r="AH107" s="3" t="b">
        <f t="shared" si="26"/>
        <v>1</v>
      </c>
      <c r="AI107" s="3" t="b">
        <f t="shared" si="27"/>
        <v>1</v>
      </c>
    </row>
    <row r="108" spans="1:35">
      <c r="A108" s="3" t="s">
        <v>218</v>
      </c>
      <c r="B108" s="1" t="s">
        <v>16</v>
      </c>
      <c r="C108" s="1">
        <v>1</v>
      </c>
      <c r="D108" s="1">
        <v>0</v>
      </c>
      <c r="E108" s="1">
        <v>227</v>
      </c>
      <c r="X108" s="3" t="s">
        <v>219</v>
      </c>
      <c r="Y108" s="3">
        <v>2</v>
      </c>
      <c r="Z108" s="3">
        <v>234</v>
      </c>
      <c r="AA108" s="3">
        <v>385</v>
      </c>
      <c r="AC108" s="3">
        <f>VLOOKUP($X108,$A$8:$E218,C$4,0)</f>
        <v>2</v>
      </c>
      <c r="AD108" s="3">
        <f>VLOOKUP($X108,$A$8:$E218,D$4,0)</f>
        <v>234</v>
      </c>
      <c r="AE108" s="3">
        <f>VLOOKUP($X108,$A$8:$E218,E$4,0)</f>
        <v>385</v>
      </c>
      <c r="AG108" s="3" t="b">
        <f t="shared" si="25"/>
        <v>1</v>
      </c>
      <c r="AH108" s="3" t="b">
        <f t="shared" si="26"/>
        <v>1</v>
      </c>
      <c r="AI108" s="3" t="b">
        <f t="shared" si="27"/>
        <v>1</v>
      </c>
    </row>
    <row r="109" spans="1:35">
      <c r="A109" s="3" t="s">
        <v>219</v>
      </c>
      <c r="B109" s="1" t="s">
        <v>16</v>
      </c>
      <c r="C109" s="1">
        <v>2</v>
      </c>
      <c r="D109" s="1">
        <v>234</v>
      </c>
      <c r="E109" s="1">
        <v>385</v>
      </c>
      <c r="X109" s="3" t="s">
        <v>220</v>
      </c>
      <c r="Y109" s="3">
        <v>3</v>
      </c>
      <c r="Z109" s="3">
        <v>428</v>
      </c>
      <c r="AA109" s="3">
        <v>679</v>
      </c>
      <c r="AC109" s="3">
        <f>VLOOKUP($X109,$A$8:$E219,C$4,0)</f>
        <v>3</v>
      </c>
      <c r="AD109" s="3">
        <f>VLOOKUP($X109,$A$8:$E219,D$4,0)</f>
        <v>428</v>
      </c>
      <c r="AE109" s="3">
        <f>VLOOKUP($X109,$A$8:$E219,E$4,0)</f>
        <v>679</v>
      </c>
      <c r="AG109" s="3" t="b">
        <f t="shared" si="25"/>
        <v>1</v>
      </c>
      <c r="AH109" s="3" t="b">
        <f t="shared" si="26"/>
        <v>1</v>
      </c>
      <c r="AI109" s="3" t="b">
        <f t="shared" si="27"/>
        <v>1</v>
      </c>
    </row>
    <row r="110" spans="1:35">
      <c r="A110" s="3" t="s">
        <v>220</v>
      </c>
      <c r="B110" s="1" t="s">
        <v>16</v>
      </c>
      <c r="C110" s="1">
        <v>3</v>
      </c>
      <c r="D110" s="1">
        <v>428</v>
      </c>
      <c r="E110" s="1">
        <v>679</v>
      </c>
      <c r="X110" s="3" t="s">
        <v>221</v>
      </c>
      <c r="Y110" s="3">
        <v>4</v>
      </c>
      <c r="Z110" s="3">
        <v>692</v>
      </c>
      <c r="AA110" s="3">
        <v>977</v>
      </c>
      <c r="AC110" s="3">
        <f>VLOOKUP($X110,$A$8:$E220,C$4,0)</f>
        <v>4</v>
      </c>
      <c r="AD110" s="3">
        <f>VLOOKUP($X110,$A$8:$E220,D$4,0)</f>
        <v>692</v>
      </c>
      <c r="AE110" s="3">
        <f>VLOOKUP($X110,$A$8:$E220,E$4,0)</f>
        <v>977</v>
      </c>
      <c r="AG110" s="3" t="b">
        <f t="shared" si="25"/>
        <v>1</v>
      </c>
      <c r="AH110" s="3" t="b">
        <f t="shared" si="26"/>
        <v>1</v>
      </c>
      <c r="AI110" s="3" t="b">
        <f t="shared" si="27"/>
        <v>1</v>
      </c>
    </row>
    <row r="111" spans="1:35">
      <c r="A111" s="3" t="s">
        <v>221</v>
      </c>
      <c r="B111" s="1" t="s">
        <v>16</v>
      </c>
      <c r="C111" s="1">
        <v>4</v>
      </c>
      <c r="D111" s="1">
        <v>692</v>
      </c>
      <c r="E111" s="1">
        <v>977</v>
      </c>
      <c r="X111" s="3" t="s">
        <v>222</v>
      </c>
      <c r="Y111" s="3">
        <v>5</v>
      </c>
      <c r="Z111" s="3">
        <v>995</v>
      </c>
      <c r="AA111" s="3">
        <v>1505</v>
      </c>
      <c r="AC111" s="3">
        <f>VLOOKUP($X111,$A$8:$E221,C$4,0)</f>
        <v>5</v>
      </c>
      <c r="AD111" s="3">
        <f>VLOOKUP($X111,$A$8:$E221,D$4,0)</f>
        <v>995</v>
      </c>
      <c r="AE111" s="3">
        <f>VLOOKUP($X111,$A$8:$E221,E$4,0)</f>
        <v>1505</v>
      </c>
      <c r="AG111" s="3" t="b">
        <f t="shared" si="25"/>
        <v>1</v>
      </c>
      <c r="AH111" s="3" t="b">
        <f t="shared" si="26"/>
        <v>1</v>
      </c>
      <c r="AI111" s="3" t="b">
        <f t="shared" si="27"/>
        <v>1</v>
      </c>
    </row>
    <row r="112" spans="1:35">
      <c r="A112" s="3" t="s">
        <v>222</v>
      </c>
      <c r="B112" s="1" t="s">
        <v>16</v>
      </c>
      <c r="C112" s="1">
        <v>5</v>
      </c>
      <c r="D112" s="1">
        <v>995</v>
      </c>
      <c r="E112" s="1">
        <v>1505</v>
      </c>
      <c r="X112" s="3" t="s">
        <v>223</v>
      </c>
      <c r="Y112" s="3">
        <v>1</v>
      </c>
      <c r="Z112" s="3">
        <v>39</v>
      </c>
      <c r="AA112" s="3">
        <v>292</v>
      </c>
      <c r="AC112" s="3">
        <f>VLOOKUP($X112,$A$8:$E222,C$4,0)</f>
        <v>1</v>
      </c>
      <c r="AD112" s="3">
        <f>VLOOKUP($X112,$A$8:$E222,D$4,0)</f>
        <v>39</v>
      </c>
      <c r="AE112" s="3">
        <f>VLOOKUP($X112,$A$8:$E222,E$4,0)</f>
        <v>292</v>
      </c>
      <c r="AG112" s="3" t="b">
        <f t="shared" si="25"/>
        <v>1</v>
      </c>
      <c r="AH112" s="3" t="b">
        <f t="shared" si="26"/>
        <v>1</v>
      </c>
      <c r="AI112" s="3" t="b">
        <f t="shared" si="27"/>
        <v>1</v>
      </c>
    </row>
    <row r="113" spans="1:35">
      <c r="A113" s="3" t="s">
        <v>223</v>
      </c>
      <c r="B113" s="1" t="s">
        <v>18</v>
      </c>
      <c r="C113" s="1">
        <v>1</v>
      </c>
      <c r="D113" s="1">
        <v>39</v>
      </c>
      <c r="E113" s="1">
        <v>292</v>
      </c>
      <c r="X113" s="3" t="s">
        <v>224</v>
      </c>
      <c r="Y113" s="3">
        <v>2</v>
      </c>
      <c r="Z113" s="3">
        <v>300</v>
      </c>
      <c r="AA113" s="3">
        <v>835</v>
      </c>
      <c r="AC113" s="3">
        <f>VLOOKUP($X113,$A$8:$E223,C$4,0)</f>
        <v>2</v>
      </c>
      <c r="AD113" s="3">
        <f>VLOOKUP($X113,$A$8:$E223,D$4,0)</f>
        <v>300</v>
      </c>
      <c r="AE113" s="3">
        <f>VLOOKUP($X113,$A$8:$E223,E$4,0)</f>
        <v>835</v>
      </c>
      <c r="AG113" s="3" t="b">
        <f t="shared" si="25"/>
        <v>1</v>
      </c>
      <c r="AH113" s="3" t="b">
        <f t="shared" si="26"/>
        <v>1</v>
      </c>
      <c r="AI113" s="3" t="b">
        <f t="shared" si="27"/>
        <v>1</v>
      </c>
    </row>
    <row r="114" spans="1:35">
      <c r="A114" s="3" t="s">
        <v>224</v>
      </c>
      <c r="B114" s="1" t="s">
        <v>18</v>
      </c>
      <c r="C114" s="1">
        <v>2</v>
      </c>
      <c r="D114" s="1">
        <v>300</v>
      </c>
      <c r="E114" s="1">
        <v>835</v>
      </c>
      <c r="X114" s="3" t="s">
        <v>225</v>
      </c>
      <c r="Y114" s="3">
        <v>3</v>
      </c>
      <c r="Z114" s="3">
        <v>869</v>
      </c>
      <c r="AA114" s="3">
        <v>1307</v>
      </c>
      <c r="AC114" s="3">
        <f>VLOOKUP($X114,$A$8:$E224,C$4,0)</f>
        <v>3</v>
      </c>
      <c r="AD114" s="3">
        <f>VLOOKUP($X114,$A$8:$E224,D$4,0)</f>
        <v>869</v>
      </c>
      <c r="AE114" s="3">
        <f>VLOOKUP($X114,$A$8:$E224,E$4,0)</f>
        <v>1307</v>
      </c>
      <c r="AG114" s="3" t="b">
        <f t="shared" si="25"/>
        <v>1</v>
      </c>
      <c r="AH114" s="3" t="b">
        <f t="shared" si="26"/>
        <v>1</v>
      </c>
      <c r="AI114" s="3" t="b">
        <f t="shared" si="27"/>
        <v>1</v>
      </c>
    </row>
    <row r="115" spans="1:35">
      <c r="A115" s="3" t="s">
        <v>225</v>
      </c>
      <c r="B115" s="1" t="s">
        <v>18</v>
      </c>
      <c r="C115" s="1">
        <v>3</v>
      </c>
      <c r="D115" s="1">
        <v>869</v>
      </c>
      <c r="E115" s="1">
        <v>1307</v>
      </c>
      <c r="X115" s="3" t="s">
        <v>226</v>
      </c>
      <c r="Y115" s="3">
        <v>4</v>
      </c>
      <c r="Z115" s="3">
        <v>1322</v>
      </c>
      <c r="AA115" s="3">
        <v>1686</v>
      </c>
      <c r="AC115" s="3">
        <f>VLOOKUP($X115,$A$8:$E225,C$4,0)</f>
        <v>4</v>
      </c>
      <c r="AD115" s="3">
        <f>VLOOKUP($X115,$A$8:$E225,D$4,0)</f>
        <v>1322</v>
      </c>
      <c r="AE115" s="3">
        <f>VLOOKUP($X115,$A$8:$E225,E$4,0)</f>
        <v>1686</v>
      </c>
      <c r="AG115" s="3" t="b">
        <f t="shared" si="25"/>
        <v>1</v>
      </c>
      <c r="AH115" s="3" t="b">
        <f t="shared" si="26"/>
        <v>1</v>
      </c>
      <c r="AI115" s="3" t="b">
        <f t="shared" si="27"/>
        <v>1</v>
      </c>
    </row>
    <row r="116" spans="1:35">
      <c r="A116" s="3" t="s">
        <v>226</v>
      </c>
      <c r="B116" s="1" t="s">
        <v>18</v>
      </c>
      <c r="C116" s="1">
        <v>4</v>
      </c>
      <c r="D116" s="1">
        <v>1322</v>
      </c>
      <c r="E116" s="1">
        <v>1686</v>
      </c>
      <c r="X116" s="3" t="s">
        <v>227</v>
      </c>
      <c r="Y116" s="3">
        <v>5</v>
      </c>
      <c r="Z116" s="3">
        <v>1687</v>
      </c>
      <c r="AA116" s="3">
        <v>1899</v>
      </c>
      <c r="AC116" s="3">
        <f>VLOOKUP($X116,$A$8:$E226,C$4,0)</f>
        <v>5</v>
      </c>
      <c r="AD116" s="3">
        <f>VLOOKUP($X116,$A$8:$E226,D$4,0)</f>
        <v>1687</v>
      </c>
      <c r="AE116" s="3">
        <f>VLOOKUP($X116,$A$8:$E226,E$4,0)</f>
        <v>1899</v>
      </c>
      <c r="AG116" s="3" t="b">
        <f t="shared" si="25"/>
        <v>1</v>
      </c>
      <c r="AH116" s="3" t="b">
        <f t="shared" si="26"/>
        <v>1</v>
      </c>
      <c r="AI116" s="3" t="b">
        <f t="shared" si="27"/>
        <v>1</v>
      </c>
    </row>
    <row r="117" spans="1:35">
      <c r="A117" s="3" t="s">
        <v>227</v>
      </c>
      <c r="B117" s="1" t="s">
        <v>18</v>
      </c>
      <c r="C117" s="1">
        <v>5</v>
      </c>
      <c r="D117" s="1">
        <v>1687</v>
      </c>
      <c r="E117" s="1">
        <v>1899</v>
      </c>
      <c r="X117" s="3" t="s">
        <v>275</v>
      </c>
      <c r="Y117" s="3">
        <v>1</v>
      </c>
      <c r="Z117" s="3">
        <v>1</v>
      </c>
      <c r="AA117" s="3">
        <v>312</v>
      </c>
      <c r="AC117" s="3">
        <f>VLOOKUP($X117,$A$8:$E227,C$4,0)</f>
        <v>1</v>
      </c>
      <c r="AD117" s="3">
        <f>VLOOKUP($X117,$A$8:$E227,D$4,0)</f>
        <v>1</v>
      </c>
      <c r="AE117" s="3">
        <f>VLOOKUP($X117,$A$8:$E227,E$4,0)</f>
        <v>312</v>
      </c>
      <c r="AG117" s="3" t="b">
        <f t="shared" ref="AG117:AG151" si="28">AC117=C118</f>
        <v>1</v>
      </c>
      <c r="AH117" s="3" t="b">
        <f t="shared" ref="AH117:AH151" si="29">AD117=D118</f>
        <v>1</v>
      </c>
      <c r="AI117" s="3" t="b">
        <f t="shared" ref="AI117:AI151" si="30">AE117=E118</f>
        <v>1</v>
      </c>
    </row>
    <row r="118" spans="1:35">
      <c r="A118" s="3" t="s">
        <v>275</v>
      </c>
      <c r="B118" s="3" t="s">
        <v>271</v>
      </c>
      <c r="C118" s="3">
        <v>1</v>
      </c>
      <c r="D118" s="3">
        <v>1</v>
      </c>
      <c r="E118" s="3">
        <v>312</v>
      </c>
      <c r="X118" s="3" t="s">
        <v>276</v>
      </c>
      <c r="Y118" s="3">
        <v>2</v>
      </c>
      <c r="Z118" s="3">
        <v>320</v>
      </c>
      <c r="AA118" s="3">
        <v>862</v>
      </c>
      <c r="AC118" s="3">
        <f>VLOOKUP($X118,$A$8:$E228,C$4,0)</f>
        <v>2</v>
      </c>
      <c r="AD118" s="3">
        <f>VLOOKUP($X118,$A$8:$E228,D$4,0)</f>
        <v>320</v>
      </c>
      <c r="AE118" s="3">
        <f>VLOOKUP($X118,$A$8:$E228,E$4,0)</f>
        <v>862</v>
      </c>
      <c r="AG118" s="3" t="b">
        <f t="shared" si="28"/>
        <v>1</v>
      </c>
      <c r="AH118" s="3" t="b">
        <f t="shared" si="29"/>
        <v>1</v>
      </c>
      <c r="AI118" s="3" t="b">
        <f t="shared" si="30"/>
        <v>1</v>
      </c>
    </row>
    <row r="119" spans="1:35">
      <c r="A119" s="3" t="s">
        <v>276</v>
      </c>
      <c r="B119" s="3" t="s">
        <v>271</v>
      </c>
      <c r="C119" s="3">
        <v>2</v>
      </c>
      <c r="D119" s="3">
        <v>320</v>
      </c>
      <c r="E119" s="3">
        <v>862</v>
      </c>
      <c r="X119" s="3" t="s">
        <v>277</v>
      </c>
      <c r="Y119" s="3">
        <v>3</v>
      </c>
      <c r="Z119" s="3">
        <v>872</v>
      </c>
      <c r="AA119" s="3">
        <v>1253</v>
      </c>
      <c r="AC119" s="3">
        <f>VLOOKUP($X119,$A$8:$E229,C$4,0)</f>
        <v>3</v>
      </c>
      <c r="AD119" s="3">
        <f>VLOOKUP($X119,$A$8:$E229,D$4,0)</f>
        <v>872</v>
      </c>
      <c r="AE119" s="3">
        <f>VLOOKUP($X119,$A$8:$E229,E$4,0)</f>
        <v>1253</v>
      </c>
      <c r="AG119" s="3" t="b">
        <f t="shared" si="28"/>
        <v>1</v>
      </c>
      <c r="AH119" s="3" t="b">
        <f t="shared" si="29"/>
        <v>1</v>
      </c>
      <c r="AI119" s="3" t="b">
        <f t="shared" si="30"/>
        <v>1</v>
      </c>
    </row>
    <row r="120" spans="1:35">
      <c r="A120" s="3" t="s">
        <v>277</v>
      </c>
      <c r="B120" s="3" t="s">
        <v>271</v>
      </c>
      <c r="C120" s="3">
        <v>3</v>
      </c>
      <c r="D120" s="3">
        <v>872</v>
      </c>
      <c r="E120" s="3">
        <v>1253</v>
      </c>
      <c r="X120" s="3" t="s">
        <v>278</v>
      </c>
      <c r="Y120" s="3">
        <v>4</v>
      </c>
      <c r="Z120" s="3">
        <v>1275</v>
      </c>
      <c r="AA120" s="3">
        <v>1586</v>
      </c>
      <c r="AC120" s="3">
        <f>VLOOKUP($X120,$A$8:$E230,C$4,0)</f>
        <v>4</v>
      </c>
      <c r="AD120" s="3">
        <f>VLOOKUP($X120,$A$8:$E230,D$4,0)</f>
        <v>1275</v>
      </c>
      <c r="AE120" s="3">
        <f>VLOOKUP($X120,$A$8:$E230,E$4,0)</f>
        <v>1586</v>
      </c>
      <c r="AG120" s="3" t="b">
        <f t="shared" si="28"/>
        <v>1</v>
      </c>
      <c r="AH120" s="3" t="b">
        <f t="shared" si="29"/>
        <v>1</v>
      </c>
      <c r="AI120" s="3" t="b">
        <f t="shared" si="30"/>
        <v>1</v>
      </c>
    </row>
    <row r="121" spans="1:35">
      <c r="A121" s="3" t="s">
        <v>278</v>
      </c>
      <c r="B121" s="3" t="s">
        <v>271</v>
      </c>
      <c r="C121" s="3">
        <v>4</v>
      </c>
      <c r="D121" s="3">
        <v>1275</v>
      </c>
      <c r="E121" s="3">
        <v>1586</v>
      </c>
      <c r="X121" s="3" t="s">
        <v>279</v>
      </c>
      <c r="Y121" s="3">
        <v>5</v>
      </c>
      <c r="Z121" s="3">
        <v>1590</v>
      </c>
      <c r="AA121" s="3">
        <v>1903</v>
      </c>
      <c r="AC121" s="3">
        <f>VLOOKUP($X121,$A$8:$E231,C$4,0)</f>
        <v>5</v>
      </c>
      <c r="AD121" s="3">
        <f>VLOOKUP($X121,$A$8:$E231,D$4,0)</f>
        <v>1590</v>
      </c>
      <c r="AE121" s="3">
        <f>VLOOKUP($X121,$A$8:$E231,E$4,0)</f>
        <v>1903</v>
      </c>
      <c r="AG121" s="3" t="b">
        <f t="shared" si="28"/>
        <v>1</v>
      </c>
      <c r="AH121" s="3" t="b">
        <f t="shared" si="29"/>
        <v>1</v>
      </c>
      <c r="AI121" s="3" t="b">
        <f t="shared" si="30"/>
        <v>1</v>
      </c>
    </row>
    <row r="122" spans="1:35">
      <c r="A122" s="3" t="s">
        <v>279</v>
      </c>
      <c r="B122" s="3" t="s">
        <v>271</v>
      </c>
      <c r="C122" s="3">
        <v>5</v>
      </c>
      <c r="D122" s="3">
        <v>1590</v>
      </c>
      <c r="E122" s="3">
        <v>1903</v>
      </c>
      <c r="X122" s="3" t="s">
        <v>228</v>
      </c>
      <c r="Y122" s="3">
        <v>1</v>
      </c>
      <c r="Z122" s="3">
        <v>0</v>
      </c>
      <c r="AA122" s="3">
        <v>418</v>
      </c>
      <c r="AC122" s="3">
        <f>VLOOKUP($X122,$A$8:$E232,C$4,0)</f>
        <v>1</v>
      </c>
      <c r="AD122" s="3">
        <f>VLOOKUP($X122,$A$8:$E232,D$4,0)</f>
        <v>0</v>
      </c>
      <c r="AE122" s="3">
        <f>VLOOKUP($X122,$A$8:$E232,E$4,0)</f>
        <v>418</v>
      </c>
      <c r="AG122" s="3" t="b">
        <f t="shared" si="28"/>
        <v>1</v>
      </c>
      <c r="AH122" s="3" t="b">
        <f t="shared" si="29"/>
        <v>1</v>
      </c>
      <c r="AI122" s="3" t="b">
        <f t="shared" si="30"/>
        <v>1</v>
      </c>
    </row>
    <row r="123" spans="1:35">
      <c r="A123" s="3" t="s">
        <v>228</v>
      </c>
      <c r="B123" s="3" t="s">
        <v>32</v>
      </c>
      <c r="C123" s="3">
        <v>1</v>
      </c>
      <c r="D123" s="3">
        <v>0</v>
      </c>
      <c r="E123" s="3">
        <v>418</v>
      </c>
      <c r="X123" s="3" t="s">
        <v>229</v>
      </c>
      <c r="Y123" s="3">
        <v>2</v>
      </c>
      <c r="Z123" s="3">
        <v>428</v>
      </c>
      <c r="AA123" s="3">
        <v>920</v>
      </c>
      <c r="AC123" s="3">
        <f>VLOOKUP($X123,$A$8:$E233,C$4,0)</f>
        <v>2</v>
      </c>
      <c r="AD123" s="3">
        <f>VLOOKUP($X123,$A$8:$E233,D$4,0)</f>
        <v>428</v>
      </c>
      <c r="AE123" s="3">
        <f>VLOOKUP($X123,$A$8:$E233,E$4,0)</f>
        <v>920</v>
      </c>
      <c r="AG123" s="3" t="b">
        <f t="shared" si="28"/>
        <v>1</v>
      </c>
      <c r="AH123" s="3" t="b">
        <f t="shared" si="29"/>
        <v>1</v>
      </c>
      <c r="AI123" s="3" t="b">
        <f t="shared" si="30"/>
        <v>1</v>
      </c>
    </row>
    <row r="124" spans="1:35">
      <c r="A124" s="3" t="s">
        <v>229</v>
      </c>
      <c r="B124" s="3" t="s">
        <v>32</v>
      </c>
      <c r="C124" s="3">
        <v>2</v>
      </c>
      <c r="D124" s="3">
        <v>428</v>
      </c>
      <c r="E124" s="3">
        <v>920</v>
      </c>
      <c r="X124" s="3" t="s">
        <v>230</v>
      </c>
      <c r="Y124" s="3">
        <v>3</v>
      </c>
      <c r="Z124" s="3">
        <v>923</v>
      </c>
      <c r="AA124" s="3">
        <v>1303</v>
      </c>
      <c r="AC124" s="3">
        <f>VLOOKUP($X124,$A$8:$E234,C$4,0)</f>
        <v>3</v>
      </c>
      <c r="AD124" s="3">
        <f>VLOOKUP($X124,$A$8:$E234,D$4,0)</f>
        <v>923</v>
      </c>
      <c r="AE124" s="3">
        <f>VLOOKUP($X124,$A$8:$E234,E$4,0)</f>
        <v>1303</v>
      </c>
      <c r="AG124" s="3" t="b">
        <f t="shared" si="28"/>
        <v>1</v>
      </c>
      <c r="AH124" s="3" t="b">
        <f t="shared" si="29"/>
        <v>1</v>
      </c>
      <c r="AI124" s="3" t="b">
        <f t="shared" si="30"/>
        <v>1</v>
      </c>
    </row>
    <row r="125" spans="1:35">
      <c r="A125" s="3" t="s">
        <v>230</v>
      </c>
      <c r="B125" s="3" t="s">
        <v>32</v>
      </c>
      <c r="C125" s="3">
        <v>3</v>
      </c>
      <c r="D125" s="3">
        <v>923</v>
      </c>
      <c r="E125" s="3">
        <v>1303</v>
      </c>
      <c r="X125" s="3" t="s">
        <v>231</v>
      </c>
      <c r="Y125" s="3">
        <v>4</v>
      </c>
      <c r="Z125" s="3">
        <v>1304</v>
      </c>
      <c r="AA125" s="3">
        <v>1620</v>
      </c>
      <c r="AC125" s="3">
        <f>VLOOKUP($X125,$A$8:$E235,C$4,0)</f>
        <v>4</v>
      </c>
      <c r="AD125" s="3">
        <f>VLOOKUP($X125,$A$8:$E235,D$4,0)</f>
        <v>1304</v>
      </c>
      <c r="AE125" s="3">
        <f>VLOOKUP($X125,$A$8:$E235,E$4,0)</f>
        <v>1620</v>
      </c>
      <c r="AG125" s="3" t="b">
        <f t="shared" si="28"/>
        <v>1</v>
      </c>
      <c r="AH125" s="3" t="b">
        <f t="shared" si="29"/>
        <v>1</v>
      </c>
      <c r="AI125" s="3" t="b">
        <f t="shared" si="30"/>
        <v>1</v>
      </c>
    </row>
    <row r="126" spans="1:35">
      <c r="A126" s="3" t="s">
        <v>231</v>
      </c>
      <c r="B126" s="3" t="s">
        <v>32</v>
      </c>
      <c r="C126" s="3">
        <v>4</v>
      </c>
      <c r="D126" s="3">
        <v>1304</v>
      </c>
      <c r="E126" s="3">
        <v>1620</v>
      </c>
      <c r="X126" s="3" t="s">
        <v>232</v>
      </c>
      <c r="Y126" s="3">
        <v>5</v>
      </c>
      <c r="Z126" s="3">
        <v>1627</v>
      </c>
      <c r="AA126" s="3">
        <v>1908</v>
      </c>
      <c r="AC126" s="3">
        <f>VLOOKUP($X126,$A$8:$E236,C$4,0)</f>
        <v>5</v>
      </c>
      <c r="AD126" s="3">
        <f>VLOOKUP($X126,$A$8:$E236,D$4,0)</f>
        <v>1627</v>
      </c>
      <c r="AE126" s="3">
        <f>VLOOKUP($X126,$A$8:$E236,E$4,0)</f>
        <v>1908</v>
      </c>
      <c r="AG126" s="3" t="b">
        <f t="shared" si="28"/>
        <v>1</v>
      </c>
      <c r="AH126" s="3" t="b">
        <f t="shared" si="29"/>
        <v>1</v>
      </c>
      <c r="AI126" s="3" t="b">
        <f t="shared" si="30"/>
        <v>1</v>
      </c>
    </row>
    <row r="127" spans="1:35">
      <c r="A127" s="3" t="s">
        <v>232</v>
      </c>
      <c r="B127" s="3" t="s">
        <v>32</v>
      </c>
      <c r="C127" s="3">
        <v>5</v>
      </c>
      <c r="D127" s="3">
        <v>1627</v>
      </c>
      <c r="E127" s="3">
        <v>1908</v>
      </c>
      <c r="X127" s="3" t="s">
        <v>233</v>
      </c>
      <c r="Y127" s="3">
        <v>1</v>
      </c>
      <c r="Z127" s="3">
        <v>5</v>
      </c>
      <c r="AA127" s="3">
        <v>378</v>
      </c>
      <c r="AC127" s="3">
        <f>VLOOKUP($X127,$A$8:$E237,C$4,0)</f>
        <v>1</v>
      </c>
      <c r="AD127" s="3">
        <f>VLOOKUP($X127,$A$8:$E237,D$4,0)</f>
        <v>5</v>
      </c>
      <c r="AE127" s="3">
        <f>VLOOKUP($X127,$A$8:$E237,E$4,0)</f>
        <v>378</v>
      </c>
      <c r="AG127" s="3" t="b">
        <f t="shared" si="28"/>
        <v>1</v>
      </c>
      <c r="AH127" s="3" t="b">
        <f t="shared" si="29"/>
        <v>1</v>
      </c>
      <c r="AI127" s="3" t="b">
        <f t="shared" si="30"/>
        <v>1</v>
      </c>
    </row>
    <row r="128" spans="1:35">
      <c r="A128" s="3" t="s">
        <v>233</v>
      </c>
      <c r="B128" s="3" t="s">
        <v>33</v>
      </c>
      <c r="C128" s="3">
        <v>1</v>
      </c>
      <c r="D128" s="3">
        <v>5</v>
      </c>
      <c r="E128" s="3">
        <v>378</v>
      </c>
      <c r="X128" s="3" t="s">
        <v>234</v>
      </c>
      <c r="Y128" s="3">
        <v>2</v>
      </c>
      <c r="Z128" s="3">
        <v>382</v>
      </c>
      <c r="AA128" s="3">
        <v>663</v>
      </c>
      <c r="AC128" s="3">
        <f>VLOOKUP($X128,$A$8:$E238,C$4,0)</f>
        <v>2</v>
      </c>
      <c r="AD128" s="3">
        <f>VLOOKUP($X128,$A$8:$E238,D$4,0)</f>
        <v>382</v>
      </c>
      <c r="AE128" s="3">
        <f>VLOOKUP($X128,$A$8:$E238,E$4,0)</f>
        <v>663</v>
      </c>
      <c r="AG128" s="3" t="b">
        <f t="shared" si="28"/>
        <v>1</v>
      </c>
      <c r="AH128" s="3" t="b">
        <f t="shared" si="29"/>
        <v>1</v>
      </c>
      <c r="AI128" s="3" t="b">
        <f t="shared" si="30"/>
        <v>1</v>
      </c>
    </row>
    <row r="129" spans="1:35">
      <c r="A129" s="3" t="s">
        <v>234</v>
      </c>
      <c r="B129" s="3" t="s">
        <v>33</v>
      </c>
      <c r="C129" s="3">
        <v>2</v>
      </c>
      <c r="D129" s="3">
        <v>382</v>
      </c>
      <c r="E129" s="3">
        <v>663</v>
      </c>
      <c r="X129" s="3" t="s">
        <v>235</v>
      </c>
      <c r="Y129" s="3">
        <v>3</v>
      </c>
      <c r="Z129" s="3">
        <v>667</v>
      </c>
      <c r="AA129" s="3">
        <v>965</v>
      </c>
      <c r="AC129" s="3">
        <f>VLOOKUP($X129,$A$8:$E239,C$4,0)</f>
        <v>3</v>
      </c>
      <c r="AD129" s="3">
        <f>VLOOKUP($X129,$A$8:$E239,D$4,0)</f>
        <v>667</v>
      </c>
      <c r="AE129" s="3">
        <f>VLOOKUP($X129,$A$8:$E239,E$4,0)</f>
        <v>965</v>
      </c>
      <c r="AG129" s="3" t="b">
        <f t="shared" si="28"/>
        <v>1</v>
      </c>
      <c r="AH129" s="3" t="b">
        <f t="shared" si="29"/>
        <v>1</v>
      </c>
      <c r="AI129" s="3" t="b">
        <f t="shared" si="30"/>
        <v>1</v>
      </c>
    </row>
    <row r="130" spans="1:35">
      <c r="A130" s="3" t="s">
        <v>235</v>
      </c>
      <c r="B130" s="3" t="s">
        <v>33</v>
      </c>
      <c r="C130" s="3">
        <v>3</v>
      </c>
      <c r="D130" s="3">
        <v>667</v>
      </c>
      <c r="E130" s="3">
        <v>965</v>
      </c>
      <c r="X130" s="3" t="s">
        <v>236</v>
      </c>
      <c r="Y130" s="3">
        <v>4</v>
      </c>
      <c r="Z130" s="3">
        <v>966</v>
      </c>
      <c r="AA130" s="3">
        <v>1313</v>
      </c>
      <c r="AC130" s="3">
        <f>VLOOKUP($X130,$A$8:$E240,C$4,0)</f>
        <v>4</v>
      </c>
      <c r="AD130" s="3">
        <f>VLOOKUP($X130,$A$8:$E240,D$4,0)</f>
        <v>966</v>
      </c>
      <c r="AE130" s="3">
        <f>VLOOKUP($X130,$A$8:$E240,E$4,0)</f>
        <v>1313</v>
      </c>
      <c r="AG130" s="3" t="b">
        <f t="shared" si="28"/>
        <v>1</v>
      </c>
      <c r="AH130" s="3" t="b">
        <f t="shared" si="29"/>
        <v>1</v>
      </c>
      <c r="AI130" s="3" t="b">
        <f t="shared" si="30"/>
        <v>1</v>
      </c>
    </row>
    <row r="131" spans="1:35">
      <c r="A131" s="3" t="s">
        <v>236</v>
      </c>
      <c r="B131" s="3" t="s">
        <v>33</v>
      </c>
      <c r="C131" s="3">
        <v>4</v>
      </c>
      <c r="D131" s="3">
        <v>966</v>
      </c>
      <c r="E131" s="3">
        <v>1313</v>
      </c>
      <c r="X131" s="3" t="s">
        <v>237</v>
      </c>
      <c r="Y131" s="3">
        <v>5</v>
      </c>
      <c r="Z131" s="3">
        <v>1314</v>
      </c>
      <c r="AA131" s="3">
        <v>1907</v>
      </c>
      <c r="AC131" s="3">
        <f>VLOOKUP($X131,$A$8:$E241,C$4,0)</f>
        <v>5</v>
      </c>
      <c r="AD131" s="3">
        <f>VLOOKUP($X131,$A$8:$E241,D$4,0)</f>
        <v>1314</v>
      </c>
      <c r="AE131" s="3">
        <f>VLOOKUP($X131,$A$8:$E241,E$4,0)</f>
        <v>1907</v>
      </c>
      <c r="AG131" s="3" t="b">
        <f t="shared" si="28"/>
        <v>1</v>
      </c>
      <c r="AH131" s="3" t="b">
        <f t="shared" si="29"/>
        <v>1</v>
      </c>
      <c r="AI131" s="3" t="b">
        <f t="shared" si="30"/>
        <v>1</v>
      </c>
    </row>
    <row r="132" spans="1:35">
      <c r="A132" s="3" t="s">
        <v>237</v>
      </c>
      <c r="B132" s="3" t="s">
        <v>33</v>
      </c>
      <c r="C132" s="3">
        <v>5</v>
      </c>
      <c r="D132" s="3">
        <v>1314</v>
      </c>
      <c r="E132" s="3">
        <v>1907</v>
      </c>
      <c r="X132" s="3" t="s">
        <v>238</v>
      </c>
      <c r="Y132" s="3">
        <v>1</v>
      </c>
      <c r="Z132" s="3">
        <v>2</v>
      </c>
      <c r="AA132" s="3">
        <v>146</v>
      </c>
      <c r="AC132" s="3">
        <f>VLOOKUP($X132,$A$8:$E242,C$4,0)</f>
        <v>1</v>
      </c>
      <c r="AD132" s="3">
        <f>VLOOKUP($X132,$A$8:$E242,D$4,0)</f>
        <v>2</v>
      </c>
      <c r="AE132" s="3">
        <f>VLOOKUP($X132,$A$8:$E242,E$4,0)</f>
        <v>146</v>
      </c>
      <c r="AG132" s="3" t="b">
        <f t="shared" si="28"/>
        <v>1</v>
      </c>
      <c r="AH132" s="3" t="b">
        <f t="shared" si="29"/>
        <v>1</v>
      </c>
      <c r="AI132" s="3" t="b">
        <f t="shared" si="30"/>
        <v>1</v>
      </c>
    </row>
    <row r="133" spans="1:35">
      <c r="A133" s="3" t="s">
        <v>238</v>
      </c>
      <c r="B133" s="3" t="s">
        <v>34</v>
      </c>
      <c r="C133" s="3">
        <v>1</v>
      </c>
      <c r="D133" s="3">
        <v>2</v>
      </c>
      <c r="E133" s="3">
        <v>146</v>
      </c>
      <c r="X133" s="3" t="s">
        <v>239</v>
      </c>
      <c r="Y133" s="3">
        <v>2</v>
      </c>
      <c r="Z133" s="3">
        <v>160</v>
      </c>
      <c r="AA133" s="3">
        <v>444</v>
      </c>
      <c r="AC133" s="3">
        <f>VLOOKUP($X133,$A$8:$E243,C$4,0)</f>
        <v>2</v>
      </c>
      <c r="AD133" s="3">
        <f>VLOOKUP($X133,$A$8:$E243,D$4,0)</f>
        <v>160</v>
      </c>
      <c r="AE133" s="3">
        <f>VLOOKUP($X133,$A$8:$E243,E$4,0)</f>
        <v>444</v>
      </c>
      <c r="AG133" s="3" t="b">
        <f t="shared" si="28"/>
        <v>1</v>
      </c>
      <c r="AH133" s="3" t="b">
        <f t="shared" si="29"/>
        <v>1</v>
      </c>
      <c r="AI133" s="3" t="b">
        <f t="shared" si="30"/>
        <v>1</v>
      </c>
    </row>
    <row r="134" spans="1:35">
      <c r="A134" s="3" t="s">
        <v>239</v>
      </c>
      <c r="B134" s="3" t="s">
        <v>34</v>
      </c>
      <c r="C134" s="3">
        <v>2</v>
      </c>
      <c r="D134" s="3">
        <v>160</v>
      </c>
      <c r="E134" s="3">
        <v>444</v>
      </c>
      <c r="X134" s="3" t="s">
        <v>240</v>
      </c>
      <c r="Y134" s="3">
        <v>3</v>
      </c>
      <c r="Z134" s="3">
        <v>447</v>
      </c>
      <c r="AA134" s="3">
        <v>1038</v>
      </c>
      <c r="AC134" s="3">
        <f>VLOOKUP($X134,$A$8:$E244,C$4,0)</f>
        <v>3</v>
      </c>
      <c r="AD134" s="3">
        <f>VLOOKUP($X134,$A$8:$E244,D$4,0)</f>
        <v>447</v>
      </c>
      <c r="AE134" s="3">
        <f>VLOOKUP($X134,$A$8:$E244,E$4,0)</f>
        <v>1038</v>
      </c>
      <c r="AG134" s="3" t="b">
        <f t="shared" si="28"/>
        <v>1</v>
      </c>
      <c r="AH134" s="3" t="b">
        <f t="shared" si="29"/>
        <v>1</v>
      </c>
      <c r="AI134" s="3" t="b">
        <f t="shared" si="30"/>
        <v>1</v>
      </c>
    </row>
    <row r="135" spans="1:35">
      <c r="A135" s="3" t="s">
        <v>240</v>
      </c>
      <c r="B135" s="3" t="s">
        <v>34</v>
      </c>
      <c r="C135" s="3">
        <v>3</v>
      </c>
      <c r="D135" s="3">
        <v>447</v>
      </c>
      <c r="E135" s="3">
        <v>1038</v>
      </c>
      <c r="X135" s="3" t="s">
        <v>241</v>
      </c>
      <c r="Y135" s="3">
        <v>4</v>
      </c>
      <c r="Z135" s="3">
        <v>1084</v>
      </c>
      <c r="AA135" s="3">
        <v>1603</v>
      </c>
      <c r="AC135" s="3">
        <f>VLOOKUP($X135,$A$8:$E245,C$4,0)</f>
        <v>4</v>
      </c>
      <c r="AD135" s="3">
        <f>VLOOKUP($X135,$A$8:$E245,D$4,0)</f>
        <v>1084</v>
      </c>
      <c r="AE135" s="3">
        <f>VLOOKUP($X135,$A$8:$E245,E$4,0)</f>
        <v>1603</v>
      </c>
      <c r="AG135" s="3" t="b">
        <f t="shared" si="28"/>
        <v>1</v>
      </c>
      <c r="AH135" s="3" t="b">
        <f t="shared" si="29"/>
        <v>1</v>
      </c>
      <c r="AI135" s="3" t="b">
        <f t="shared" si="30"/>
        <v>1</v>
      </c>
    </row>
    <row r="136" spans="1:35">
      <c r="A136" s="3" t="s">
        <v>241</v>
      </c>
      <c r="B136" s="3" t="s">
        <v>34</v>
      </c>
      <c r="C136" s="3">
        <v>4</v>
      </c>
      <c r="D136" s="3">
        <v>1084</v>
      </c>
      <c r="E136" s="3">
        <v>1603</v>
      </c>
      <c r="X136" s="3" t="s">
        <v>242</v>
      </c>
      <c r="Y136" s="3">
        <v>5</v>
      </c>
      <c r="Z136" s="3">
        <v>1608</v>
      </c>
      <c r="AA136" s="3">
        <v>1905</v>
      </c>
      <c r="AC136" s="3">
        <f>VLOOKUP($X136,$A$8:$E246,C$4,0)</f>
        <v>5</v>
      </c>
      <c r="AD136" s="3">
        <f>VLOOKUP($X136,$A$8:$E246,D$4,0)</f>
        <v>1608</v>
      </c>
      <c r="AE136" s="3">
        <f>VLOOKUP($X136,$A$8:$E246,E$4,0)</f>
        <v>1905</v>
      </c>
      <c r="AG136" s="3" t="b">
        <f t="shared" si="28"/>
        <v>1</v>
      </c>
      <c r="AH136" s="3" t="b">
        <f t="shared" si="29"/>
        <v>1</v>
      </c>
      <c r="AI136" s="3" t="b">
        <f t="shared" si="30"/>
        <v>1</v>
      </c>
    </row>
    <row r="137" spans="1:35">
      <c r="A137" s="3" t="s">
        <v>242</v>
      </c>
      <c r="B137" s="3" t="s">
        <v>34</v>
      </c>
      <c r="C137" s="3">
        <v>5</v>
      </c>
      <c r="D137" s="3">
        <v>1608</v>
      </c>
      <c r="E137" s="3">
        <v>1905</v>
      </c>
      <c r="X137" s="3" t="s">
        <v>243</v>
      </c>
      <c r="Y137" s="3">
        <v>1</v>
      </c>
      <c r="Z137" s="3">
        <v>65</v>
      </c>
      <c r="AA137" s="3">
        <v>743</v>
      </c>
      <c r="AC137" s="3">
        <f>VLOOKUP($X137,$A$8:$E247,C$4,0)</f>
        <v>1</v>
      </c>
      <c r="AD137" s="3">
        <f>VLOOKUP($X137,$A$8:$E247,D$4,0)</f>
        <v>65</v>
      </c>
      <c r="AE137" s="3">
        <f>VLOOKUP($X137,$A$8:$E247,E$4,0)</f>
        <v>743</v>
      </c>
      <c r="AG137" s="3" t="b">
        <f t="shared" si="28"/>
        <v>1</v>
      </c>
      <c r="AH137" s="3" t="b">
        <f t="shared" si="29"/>
        <v>1</v>
      </c>
      <c r="AI137" s="3" t="b">
        <f t="shared" si="30"/>
        <v>1</v>
      </c>
    </row>
    <row r="138" spans="1:35">
      <c r="A138" s="3" t="s">
        <v>243</v>
      </c>
      <c r="B138" s="3" t="s">
        <v>35</v>
      </c>
      <c r="C138" s="3">
        <v>1</v>
      </c>
      <c r="D138" s="3">
        <v>65</v>
      </c>
      <c r="E138" s="3">
        <v>743</v>
      </c>
      <c r="X138" s="3" t="s">
        <v>244</v>
      </c>
      <c r="Y138" s="3">
        <v>2</v>
      </c>
      <c r="Z138" s="3">
        <v>792</v>
      </c>
      <c r="AA138" s="3">
        <v>1203</v>
      </c>
      <c r="AC138" s="3">
        <f>VLOOKUP($X138,$A$8:$E248,C$4,0)</f>
        <v>2</v>
      </c>
      <c r="AD138" s="3">
        <f>VLOOKUP($X138,$A$8:$E248,D$4,0)</f>
        <v>792</v>
      </c>
      <c r="AE138" s="3">
        <f>VLOOKUP($X138,$A$8:$E248,E$4,0)</f>
        <v>1203</v>
      </c>
      <c r="AG138" s="3" t="b">
        <f t="shared" si="28"/>
        <v>1</v>
      </c>
      <c r="AH138" s="3" t="b">
        <f t="shared" si="29"/>
        <v>1</v>
      </c>
      <c r="AI138" s="3" t="b">
        <f t="shared" si="30"/>
        <v>1</v>
      </c>
    </row>
    <row r="139" spans="1:35">
      <c r="A139" s="3" t="s">
        <v>244</v>
      </c>
      <c r="B139" s="3" t="s">
        <v>35</v>
      </c>
      <c r="C139" s="3">
        <v>2</v>
      </c>
      <c r="D139" s="3">
        <v>792</v>
      </c>
      <c r="E139" s="3">
        <v>1203</v>
      </c>
      <c r="X139" s="3" t="s">
        <v>245</v>
      </c>
      <c r="Y139" s="3">
        <v>3</v>
      </c>
      <c r="Z139" s="3">
        <v>1212</v>
      </c>
      <c r="AA139" s="3">
        <v>1450</v>
      </c>
      <c r="AC139" s="3">
        <f>VLOOKUP($X139,$A$8:$E249,C$4,0)</f>
        <v>3</v>
      </c>
      <c r="AD139" s="3">
        <f>VLOOKUP($X139,$A$8:$E249,D$4,0)</f>
        <v>1212</v>
      </c>
      <c r="AE139" s="3">
        <f>VLOOKUP($X139,$A$8:$E249,E$4,0)</f>
        <v>1450</v>
      </c>
      <c r="AG139" s="3" t="b">
        <f t="shared" si="28"/>
        <v>1</v>
      </c>
      <c r="AH139" s="3" t="b">
        <f t="shared" si="29"/>
        <v>1</v>
      </c>
      <c r="AI139" s="3" t="b">
        <f t="shared" si="30"/>
        <v>1</v>
      </c>
    </row>
    <row r="140" spans="1:35">
      <c r="A140" s="3" t="s">
        <v>245</v>
      </c>
      <c r="B140" s="3" t="s">
        <v>35</v>
      </c>
      <c r="C140" s="3">
        <v>3</v>
      </c>
      <c r="D140" s="3">
        <v>1212</v>
      </c>
      <c r="E140" s="3">
        <v>1450</v>
      </c>
      <c r="X140" s="3" t="s">
        <v>246</v>
      </c>
      <c r="Y140" s="3">
        <v>4</v>
      </c>
      <c r="Z140" s="3">
        <v>1453</v>
      </c>
      <c r="AA140" s="3">
        <v>1699</v>
      </c>
      <c r="AC140" s="3">
        <f>VLOOKUP($X140,$A$8:$E250,C$4,0)</f>
        <v>4</v>
      </c>
      <c r="AD140" s="3">
        <f>VLOOKUP($X140,$A$8:$E250,D$4,0)</f>
        <v>1453</v>
      </c>
      <c r="AE140" s="3">
        <f>VLOOKUP($X140,$A$8:$E250,E$4,0)</f>
        <v>1699</v>
      </c>
      <c r="AG140" s="3" t="b">
        <f t="shared" si="28"/>
        <v>1</v>
      </c>
      <c r="AH140" s="3" t="b">
        <f t="shared" si="29"/>
        <v>1</v>
      </c>
      <c r="AI140" s="3" t="b">
        <f t="shared" si="30"/>
        <v>1</v>
      </c>
    </row>
    <row r="141" spans="1:35">
      <c r="A141" s="3" t="s">
        <v>246</v>
      </c>
      <c r="B141" s="3" t="s">
        <v>35</v>
      </c>
      <c r="C141" s="3">
        <v>4</v>
      </c>
      <c r="D141" s="3">
        <v>1453</v>
      </c>
      <c r="E141" s="3">
        <v>1699</v>
      </c>
      <c r="X141" s="3" t="s">
        <v>247</v>
      </c>
      <c r="Y141" s="3">
        <v>5</v>
      </c>
      <c r="Z141" s="3">
        <v>1701</v>
      </c>
      <c r="AA141" s="3">
        <v>1904</v>
      </c>
      <c r="AC141" s="3">
        <f>VLOOKUP($X141,$A$8:$E251,C$4,0)</f>
        <v>5</v>
      </c>
      <c r="AD141" s="3">
        <f>VLOOKUP($X141,$A$8:$E251,D$4,0)</f>
        <v>1701</v>
      </c>
      <c r="AE141" s="3">
        <f>VLOOKUP($X141,$A$8:$E251,E$4,0)</f>
        <v>1904</v>
      </c>
      <c r="AG141" s="3" t="b">
        <f t="shared" si="28"/>
        <v>1</v>
      </c>
      <c r="AH141" s="3" t="b">
        <f t="shared" si="29"/>
        <v>1</v>
      </c>
      <c r="AI141" s="3" t="b">
        <f t="shared" si="30"/>
        <v>1</v>
      </c>
    </row>
    <row r="142" spans="1:35">
      <c r="A142" s="3" t="s">
        <v>247</v>
      </c>
      <c r="B142" s="3" t="s">
        <v>35</v>
      </c>
      <c r="C142" s="3">
        <v>5</v>
      </c>
      <c r="D142" s="3">
        <v>1701</v>
      </c>
      <c r="E142" s="3">
        <v>1904</v>
      </c>
      <c r="X142" s="3" t="s">
        <v>248</v>
      </c>
      <c r="Y142" s="3">
        <v>1</v>
      </c>
      <c r="Z142" s="3">
        <v>103</v>
      </c>
      <c r="AA142" s="3">
        <v>584</v>
      </c>
      <c r="AC142" s="3">
        <f>VLOOKUP($X142,$A$8:$E252,C$4,0)</f>
        <v>1</v>
      </c>
      <c r="AD142" s="3">
        <f>VLOOKUP($X142,$A$8:$E252,D$4,0)</f>
        <v>103</v>
      </c>
      <c r="AE142" s="3">
        <f>VLOOKUP($X142,$A$8:$E252,E$4,0)</f>
        <v>584</v>
      </c>
      <c r="AG142" s="3" t="b">
        <f t="shared" si="28"/>
        <v>1</v>
      </c>
      <c r="AH142" s="3" t="b">
        <f t="shared" si="29"/>
        <v>1</v>
      </c>
      <c r="AI142" s="3" t="b">
        <f t="shared" si="30"/>
        <v>1</v>
      </c>
    </row>
    <row r="143" spans="1:35">
      <c r="A143" s="3" t="s">
        <v>248</v>
      </c>
      <c r="B143" s="3" t="s">
        <v>36</v>
      </c>
      <c r="C143" s="3">
        <v>1</v>
      </c>
      <c r="D143" s="3">
        <v>103</v>
      </c>
      <c r="E143" s="3">
        <v>584</v>
      </c>
      <c r="X143" s="3" t="s">
        <v>249</v>
      </c>
      <c r="Y143" s="3">
        <v>2</v>
      </c>
      <c r="Z143" s="3">
        <v>585</v>
      </c>
      <c r="AA143" s="3">
        <v>809</v>
      </c>
      <c r="AC143" s="3">
        <f>VLOOKUP($X143,$A$8:$E253,C$4,0)</f>
        <v>2</v>
      </c>
      <c r="AD143" s="3">
        <f>VLOOKUP($X143,$A$8:$E253,D$4,0)</f>
        <v>585</v>
      </c>
      <c r="AE143" s="3">
        <f>VLOOKUP($X143,$A$8:$E253,E$4,0)</f>
        <v>809</v>
      </c>
      <c r="AG143" s="3" t="b">
        <f t="shared" si="28"/>
        <v>1</v>
      </c>
      <c r="AH143" s="3" t="b">
        <f t="shared" si="29"/>
        <v>1</v>
      </c>
      <c r="AI143" s="3" t="b">
        <f t="shared" si="30"/>
        <v>1</v>
      </c>
    </row>
    <row r="144" spans="1:35">
      <c r="A144" s="3" t="s">
        <v>249</v>
      </c>
      <c r="B144" s="3" t="s">
        <v>36</v>
      </c>
      <c r="C144" s="3">
        <v>2</v>
      </c>
      <c r="D144" s="3">
        <v>585</v>
      </c>
      <c r="E144" s="3">
        <v>809</v>
      </c>
      <c r="X144" s="3" t="s">
        <v>250</v>
      </c>
      <c r="Y144" s="3">
        <v>3</v>
      </c>
      <c r="Z144" s="3">
        <v>811</v>
      </c>
      <c r="AA144" s="3">
        <v>1013</v>
      </c>
      <c r="AC144" s="3">
        <f>VLOOKUP($X144,$A$8:$E254,C$4,0)</f>
        <v>3</v>
      </c>
      <c r="AD144" s="3">
        <f>VLOOKUP($X144,$A$8:$E254,D$4,0)</f>
        <v>811</v>
      </c>
      <c r="AE144" s="3">
        <f>VLOOKUP($X144,$A$8:$E254,E$4,0)</f>
        <v>1013</v>
      </c>
      <c r="AG144" s="3" t="b">
        <f t="shared" si="28"/>
        <v>1</v>
      </c>
      <c r="AH144" s="3" t="b">
        <f t="shared" si="29"/>
        <v>1</v>
      </c>
      <c r="AI144" s="3" t="b">
        <f t="shared" si="30"/>
        <v>1</v>
      </c>
    </row>
    <row r="145" spans="1:35">
      <c r="A145" s="3" t="s">
        <v>250</v>
      </c>
      <c r="B145" s="3" t="s">
        <v>36</v>
      </c>
      <c r="C145" s="3">
        <v>3</v>
      </c>
      <c r="D145" s="3">
        <v>811</v>
      </c>
      <c r="E145" s="3">
        <v>1013</v>
      </c>
      <c r="X145" s="3" t="s">
        <v>251</v>
      </c>
      <c r="Y145" s="3">
        <v>4</v>
      </c>
      <c r="Z145" s="3">
        <v>1025</v>
      </c>
      <c r="AA145" s="3">
        <v>1255</v>
      </c>
      <c r="AC145" s="3">
        <f>VLOOKUP($X145,$A$8:$E255,C$4,0)</f>
        <v>4</v>
      </c>
      <c r="AD145" s="3">
        <f>VLOOKUP($X145,$A$8:$E255,D$4,0)</f>
        <v>1025</v>
      </c>
      <c r="AE145" s="3">
        <f>VLOOKUP($X145,$A$8:$E255,E$4,0)</f>
        <v>1255</v>
      </c>
      <c r="AG145" s="3" t="b">
        <f t="shared" si="28"/>
        <v>1</v>
      </c>
      <c r="AH145" s="3" t="b">
        <f t="shared" si="29"/>
        <v>1</v>
      </c>
      <c r="AI145" s="3" t="b">
        <f t="shared" si="30"/>
        <v>1</v>
      </c>
    </row>
    <row r="146" spans="1:35">
      <c r="A146" s="3" t="s">
        <v>251</v>
      </c>
      <c r="B146" s="3" t="s">
        <v>36</v>
      </c>
      <c r="C146" s="3">
        <v>4</v>
      </c>
      <c r="D146" s="3">
        <v>1025</v>
      </c>
      <c r="E146" s="3">
        <v>1255</v>
      </c>
      <c r="X146" s="3" t="s">
        <v>252</v>
      </c>
      <c r="Y146" s="3">
        <v>5</v>
      </c>
      <c r="Z146" s="3">
        <v>1263</v>
      </c>
      <c r="AA146" s="3">
        <v>1854</v>
      </c>
      <c r="AC146" s="3">
        <f>VLOOKUP($X146,$A$8:$E256,C$4,0)</f>
        <v>5</v>
      </c>
      <c r="AD146" s="3">
        <f>VLOOKUP($X146,$A$8:$E256,D$4,0)</f>
        <v>1263</v>
      </c>
      <c r="AE146" s="3">
        <f>VLOOKUP($X146,$A$8:$E256,E$4,0)</f>
        <v>1854</v>
      </c>
      <c r="AG146" s="3" t="b">
        <f t="shared" si="28"/>
        <v>1</v>
      </c>
      <c r="AH146" s="3" t="b">
        <f t="shared" si="29"/>
        <v>1</v>
      </c>
      <c r="AI146" s="3" t="b">
        <f t="shared" si="30"/>
        <v>1</v>
      </c>
    </row>
    <row r="147" spans="1:35">
      <c r="A147" s="3" t="s">
        <v>252</v>
      </c>
      <c r="B147" s="3" t="s">
        <v>36</v>
      </c>
      <c r="C147" s="3">
        <v>5</v>
      </c>
      <c r="D147" s="3">
        <v>1263</v>
      </c>
      <c r="E147" s="3">
        <v>1854</v>
      </c>
      <c r="X147" s="3" t="s">
        <v>253</v>
      </c>
      <c r="Y147" s="3">
        <v>1</v>
      </c>
      <c r="Z147" s="3">
        <v>108</v>
      </c>
      <c r="AA147" s="3">
        <v>421</v>
      </c>
      <c r="AC147" s="3">
        <f>VLOOKUP($X147,$A$8:$E257,C$4,0)</f>
        <v>1</v>
      </c>
      <c r="AD147" s="3">
        <f>VLOOKUP($X147,$A$8:$E257,D$4,0)</f>
        <v>108</v>
      </c>
      <c r="AE147" s="3">
        <f>VLOOKUP($X147,$A$8:$E257,E$4,0)</f>
        <v>421</v>
      </c>
      <c r="AG147" s="3" t="b">
        <f t="shared" si="28"/>
        <v>1</v>
      </c>
      <c r="AH147" s="3" t="b">
        <f t="shared" si="29"/>
        <v>1</v>
      </c>
      <c r="AI147" s="3" t="b">
        <f t="shared" si="30"/>
        <v>1</v>
      </c>
    </row>
    <row r="148" spans="1:35">
      <c r="A148" s="3" t="s">
        <v>253</v>
      </c>
      <c r="B148" s="3" t="s">
        <v>37</v>
      </c>
      <c r="C148" s="3">
        <v>1</v>
      </c>
      <c r="D148" s="3">
        <v>108</v>
      </c>
      <c r="E148" s="3">
        <v>421</v>
      </c>
      <c r="X148" s="3" t="s">
        <v>254</v>
      </c>
      <c r="Y148" s="3">
        <v>2</v>
      </c>
      <c r="Z148" s="3">
        <v>437</v>
      </c>
      <c r="AA148" s="3">
        <v>613</v>
      </c>
      <c r="AC148" s="3">
        <f>VLOOKUP($X148,$A$8:$E258,C$4,0)</f>
        <v>2</v>
      </c>
      <c r="AD148" s="3">
        <f>VLOOKUP($X148,$A$8:$E258,D$4,0)</f>
        <v>437</v>
      </c>
      <c r="AE148" s="3">
        <f>VLOOKUP($X148,$A$8:$E258,E$4,0)</f>
        <v>613</v>
      </c>
      <c r="AG148" s="3" t="b">
        <f t="shared" si="28"/>
        <v>1</v>
      </c>
      <c r="AH148" s="3" t="b">
        <f t="shared" si="29"/>
        <v>1</v>
      </c>
      <c r="AI148" s="3" t="b">
        <f t="shared" si="30"/>
        <v>1</v>
      </c>
    </row>
    <row r="149" spans="1:35">
      <c r="A149" s="3" t="s">
        <v>254</v>
      </c>
      <c r="B149" s="3" t="s">
        <v>37</v>
      </c>
      <c r="C149" s="3">
        <v>2</v>
      </c>
      <c r="D149" s="3">
        <v>437</v>
      </c>
      <c r="E149" s="3">
        <v>613</v>
      </c>
      <c r="X149" s="3" t="s">
        <v>255</v>
      </c>
      <c r="Y149" s="3">
        <v>3</v>
      </c>
      <c r="Z149" s="3">
        <v>640</v>
      </c>
      <c r="AA149" s="3">
        <v>719</v>
      </c>
      <c r="AC149" s="3">
        <f>VLOOKUP($X149,$A$8:$E259,C$4,0)</f>
        <v>3</v>
      </c>
      <c r="AD149" s="3">
        <f>VLOOKUP($X149,$A$8:$E259,D$4,0)</f>
        <v>640</v>
      </c>
      <c r="AE149" s="3">
        <f>VLOOKUP($X149,$A$8:$E259,E$4,0)</f>
        <v>719</v>
      </c>
      <c r="AG149" s="3" t="b">
        <f t="shared" si="28"/>
        <v>1</v>
      </c>
      <c r="AH149" s="3" t="b">
        <f t="shared" si="29"/>
        <v>1</v>
      </c>
      <c r="AI149" s="3" t="b">
        <f t="shared" si="30"/>
        <v>1</v>
      </c>
    </row>
    <row r="150" spans="1:35">
      <c r="A150" s="3" t="s">
        <v>255</v>
      </c>
      <c r="B150" s="3" t="s">
        <v>37</v>
      </c>
      <c r="C150" s="3">
        <v>3</v>
      </c>
      <c r="D150" s="3">
        <v>640</v>
      </c>
      <c r="E150" s="3">
        <v>719</v>
      </c>
      <c r="X150" s="3" t="s">
        <v>256</v>
      </c>
      <c r="Y150" s="3">
        <v>4</v>
      </c>
      <c r="Z150" s="3">
        <v>723</v>
      </c>
      <c r="AA150" s="3">
        <v>944</v>
      </c>
      <c r="AC150" s="3">
        <f>VLOOKUP($X150,$A$8:$E260,C$4,0)</f>
        <v>4</v>
      </c>
      <c r="AD150" s="3">
        <f>VLOOKUP($X150,$A$8:$E260,D$4,0)</f>
        <v>723</v>
      </c>
      <c r="AE150" s="3">
        <f>VLOOKUP($X150,$A$8:$E260,E$4,0)</f>
        <v>944</v>
      </c>
      <c r="AG150" s="3" t="b">
        <f t="shared" si="28"/>
        <v>1</v>
      </c>
      <c r="AH150" s="3" t="b">
        <f t="shared" si="29"/>
        <v>1</v>
      </c>
      <c r="AI150" s="3" t="b">
        <f t="shared" si="30"/>
        <v>1</v>
      </c>
    </row>
    <row r="151" spans="1:35">
      <c r="A151" s="3" t="s">
        <v>256</v>
      </c>
      <c r="B151" s="3" t="s">
        <v>37</v>
      </c>
      <c r="C151" s="3">
        <v>4</v>
      </c>
      <c r="D151" s="3">
        <v>723</v>
      </c>
      <c r="E151" s="3">
        <v>944</v>
      </c>
      <c r="X151" s="3" t="s">
        <v>257</v>
      </c>
      <c r="Y151" s="3">
        <v>5</v>
      </c>
      <c r="Z151" s="3">
        <v>962</v>
      </c>
      <c r="AA151" s="3">
        <v>1751</v>
      </c>
      <c r="AC151" s="3">
        <f>VLOOKUP($X151,$A$8:$E261,C$4,0)</f>
        <v>5</v>
      </c>
      <c r="AD151" s="3">
        <f>VLOOKUP($X151,$A$8:$E261,D$4,0)</f>
        <v>962</v>
      </c>
      <c r="AE151" s="3">
        <f>VLOOKUP($X151,$A$8:$E261,E$4,0)</f>
        <v>1751</v>
      </c>
      <c r="AG151" s="3" t="b">
        <f t="shared" si="28"/>
        <v>1</v>
      </c>
      <c r="AH151" s="3" t="b">
        <f t="shared" si="29"/>
        <v>1</v>
      </c>
      <c r="AI151" s="3" t="b">
        <f t="shared" si="30"/>
        <v>1</v>
      </c>
    </row>
    <row r="152" spans="1:35">
      <c r="A152" s="3" t="s">
        <v>257</v>
      </c>
      <c r="B152" s="3" t="s">
        <v>37</v>
      </c>
      <c r="C152" s="3">
        <v>5</v>
      </c>
      <c r="D152" s="3">
        <v>962</v>
      </c>
      <c r="E152" s="3">
        <v>1751</v>
      </c>
    </row>
  </sheetData>
  <mergeCells count="3">
    <mergeCell ref="B5:E5"/>
    <mergeCell ref="G5:L5"/>
    <mergeCell ref="AL5:AQ5"/>
  </mergeCells>
  <conditionalFormatting sqref="AG7:AI151 AM31:AQ56 BA17:BE23">
    <cfRule type="cellIs" dxfId="0" priority="3" operator="equal">
      <formula>TRUE</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4"/>
  <sheetViews>
    <sheetView showGridLines="0" topLeftCell="A33" zoomScale="115" zoomScaleNormal="115" workbookViewId="0">
      <selection activeCell="A33" sqref="A33"/>
    </sheetView>
  </sheetViews>
  <sheetFormatPr defaultRowHeight="12.75"/>
  <cols>
    <col min="1" max="1" width="9.140625" style="5"/>
    <col min="2" max="2" width="113.5703125" style="5" customWidth="1"/>
    <col min="3" max="3" width="30.28515625" style="5" bestFit="1" customWidth="1"/>
    <col min="4" max="16384" width="9.140625" style="5"/>
  </cols>
  <sheetData>
    <row r="1" spans="1:3" ht="409.5" customHeight="1">
      <c r="A1" s="5">
        <v>1</v>
      </c>
      <c r="C1" s="5" t="s">
        <v>33</v>
      </c>
    </row>
    <row r="2" spans="1:3" ht="9.9499999999999993" customHeight="1"/>
    <row r="3" spans="1:3" ht="409.5" customHeight="1">
      <c r="A3" s="5">
        <v>2</v>
      </c>
      <c r="C3" s="5" t="s">
        <v>72</v>
      </c>
    </row>
    <row r="4" spans="1:3" ht="9.9499999999999993" customHeight="1"/>
    <row r="5" spans="1:3" ht="409.5" customHeight="1">
      <c r="A5" s="5">
        <v>3</v>
      </c>
      <c r="C5" s="5" t="s">
        <v>73</v>
      </c>
    </row>
    <row r="6" spans="1:3" ht="9.9499999999999993" customHeight="1"/>
    <row r="7" spans="1:3" ht="409.5" customHeight="1">
      <c r="A7" s="5">
        <v>4</v>
      </c>
      <c r="C7" s="5" t="s">
        <v>74</v>
      </c>
    </row>
    <row r="8" spans="1:3" ht="9.9499999999999993" customHeight="1"/>
    <row r="9" spans="1:3" ht="409.5" customHeight="1">
      <c r="A9" s="5">
        <v>5</v>
      </c>
      <c r="C9" s="5" t="s">
        <v>75</v>
      </c>
    </row>
    <row r="10" spans="1:3" ht="9.9499999999999993" customHeight="1"/>
    <row r="11" spans="1:3" ht="409.5" customHeight="1">
      <c r="A11" s="5">
        <v>6</v>
      </c>
      <c r="C11" s="5" t="s">
        <v>76</v>
      </c>
    </row>
    <row r="12" spans="1:3" ht="9.9499999999999993" customHeight="1"/>
    <row r="13" spans="1:3" ht="409.5" customHeight="1">
      <c r="A13" s="5">
        <v>7</v>
      </c>
      <c r="C13" s="5" t="s">
        <v>77</v>
      </c>
    </row>
    <row r="14" spans="1:3" ht="9.9499999999999993" customHeight="1"/>
    <row r="15" spans="1:3" ht="409.5" customHeight="1">
      <c r="A15" s="5">
        <v>8</v>
      </c>
      <c r="C15" s="5" t="s">
        <v>37</v>
      </c>
    </row>
    <row r="16" spans="1:3" ht="9.9499999999999993" customHeight="1"/>
    <row r="17" spans="1:3" ht="409.5" customHeight="1">
      <c r="A17" s="5">
        <v>9</v>
      </c>
      <c r="C17" s="5" t="s">
        <v>36</v>
      </c>
    </row>
    <row r="18" spans="1:3" ht="9.9499999999999993" customHeight="1"/>
    <row r="19" spans="1:3" ht="409.5" customHeight="1">
      <c r="A19" s="5">
        <v>10</v>
      </c>
      <c r="C19" s="5" t="s">
        <v>78</v>
      </c>
    </row>
    <row r="20" spans="1:3" ht="9.9499999999999993" customHeight="1"/>
    <row r="21" spans="1:3" ht="409.5" customHeight="1">
      <c r="A21" s="5">
        <v>11</v>
      </c>
      <c r="C21" s="5" t="s">
        <v>79</v>
      </c>
    </row>
    <row r="22" spans="1:3" ht="9.9499999999999993" customHeight="1"/>
    <row r="23" spans="1:3" ht="409.5" customHeight="1">
      <c r="A23" s="5">
        <v>12</v>
      </c>
      <c r="C23" s="5" t="s">
        <v>80</v>
      </c>
    </row>
    <row r="24" spans="1:3" ht="9.9499999999999993" customHeight="1"/>
    <row r="25" spans="1:3" ht="409.5" customHeight="1">
      <c r="A25" s="5">
        <v>13</v>
      </c>
      <c r="C25" s="5" t="s">
        <v>81</v>
      </c>
    </row>
    <row r="26" spans="1:3" ht="9.9499999999999993" customHeight="1"/>
    <row r="27" spans="1:3" ht="409.5" customHeight="1">
      <c r="A27" s="5">
        <v>14</v>
      </c>
      <c r="C27" s="5" t="s">
        <v>82</v>
      </c>
    </row>
    <row r="28" spans="1:3" ht="9.9499999999999993" customHeight="1"/>
    <row r="29" spans="1:3" ht="409.5" customHeight="1">
      <c r="A29" s="5">
        <v>15</v>
      </c>
      <c r="C29" s="5" t="s">
        <v>83</v>
      </c>
    </row>
    <row r="30" spans="1:3" ht="9.9499999999999993" customHeight="1"/>
    <row r="31" spans="1:3" ht="409.5" customHeight="1">
      <c r="A31" s="5">
        <v>16</v>
      </c>
      <c r="C31" s="5" t="s">
        <v>84</v>
      </c>
    </row>
    <row r="32" spans="1:3" ht="9.9499999999999993" customHeight="1"/>
    <row r="33" spans="1:3" ht="409.5" customHeight="1">
      <c r="A33" s="5">
        <v>17</v>
      </c>
      <c r="C33" s="5" t="s">
        <v>34</v>
      </c>
    </row>
    <row r="34" spans="1:3" ht="9.9499999999999993" customHeight="1"/>
    <row r="35" spans="1:3" ht="409.5" customHeight="1">
      <c r="A35" s="5">
        <v>18</v>
      </c>
      <c r="C35" s="5" t="s">
        <v>85</v>
      </c>
    </row>
    <row r="36" spans="1:3" ht="9.9499999999999993" customHeight="1"/>
    <row r="37" spans="1:3" ht="409.5" customHeight="1">
      <c r="A37" s="5">
        <v>19</v>
      </c>
      <c r="C37" s="5" t="s">
        <v>86</v>
      </c>
    </row>
    <row r="38" spans="1:3" ht="9.9499999999999993" customHeight="1"/>
    <row r="39" spans="1:3" ht="409.5" customHeight="1">
      <c r="A39" s="5">
        <v>20</v>
      </c>
      <c r="C39" s="5" t="s">
        <v>35</v>
      </c>
    </row>
    <row r="40" spans="1:3" ht="9.9499999999999993" customHeight="1"/>
    <row r="41" spans="1:3" ht="409.5" customHeight="1">
      <c r="A41" s="5">
        <v>21</v>
      </c>
      <c r="C41" s="5" t="s">
        <v>87</v>
      </c>
    </row>
    <row r="42" spans="1:3" ht="9.9499999999999993" customHeight="1"/>
    <row r="43" spans="1:3" ht="409.5" customHeight="1">
      <c r="A43" s="5">
        <v>22</v>
      </c>
      <c r="C43" s="5" t="s">
        <v>88</v>
      </c>
    </row>
    <row r="44" spans="1:3" ht="409.5" customHeight="1">
      <c r="A44" s="5">
        <v>23</v>
      </c>
      <c r="C44" s="5" t="s">
        <v>32</v>
      </c>
    </row>
    <row r="45" spans="1:3" ht="9.9499999999999993" customHeight="1"/>
    <row r="46" spans="1:3" ht="409.5" customHeight="1">
      <c r="A46" s="5">
        <v>24</v>
      </c>
      <c r="C46" s="5" t="s">
        <v>89</v>
      </c>
    </row>
    <row r="47" spans="1:3" ht="9.9499999999999993" customHeight="1"/>
    <row r="48" spans="1:3" ht="409.5" customHeight="1">
      <c r="A48" s="5">
        <v>25</v>
      </c>
      <c r="C48" s="5" t="s">
        <v>90</v>
      </c>
    </row>
    <row r="49" spans="1:3" ht="9.9499999999999993" customHeight="1"/>
    <row r="50" spans="1:3" ht="409.5" customHeight="1">
      <c r="A50" s="5">
        <v>26</v>
      </c>
      <c r="C50" s="5" t="s">
        <v>91</v>
      </c>
    </row>
    <row r="51" spans="1:3" ht="9.9499999999999993" customHeight="1"/>
    <row r="52" spans="1:3" ht="409.5" customHeight="1">
      <c r="A52" s="5">
        <v>27</v>
      </c>
      <c r="C52" s="5" t="s">
        <v>92</v>
      </c>
    </row>
    <row r="53" spans="1:3" ht="9.9499999999999993" customHeight="1"/>
    <row r="54" spans="1:3" ht="409.5" customHeight="1">
      <c r="A54" s="5">
        <v>28</v>
      </c>
      <c r="C54" s="5" t="s">
        <v>93</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46c72e1d8acebe914fcc9e5d023688fa">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2636daf5d91eb1d20b88f36be9bc60cc"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OCR"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751CF2B-FC1B-43C4-A61A-459FFB3AE7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A159CE-C5E8-4E46-9E09-D34806AF0AB5}">
  <ds:schemaRefs>
    <ds:schemaRef ds:uri="http://schemas.microsoft.com/sharepoint/v3/contenttype/forms"/>
  </ds:schemaRefs>
</ds:datastoreItem>
</file>

<file path=customXml/itemProps3.xml><?xml version="1.0" encoding="utf-8"?>
<ds:datastoreItem xmlns:ds="http://schemas.openxmlformats.org/officeDocument/2006/customXml" ds:itemID="{9745082B-5689-491B-B5D3-60C37DA4E37A}">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http://purl.org/dc/elements/1.1/"/>
    <ds:schemaRef ds:uri="b7e247b7-cca8-429f-8688-16f83c8fba5f"/>
    <ds:schemaRef ds:uri="f30bebb2-c01f-48d0-81da-dc8b123879c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Introduction</vt:lpstr>
      <vt:lpstr>Output</vt:lpstr>
      <vt:lpstr>Copy tables and charts (2)</vt:lpstr>
      <vt:lpstr>Technical guide</vt:lpstr>
      <vt:lpstr>Interpretation guide</vt:lpstr>
      <vt:lpstr>localauthority_xyco-ords_chart</vt:lpstr>
      <vt:lpstr>localauthority_chartdata</vt:lpstr>
      <vt:lpstr>localauthority_data</vt:lpstr>
      <vt:lpstr>map control</vt:lpstr>
      <vt:lpstr>Output!Print_Area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2016-05-25T09:33:02Z</dcterms:created>
  <dcterms:modified xsi:type="dcterms:W3CDTF">2021-07-06T13:05:53Z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