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hswales365-my.sharepoint.com/personal/rhys_powell_wales_nhs_uk/Documents/Desktop/Website files/GP clusters 2013/"/>
    </mc:Choice>
  </mc:AlternateContent>
  <workbookProtection workbookPassword="CB28" lockStructure="1"/>
  <bookViews>
    <workbookView xWindow="360" yWindow="300" windowWidth="18735" windowHeight="11370" tabRatio="840"/>
  </bookViews>
  <sheets>
    <sheet name="README" sheetId="5" r:id="rId1"/>
    <sheet name="Copy tables and charts" sheetId="30" r:id="rId2"/>
    <sheet name="Table &amp; chart" sheetId="21" r:id="rId3"/>
    <sheet name="Control sheet" sheetId="22" state="hidden" r:id="rId4"/>
    <sheet name="Cluster data" sheetId="23" state="hidden" r:id="rId5"/>
    <sheet name="HB data" sheetId="25" state="hidden" r:id="rId6"/>
  </sheets>
  <definedNames>
    <definedName name="HBData">'HB data'!$B$4:$K$10</definedName>
    <definedName name="Rural_data">'Cluster data'!$C$1:$L$66</definedName>
  </definedNames>
  <calcPr calcId="162913"/>
</workbook>
</file>

<file path=xl/calcChain.xml><?xml version="1.0" encoding="utf-8"?>
<calcChain xmlns="http://schemas.openxmlformats.org/spreadsheetml/2006/main">
  <c r="AG3" i="25" l="1"/>
  <c r="AG4" i="25"/>
  <c r="AG5" i="25"/>
  <c r="AG6" i="25"/>
  <c r="AG7" i="25"/>
  <c r="AG8" i="25"/>
  <c r="AG9" i="25"/>
  <c r="AG10" i="25"/>
  <c r="Y3" i="25"/>
  <c r="Z3" i="25"/>
  <c r="AA3" i="25"/>
  <c r="AB3" i="25"/>
  <c r="AC3" i="25"/>
  <c r="AD3" i="25"/>
  <c r="AE3" i="25"/>
  <c r="AF3" i="25"/>
  <c r="Y4" i="25"/>
  <c r="Z4" i="25"/>
  <c r="AA4" i="25"/>
  <c r="AB4" i="25"/>
  <c r="AC4" i="25"/>
  <c r="AD4" i="25"/>
  <c r="AE4" i="25"/>
  <c r="AF4" i="25"/>
  <c r="Y5" i="25"/>
  <c r="Z5" i="25"/>
  <c r="AA5" i="25"/>
  <c r="AB5" i="25"/>
  <c r="AC5" i="25"/>
  <c r="AD5" i="25"/>
  <c r="AE5" i="25"/>
  <c r="AF5" i="25"/>
  <c r="Y6" i="25"/>
  <c r="Z6" i="25"/>
  <c r="AA6" i="25"/>
  <c r="AB6" i="25"/>
  <c r="AC6" i="25"/>
  <c r="AD6" i="25"/>
  <c r="AE6" i="25"/>
  <c r="AF6" i="25"/>
  <c r="Y7" i="25"/>
  <c r="Z7" i="25"/>
  <c r="AA7" i="25"/>
  <c r="AB7" i="25"/>
  <c r="AC7" i="25"/>
  <c r="AD7" i="25"/>
  <c r="AE7" i="25"/>
  <c r="AF7" i="25"/>
  <c r="Y8" i="25"/>
  <c r="Z8" i="25"/>
  <c r="AA8" i="25"/>
  <c r="AB8" i="25"/>
  <c r="AC8" i="25"/>
  <c r="AD8" i="25"/>
  <c r="AE8" i="25"/>
  <c r="AF8" i="25"/>
  <c r="Y9" i="25"/>
  <c r="Z9" i="25"/>
  <c r="AA9" i="25"/>
  <c r="AB9" i="25"/>
  <c r="AC9" i="25"/>
  <c r="AD9" i="25"/>
  <c r="AE9" i="25"/>
  <c r="AF9" i="25"/>
  <c r="Y10" i="25"/>
  <c r="Z10" i="25"/>
  <c r="AA10" i="25"/>
  <c r="AB10" i="25"/>
  <c r="AC10" i="25"/>
  <c r="AD10" i="25"/>
  <c r="AE10" i="25"/>
  <c r="AF10" i="25"/>
  <c r="X4" i="25"/>
  <c r="X5" i="25"/>
  <c r="X6" i="25"/>
  <c r="X7" i="25"/>
  <c r="X8" i="25"/>
  <c r="X9" i="25"/>
  <c r="X10" i="25"/>
  <c r="X3" i="25"/>
  <c r="AC2" i="23"/>
  <c r="AD2" i="23"/>
  <c r="AE2" i="23"/>
  <c r="AF2" i="23"/>
  <c r="AG2" i="23"/>
  <c r="AH2" i="23"/>
  <c r="AI2" i="23"/>
  <c r="AJ2" i="23"/>
  <c r="AK2" i="23"/>
  <c r="AL2" i="23"/>
  <c r="AM2" i="23"/>
  <c r="AC4" i="23"/>
  <c r="AD4" i="23"/>
  <c r="AE4" i="23"/>
  <c r="AF4" i="23"/>
  <c r="AG4" i="23"/>
  <c r="AH4" i="23"/>
  <c r="AI4" i="23"/>
  <c r="AJ4" i="23"/>
  <c r="AK4" i="23"/>
  <c r="AL4" i="23"/>
  <c r="AM4" i="23"/>
  <c r="AC5" i="23"/>
  <c r="AD5" i="23"/>
  <c r="AE5" i="23"/>
  <c r="AF5" i="23"/>
  <c r="AG5" i="23"/>
  <c r="AH5" i="23"/>
  <c r="AI5" i="23"/>
  <c r="AJ5" i="23"/>
  <c r="AK5" i="23"/>
  <c r="AL5" i="23"/>
  <c r="AM5" i="23"/>
  <c r="AC6" i="23"/>
  <c r="AD6" i="23"/>
  <c r="AE6" i="23"/>
  <c r="AF6" i="23"/>
  <c r="AG6" i="23"/>
  <c r="AH6" i="23"/>
  <c r="AI6" i="23"/>
  <c r="AJ6" i="23"/>
  <c r="AK6" i="23"/>
  <c r="AL6" i="23"/>
  <c r="AM6" i="23"/>
  <c r="AC7" i="23"/>
  <c r="AD7" i="23"/>
  <c r="AE7" i="23"/>
  <c r="AF7" i="23"/>
  <c r="AG7" i="23"/>
  <c r="AH7" i="23"/>
  <c r="AI7" i="23"/>
  <c r="AJ7" i="23"/>
  <c r="AK7" i="23"/>
  <c r="AL7" i="23"/>
  <c r="AM7" i="23"/>
  <c r="AC8" i="23"/>
  <c r="AD8" i="23"/>
  <c r="AE8" i="23"/>
  <c r="AF8" i="23"/>
  <c r="AG8" i="23"/>
  <c r="AH8" i="23"/>
  <c r="AI8" i="23"/>
  <c r="AJ8" i="23"/>
  <c r="AK8" i="23"/>
  <c r="AL8" i="23"/>
  <c r="AM8" i="23"/>
  <c r="AC9" i="23"/>
  <c r="AD9" i="23"/>
  <c r="AE9" i="23"/>
  <c r="AF9" i="23"/>
  <c r="AG9" i="23"/>
  <c r="AH9" i="23"/>
  <c r="AI9" i="23"/>
  <c r="AJ9" i="23"/>
  <c r="AK9" i="23"/>
  <c r="AL9" i="23"/>
  <c r="AM9" i="23"/>
  <c r="AC10" i="23"/>
  <c r="AD10" i="23"/>
  <c r="AE10" i="23"/>
  <c r="AF10" i="23"/>
  <c r="AG10" i="23"/>
  <c r="AH10" i="23"/>
  <c r="AI10" i="23"/>
  <c r="AJ10" i="23"/>
  <c r="AK10" i="23"/>
  <c r="AL10" i="23"/>
  <c r="AM10" i="23"/>
  <c r="AC11" i="23"/>
  <c r="AD11" i="23"/>
  <c r="AE11" i="23"/>
  <c r="AF11" i="23"/>
  <c r="AG11" i="23"/>
  <c r="AH11" i="23"/>
  <c r="AI11" i="23"/>
  <c r="AJ11" i="23"/>
  <c r="AK11" i="23"/>
  <c r="AL11" i="23"/>
  <c r="AM11" i="23"/>
  <c r="AC12" i="23"/>
  <c r="AD12" i="23"/>
  <c r="AE12" i="23"/>
  <c r="AF12" i="23"/>
  <c r="AG12" i="23"/>
  <c r="AH12" i="23"/>
  <c r="AI12" i="23"/>
  <c r="AJ12" i="23"/>
  <c r="AK12" i="23"/>
  <c r="AL12" i="23"/>
  <c r="AM12" i="23"/>
  <c r="AC13" i="23"/>
  <c r="AD13" i="23"/>
  <c r="AE13" i="23"/>
  <c r="AF13" i="23"/>
  <c r="AG13" i="23"/>
  <c r="AH13" i="23"/>
  <c r="AI13" i="23"/>
  <c r="AJ13" i="23"/>
  <c r="AK13" i="23"/>
  <c r="AL13" i="23"/>
  <c r="AM13" i="23"/>
  <c r="AC14" i="23"/>
  <c r="AD14" i="23"/>
  <c r="AE14" i="23"/>
  <c r="AF14" i="23"/>
  <c r="AG14" i="23"/>
  <c r="AH14" i="23"/>
  <c r="AI14" i="23"/>
  <c r="AJ14" i="23"/>
  <c r="AK14" i="23"/>
  <c r="AL14" i="23"/>
  <c r="AM14" i="23"/>
  <c r="AC15" i="23"/>
  <c r="AD15" i="23"/>
  <c r="AE15" i="23"/>
  <c r="AF15" i="23"/>
  <c r="AG15" i="23"/>
  <c r="AH15" i="23"/>
  <c r="AI15" i="23"/>
  <c r="AJ15" i="23"/>
  <c r="AK15" i="23"/>
  <c r="AL15" i="23"/>
  <c r="AM15" i="23"/>
  <c r="AC16" i="23"/>
  <c r="AD16" i="23"/>
  <c r="AE16" i="23"/>
  <c r="AF16" i="23"/>
  <c r="AG16" i="23"/>
  <c r="AH16" i="23"/>
  <c r="AI16" i="23"/>
  <c r="AJ16" i="23"/>
  <c r="AK16" i="23"/>
  <c r="AL16" i="23"/>
  <c r="AM16" i="23"/>
  <c r="AC17" i="23"/>
  <c r="AD17" i="23"/>
  <c r="AE17" i="23"/>
  <c r="AF17" i="23"/>
  <c r="AG17" i="23"/>
  <c r="AH17" i="23"/>
  <c r="AI17" i="23"/>
  <c r="AJ17" i="23"/>
  <c r="AK17" i="23"/>
  <c r="AL17" i="23"/>
  <c r="AM17" i="23"/>
  <c r="AC18" i="23"/>
  <c r="AD18" i="23"/>
  <c r="AE18" i="23"/>
  <c r="AF18" i="23"/>
  <c r="AG18" i="23"/>
  <c r="AH18" i="23"/>
  <c r="AI18" i="23"/>
  <c r="AJ18" i="23"/>
  <c r="AK18" i="23"/>
  <c r="AL18" i="23"/>
  <c r="AM18" i="23"/>
  <c r="AC19" i="23"/>
  <c r="AD19" i="23"/>
  <c r="AE19" i="23"/>
  <c r="AF19" i="23"/>
  <c r="AG19" i="23"/>
  <c r="AH19" i="23"/>
  <c r="AI19" i="23"/>
  <c r="AJ19" i="23"/>
  <c r="AK19" i="23"/>
  <c r="AL19" i="23"/>
  <c r="AM19" i="23"/>
  <c r="AC20" i="23"/>
  <c r="AD20" i="23"/>
  <c r="AE20" i="23"/>
  <c r="AF20" i="23"/>
  <c r="AG20" i="23"/>
  <c r="AH20" i="23"/>
  <c r="AI20" i="23"/>
  <c r="AJ20" i="23"/>
  <c r="AK20" i="23"/>
  <c r="AL20" i="23"/>
  <c r="AM20" i="23"/>
  <c r="AC21" i="23"/>
  <c r="AD21" i="23"/>
  <c r="AE21" i="23"/>
  <c r="AF21" i="23"/>
  <c r="AG21" i="23"/>
  <c r="AH21" i="23"/>
  <c r="AI21" i="23"/>
  <c r="AJ21" i="23"/>
  <c r="AK21" i="23"/>
  <c r="AL21" i="23"/>
  <c r="AM21" i="23"/>
  <c r="AC22" i="23"/>
  <c r="AD22" i="23"/>
  <c r="AE22" i="23"/>
  <c r="AF22" i="23"/>
  <c r="AG22" i="23"/>
  <c r="AH22" i="23"/>
  <c r="AI22" i="23"/>
  <c r="AJ22" i="23"/>
  <c r="AK22" i="23"/>
  <c r="AL22" i="23"/>
  <c r="AM22" i="23"/>
  <c r="AC23" i="23"/>
  <c r="AD23" i="23"/>
  <c r="AE23" i="23"/>
  <c r="AF23" i="23"/>
  <c r="AG23" i="23"/>
  <c r="AH23" i="23"/>
  <c r="AI23" i="23"/>
  <c r="AJ23" i="23"/>
  <c r="AK23" i="23"/>
  <c r="AL23" i="23"/>
  <c r="AM23" i="23"/>
  <c r="AC24" i="23"/>
  <c r="AD24" i="23"/>
  <c r="AE24" i="23"/>
  <c r="AF24" i="23"/>
  <c r="AG24" i="23"/>
  <c r="AH24" i="23"/>
  <c r="AI24" i="23"/>
  <c r="AJ24" i="23"/>
  <c r="AK24" i="23"/>
  <c r="AL24" i="23"/>
  <c r="AM24" i="23"/>
  <c r="AC25" i="23"/>
  <c r="AD25" i="23"/>
  <c r="AE25" i="23"/>
  <c r="AF25" i="23"/>
  <c r="AG25" i="23"/>
  <c r="AH25" i="23"/>
  <c r="AI25" i="23"/>
  <c r="AJ25" i="23"/>
  <c r="AK25" i="23"/>
  <c r="AL25" i="23"/>
  <c r="AM25" i="23"/>
  <c r="AC26" i="23"/>
  <c r="AD26" i="23"/>
  <c r="AE26" i="23"/>
  <c r="AF26" i="23"/>
  <c r="AG26" i="23"/>
  <c r="AH26" i="23"/>
  <c r="AI26" i="23"/>
  <c r="AJ26" i="23"/>
  <c r="AK26" i="23"/>
  <c r="AL26" i="23"/>
  <c r="AM26" i="23"/>
  <c r="AC27" i="23"/>
  <c r="AD27" i="23"/>
  <c r="AE27" i="23"/>
  <c r="AF27" i="23"/>
  <c r="AG27" i="23"/>
  <c r="AH27" i="23"/>
  <c r="AI27" i="23"/>
  <c r="AJ27" i="23"/>
  <c r="AK27" i="23"/>
  <c r="AL27" i="23"/>
  <c r="AM27" i="23"/>
  <c r="AC28" i="23"/>
  <c r="AD28" i="23"/>
  <c r="AE28" i="23"/>
  <c r="AF28" i="23"/>
  <c r="AG28" i="23"/>
  <c r="AH28" i="23"/>
  <c r="AI28" i="23"/>
  <c r="AJ28" i="23"/>
  <c r="AK28" i="23"/>
  <c r="AL28" i="23"/>
  <c r="AM28" i="23"/>
  <c r="AC29" i="23"/>
  <c r="AD29" i="23"/>
  <c r="AE29" i="23"/>
  <c r="AF29" i="23"/>
  <c r="AG29" i="23"/>
  <c r="AH29" i="23"/>
  <c r="AI29" i="23"/>
  <c r="AJ29" i="23"/>
  <c r="AK29" i="23"/>
  <c r="AL29" i="23"/>
  <c r="AM29" i="23"/>
  <c r="AC30" i="23"/>
  <c r="AD30" i="23"/>
  <c r="AE30" i="23"/>
  <c r="AF30" i="23"/>
  <c r="AG30" i="23"/>
  <c r="AH30" i="23"/>
  <c r="AI30" i="23"/>
  <c r="AJ30" i="23"/>
  <c r="AK30" i="23"/>
  <c r="AL30" i="23"/>
  <c r="AM30" i="23"/>
  <c r="AC31" i="23"/>
  <c r="AD31" i="23"/>
  <c r="AE31" i="23"/>
  <c r="AF31" i="23"/>
  <c r="AG31" i="23"/>
  <c r="AH31" i="23"/>
  <c r="AI31" i="23"/>
  <c r="AJ31" i="23"/>
  <c r="AK31" i="23"/>
  <c r="AL31" i="23"/>
  <c r="AM31" i="23"/>
  <c r="AC32" i="23"/>
  <c r="AD32" i="23"/>
  <c r="AE32" i="23"/>
  <c r="AF32" i="23"/>
  <c r="AG32" i="23"/>
  <c r="AH32" i="23"/>
  <c r="AI32" i="23"/>
  <c r="AJ32" i="23"/>
  <c r="AK32" i="23"/>
  <c r="AL32" i="23"/>
  <c r="AM32" i="23"/>
  <c r="AC33" i="23"/>
  <c r="AD33" i="23"/>
  <c r="AE33" i="23"/>
  <c r="AF33" i="23"/>
  <c r="AG33" i="23"/>
  <c r="AH33" i="23"/>
  <c r="AI33" i="23"/>
  <c r="AJ33" i="23"/>
  <c r="AK33" i="23"/>
  <c r="AL33" i="23"/>
  <c r="AM33" i="23"/>
  <c r="AC34" i="23"/>
  <c r="AD34" i="23"/>
  <c r="AE34" i="23"/>
  <c r="AF34" i="23"/>
  <c r="AG34" i="23"/>
  <c r="AH34" i="23"/>
  <c r="AI34" i="23"/>
  <c r="AJ34" i="23"/>
  <c r="AK34" i="23"/>
  <c r="AL34" i="23"/>
  <c r="AM34" i="23"/>
  <c r="AC35" i="23"/>
  <c r="AD35" i="23"/>
  <c r="AE35" i="23"/>
  <c r="AF35" i="23"/>
  <c r="AG35" i="23"/>
  <c r="AH35" i="23"/>
  <c r="AI35" i="23"/>
  <c r="AJ35" i="23"/>
  <c r="AK35" i="23"/>
  <c r="AL35" i="23"/>
  <c r="AM35" i="23"/>
  <c r="AC36" i="23"/>
  <c r="AD36" i="23"/>
  <c r="AE36" i="23"/>
  <c r="AF36" i="23"/>
  <c r="AG36" i="23"/>
  <c r="AH36" i="23"/>
  <c r="AI36" i="23"/>
  <c r="AJ36" i="23"/>
  <c r="AK36" i="23"/>
  <c r="AL36" i="23"/>
  <c r="AM36" i="23"/>
  <c r="AC37" i="23"/>
  <c r="AD37" i="23"/>
  <c r="AE37" i="23"/>
  <c r="AF37" i="23"/>
  <c r="AG37" i="23"/>
  <c r="AH37" i="23"/>
  <c r="AI37" i="23"/>
  <c r="AJ37" i="23"/>
  <c r="AK37" i="23"/>
  <c r="AL37" i="23"/>
  <c r="AM37" i="23"/>
  <c r="AC38" i="23"/>
  <c r="AD38" i="23"/>
  <c r="AE38" i="23"/>
  <c r="AF38" i="23"/>
  <c r="AG38" i="23"/>
  <c r="AH38" i="23"/>
  <c r="AI38" i="23"/>
  <c r="AJ38" i="23"/>
  <c r="AK38" i="23"/>
  <c r="AL38" i="23"/>
  <c r="AM38" i="23"/>
  <c r="AC39" i="23"/>
  <c r="AD39" i="23"/>
  <c r="AE39" i="23"/>
  <c r="AF39" i="23"/>
  <c r="AG39" i="23"/>
  <c r="AH39" i="23"/>
  <c r="AI39" i="23"/>
  <c r="AJ39" i="23"/>
  <c r="AK39" i="23"/>
  <c r="AL39" i="23"/>
  <c r="AM39" i="23"/>
  <c r="AC40" i="23"/>
  <c r="AD40" i="23"/>
  <c r="AE40" i="23"/>
  <c r="AF40" i="23"/>
  <c r="AG40" i="23"/>
  <c r="AH40" i="23"/>
  <c r="AI40" i="23"/>
  <c r="AJ40" i="23"/>
  <c r="AK40" i="23"/>
  <c r="AL40" i="23"/>
  <c r="AM40" i="23"/>
  <c r="AC41" i="23"/>
  <c r="AD41" i="23"/>
  <c r="AE41" i="23"/>
  <c r="AF41" i="23"/>
  <c r="AG41" i="23"/>
  <c r="AH41" i="23"/>
  <c r="AI41" i="23"/>
  <c r="AJ41" i="23"/>
  <c r="AK41" i="23"/>
  <c r="AL41" i="23"/>
  <c r="AM41" i="23"/>
  <c r="AC42" i="23"/>
  <c r="AD42" i="23"/>
  <c r="AE42" i="23"/>
  <c r="AF42" i="23"/>
  <c r="AG42" i="23"/>
  <c r="AH42" i="23"/>
  <c r="AI42" i="23"/>
  <c r="AJ42" i="23"/>
  <c r="AK42" i="23"/>
  <c r="AL42" i="23"/>
  <c r="AM42" i="23"/>
  <c r="AC43" i="23"/>
  <c r="AD43" i="23"/>
  <c r="AE43" i="23"/>
  <c r="AF43" i="23"/>
  <c r="AG43" i="23"/>
  <c r="AH43" i="23"/>
  <c r="AI43" i="23"/>
  <c r="AJ43" i="23"/>
  <c r="AK43" i="23"/>
  <c r="AL43" i="23"/>
  <c r="AM43" i="23"/>
  <c r="AC44" i="23"/>
  <c r="AD44" i="23"/>
  <c r="AE44" i="23"/>
  <c r="AF44" i="23"/>
  <c r="AG44" i="23"/>
  <c r="AH44" i="23"/>
  <c r="AI44" i="23"/>
  <c r="AJ44" i="23"/>
  <c r="AK44" i="23"/>
  <c r="AL44" i="23"/>
  <c r="AM44" i="23"/>
  <c r="AC45" i="23"/>
  <c r="AD45" i="23"/>
  <c r="AE45" i="23"/>
  <c r="AF45" i="23"/>
  <c r="AG45" i="23"/>
  <c r="AH45" i="23"/>
  <c r="AI45" i="23"/>
  <c r="AJ45" i="23"/>
  <c r="AK45" i="23"/>
  <c r="AL45" i="23"/>
  <c r="AM45" i="23"/>
  <c r="AC46" i="23"/>
  <c r="AD46" i="23"/>
  <c r="AE46" i="23"/>
  <c r="AF46" i="23"/>
  <c r="AG46" i="23"/>
  <c r="AH46" i="23"/>
  <c r="AI46" i="23"/>
  <c r="AJ46" i="23"/>
  <c r="AK46" i="23"/>
  <c r="AL46" i="23"/>
  <c r="AM46" i="23"/>
  <c r="AC47" i="23"/>
  <c r="AD47" i="23"/>
  <c r="AE47" i="23"/>
  <c r="AF47" i="23"/>
  <c r="AG47" i="23"/>
  <c r="AH47" i="23"/>
  <c r="AI47" i="23"/>
  <c r="AJ47" i="23"/>
  <c r="AK47" i="23"/>
  <c r="AL47" i="23"/>
  <c r="AM47" i="23"/>
  <c r="AC48" i="23"/>
  <c r="AD48" i="23"/>
  <c r="AE48" i="23"/>
  <c r="AF48" i="23"/>
  <c r="AG48" i="23"/>
  <c r="AH48" i="23"/>
  <c r="AI48" i="23"/>
  <c r="AJ48" i="23"/>
  <c r="AK48" i="23"/>
  <c r="AL48" i="23"/>
  <c r="AM48" i="23"/>
  <c r="AC49" i="23"/>
  <c r="AD49" i="23"/>
  <c r="AE49" i="23"/>
  <c r="AF49" i="23"/>
  <c r="AG49" i="23"/>
  <c r="AH49" i="23"/>
  <c r="AI49" i="23"/>
  <c r="AJ49" i="23"/>
  <c r="AK49" i="23"/>
  <c r="AL49" i="23"/>
  <c r="AM49" i="23"/>
  <c r="AC50" i="23"/>
  <c r="AD50" i="23"/>
  <c r="AE50" i="23"/>
  <c r="AF50" i="23"/>
  <c r="AG50" i="23"/>
  <c r="AH50" i="23"/>
  <c r="AI50" i="23"/>
  <c r="AJ50" i="23"/>
  <c r="AK50" i="23"/>
  <c r="AL50" i="23"/>
  <c r="AM50" i="23"/>
  <c r="AC51" i="23"/>
  <c r="AD51" i="23"/>
  <c r="AE51" i="23"/>
  <c r="AF51" i="23"/>
  <c r="AG51" i="23"/>
  <c r="AH51" i="23"/>
  <c r="AI51" i="23"/>
  <c r="AJ51" i="23"/>
  <c r="AK51" i="23"/>
  <c r="AL51" i="23"/>
  <c r="AM51" i="23"/>
  <c r="AC52" i="23"/>
  <c r="AD52" i="23"/>
  <c r="AE52" i="23"/>
  <c r="AF52" i="23"/>
  <c r="AG52" i="23"/>
  <c r="AH52" i="23"/>
  <c r="AI52" i="23"/>
  <c r="AJ52" i="23"/>
  <c r="AK52" i="23"/>
  <c r="AL52" i="23"/>
  <c r="AM52" i="23"/>
  <c r="AC53" i="23"/>
  <c r="AD53" i="23"/>
  <c r="AE53" i="23"/>
  <c r="AF53" i="23"/>
  <c r="AG53" i="23"/>
  <c r="AH53" i="23"/>
  <c r="AI53" i="23"/>
  <c r="AJ53" i="23"/>
  <c r="AK53" i="23"/>
  <c r="AL53" i="23"/>
  <c r="AM53" i="23"/>
  <c r="AC54" i="23"/>
  <c r="AD54" i="23"/>
  <c r="AE54" i="23"/>
  <c r="AF54" i="23"/>
  <c r="AG54" i="23"/>
  <c r="AH54" i="23"/>
  <c r="AI54" i="23"/>
  <c r="AJ54" i="23"/>
  <c r="AK54" i="23"/>
  <c r="AL54" i="23"/>
  <c r="AM54" i="23"/>
  <c r="AC55" i="23"/>
  <c r="AD55" i="23"/>
  <c r="AE55" i="23"/>
  <c r="AF55" i="23"/>
  <c r="AG55" i="23"/>
  <c r="AH55" i="23"/>
  <c r="AI55" i="23"/>
  <c r="AJ55" i="23"/>
  <c r="AK55" i="23"/>
  <c r="AL55" i="23"/>
  <c r="AM55" i="23"/>
  <c r="AC56" i="23"/>
  <c r="AD56" i="23"/>
  <c r="AE56" i="23"/>
  <c r="AF56" i="23"/>
  <c r="AG56" i="23"/>
  <c r="AH56" i="23"/>
  <c r="AI56" i="23"/>
  <c r="AJ56" i="23"/>
  <c r="AK56" i="23"/>
  <c r="AL56" i="23"/>
  <c r="AM56" i="23"/>
  <c r="AC57" i="23"/>
  <c r="AD57" i="23"/>
  <c r="AE57" i="23"/>
  <c r="AF57" i="23"/>
  <c r="AG57" i="23"/>
  <c r="AH57" i="23"/>
  <c r="AI57" i="23"/>
  <c r="AJ57" i="23"/>
  <c r="AK57" i="23"/>
  <c r="AL57" i="23"/>
  <c r="AM57" i="23"/>
  <c r="AC58" i="23"/>
  <c r="AD58" i="23"/>
  <c r="AE58" i="23"/>
  <c r="AF58" i="23"/>
  <c r="AG58" i="23"/>
  <c r="AH58" i="23"/>
  <c r="AI58" i="23"/>
  <c r="AJ58" i="23"/>
  <c r="AK58" i="23"/>
  <c r="AL58" i="23"/>
  <c r="AM58" i="23"/>
  <c r="AC59" i="23"/>
  <c r="AD59" i="23"/>
  <c r="AE59" i="23"/>
  <c r="AF59" i="23"/>
  <c r="AG59" i="23"/>
  <c r="AH59" i="23"/>
  <c r="AI59" i="23"/>
  <c r="AJ59" i="23"/>
  <c r="AK59" i="23"/>
  <c r="AL59" i="23"/>
  <c r="AM59" i="23"/>
  <c r="AC60" i="23"/>
  <c r="AD60" i="23"/>
  <c r="AE60" i="23"/>
  <c r="AF60" i="23"/>
  <c r="AG60" i="23"/>
  <c r="AH60" i="23"/>
  <c r="AI60" i="23"/>
  <c r="AJ60" i="23"/>
  <c r="AK60" i="23"/>
  <c r="AL60" i="23"/>
  <c r="AM60" i="23"/>
  <c r="AC61" i="23"/>
  <c r="AD61" i="23"/>
  <c r="AE61" i="23"/>
  <c r="AF61" i="23"/>
  <c r="AG61" i="23"/>
  <c r="AH61" i="23"/>
  <c r="AI61" i="23"/>
  <c r="AJ61" i="23"/>
  <c r="AK61" i="23"/>
  <c r="AL61" i="23"/>
  <c r="AM61" i="23"/>
  <c r="AC62" i="23"/>
  <c r="AD62" i="23"/>
  <c r="AE62" i="23"/>
  <c r="AF62" i="23"/>
  <c r="AG62" i="23"/>
  <c r="AH62" i="23"/>
  <c r="AI62" i="23"/>
  <c r="AJ62" i="23"/>
  <c r="AK62" i="23"/>
  <c r="AL62" i="23"/>
  <c r="AM62" i="23"/>
  <c r="AC63" i="23"/>
  <c r="AD63" i="23"/>
  <c r="AE63" i="23"/>
  <c r="AF63" i="23"/>
  <c r="AG63" i="23"/>
  <c r="AH63" i="23"/>
  <c r="AI63" i="23"/>
  <c r="AJ63" i="23"/>
  <c r="AK63" i="23"/>
  <c r="AL63" i="23"/>
  <c r="AM63" i="23"/>
  <c r="AC64" i="23"/>
  <c r="AD64" i="23"/>
  <c r="AE64" i="23"/>
  <c r="AF64" i="23"/>
  <c r="AG64" i="23"/>
  <c r="AH64" i="23"/>
  <c r="AI64" i="23"/>
  <c r="AJ64" i="23"/>
  <c r="AK64" i="23"/>
  <c r="AL64" i="23"/>
  <c r="AM64" i="23"/>
  <c r="AC65" i="23"/>
  <c r="AD65" i="23"/>
  <c r="AE65" i="23"/>
  <c r="AF65" i="23"/>
  <c r="AG65" i="23"/>
  <c r="AH65" i="23"/>
  <c r="AI65" i="23"/>
  <c r="AJ65" i="23"/>
  <c r="AK65" i="23"/>
  <c r="AL65" i="23"/>
  <c r="AM65" i="23"/>
  <c r="AC66" i="23"/>
  <c r="AD66" i="23"/>
  <c r="AE66" i="23"/>
  <c r="AF66" i="23"/>
  <c r="AG66" i="23"/>
  <c r="AH66" i="23"/>
  <c r="AI66" i="23"/>
  <c r="AJ66" i="23"/>
  <c r="AK66" i="23"/>
  <c r="AL66" i="23"/>
  <c r="AM66" i="23"/>
  <c r="AD3" i="23"/>
  <c r="AE3" i="23"/>
  <c r="AF3" i="23"/>
  <c r="AG3" i="23"/>
  <c r="AH3" i="23"/>
  <c r="AI3" i="23"/>
  <c r="AJ3" i="23"/>
  <c r="AK3" i="23"/>
  <c r="AL3" i="23"/>
  <c r="AM3" i="23"/>
  <c r="AC3" i="23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N3" i="23"/>
  <c r="N4" i="23"/>
  <c r="N5" i="23"/>
  <c r="N6" i="23"/>
  <c r="N7" i="23"/>
  <c r="N8" i="23"/>
  <c r="N9" i="23"/>
  <c r="N10" i="23"/>
  <c r="N11" i="23"/>
  <c r="N12" i="23"/>
  <c r="N13" i="23"/>
  <c r="N14" i="23"/>
  <c r="N15" i="23"/>
  <c r="N16" i="23"/>
  <c r="N17" i="23"/>
  <c r="N18" i="23"/>
  <c r="N19" i="23"/>
  <c r="N20" i="23"/>
  <c r="N21" i="23"/>
  <c r="N22" i="23"/>
  <c r="N23" i="23"/>
  <c r="N24" i="23"/>
  <c r="N25" i="23"/>
  <c r="N26" i="23"/>
  <c r="N27" i="23"/>
  <c r="N28" i="23"/>
  <c r="N29" i="23"/>
  <c r="N30" i="23"/>
  <c r="N31" i="23"/>
  <c r="N32" i="23"/>
  <c r="N33" i="23"/>
  <c r="N34" i="23"/>
  <c r="N35" i="23"/>
  <c r="N36" i="23"/>
  <c r="N37" i="23"/>
  <c r="N38" i="23"/>
  <c r="N39" i="23"/>
  <c r="N40" i="23"/>
  <c r="N41" i="23"/>
  <c r="N42" i="23"/>
  <c r="N43" i="23"/>
  <c r="N44" i="23"/>
  <c r="N45" i="23"/>
  <c r="N46" i="23"/>
  <c r="N47" i="23"/>
  <c r="N48" i="23"/>
  <c r="N49" i="23"/>
  <c r="N50" i="23"/>
  <c r="N51" i="23"/>
  <c r="N52" i="23"/>
  <c r="N53" i="23"/>
  <c r="N54" i="23"/>
  <c r="N55" i="23"/>
  <c r="N56" i="23"/>
  <c r="N57" i="23"/>
  <c r="N58" i="23"/>
  <c r="N59" i="23"/>
  <c r="N60" i="23"/>
  <c r="N61" i="23"/>
  <c r="N62" i="23"/>
  <c r="N63" i="23"/>
  <c r="N64" i="23"/>
  <c r="N65" i="23"/>
  <c r="N66" i="23"/>
  <c r="N2" i="23"/>
  <c r="O3" i="23"/>
  <c r="O4" i="23"/>
  <c r="O5" i="23"/>
  <c r="O6" i="23"/>
  <c r="O7" i="23"/>
  <c r="O8" i="23"/>
  <c r="O9" i="23"/>
  <c r="O10" i="23"/>
  <c r="O11" i="23"/>
  <c r="O12" i="23"/>
  <c r="O13" i="23"/>
  <c r="O14" i="23"/>
  <c r="O15" i="23"/>
  <c r="O16" i="23"/>
  <c r="O17" i="23"/>
  <c r="O18" i="23"/>
  <c r="O19" i="23"/>
  <c r="O20" i="23"/>
  <c r="O21" i="23"/>
  <c r="O22" i="23"/>
  <c r="O23" i="23"/>
  <c r="O24" i="23"/>
  <c r="O25" i="23"/>
  <c r="O26" i="23"/>
  <c r="O27" i="23"/>
  <c r="O28" i="23"/>
  <c r="O29" i="23"/>
  <c r="O30" i="23"/>
  <c r="O31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O44" i="23"/>
  <c r="O45" i="23"/>
  <c r="O46" i="23"/>
  <c r="O47" i="23"/>
  <c r="O48" i="23"/>
  <c r="O49" i="23"/>
  <c r="O50" i="23"/>
  <c r="O51" i="23"/>
  <c r="O52" i="23"/>
  <c r="O53" i="23"/>
  <c r="O54" i="23"/>
  <c r="O55" i="23"/>
  <c r="O56" i="23"/>
  <c r="O57" i="23"/>
  <c r="O58" i="23"/>
  <c r="O59" i="23"/>
  <c r="O60" i="23"/>
  <c r="O61" i="23"/>
  <c r="O62" i="23"/>
  <c r="O63" i="23"/>
  <c r="O64" i="23"/>
  <c r="O65" i="23"/>
  <c r="O66" i="23"/>
  <c r="O2" i="23"/>
  <c r="K20" i="25" l="1"/>
  <c r="J20" i="25"/>
  <c r="I20" i="25"/>
  <c r="K19" i="25"/>
  <c r="J19" i="25"/>
  <c r="I19" i="25"/>
  <c r="K18" i="25"/>
  <c r="J18" i="25"/>
  <c r="I18" i="25"/>
  <c r="K17" i="25"/>
  <c r="J17" i="25"/>
  <c r="I17" i="25"/>
  <c r="K16" i="25"/>
  <c r="J16" i="25"/>
  <c r="I16" i="25"/>
  <c r="K15" i="25"/>
  <c r="J15" i="25"/>
  <c r="I15" i="25"/>
  <c r="K14" i="25"/>
  <c r="J14" i="25"/>
  <c r="I14" i="25"/>
  <c r="E13" i="25"/>
  <c r="D13" i="25"/>
  <c r="C13" i="25"/>
  <c r="D41" i="22"/>
  <c r="D40" i="22"/>
  <c r="D39" i="22"/>
  <c r="D38" i="22"/>
  <c r="D37" i="22"/>
  <c r="D36" i="22"/>
  <c r="D35" i="22"/>
  <c r="D34" i="22"/>
  <c r="D33" i="22"/>
  <c r="D32" i="22"/>
  <c r="D31" i="22"/>
  <c r="D30" i="22"/>
  <c r="D29" i="22"/>
  <c r="D28" i="22"/>
  <c r="G12" i="22"/>
  <c r="E12" i="22" s="1"/>
  <c r="K9" i="22"/>
  <c r="J9" i="22"/>
  <c r="I9" i="22"/>
  <c r="H9" i="22"/>
  <c r="H7" i="22" s="1"/>
  <c r="G9" i="22"/>
  <c r="F9" i="22"/>
  <c r="E9" i="22"/>
  <c r="D9" i="22"/>
  <c r="D7" i="22" s="1"/>
  <c r="F7" i="22"/>
  <c r="D4" i="22"/>
  <c r="B4" i="22"/>
  <c r="C40" i="22" s="1"/>
  <c r="F31" i="21"/>
  <c r="C19" i="22" l="1"/>
  <c r="C21" i="22"/>
  <c r="F23" i="21" s="1"/>
  <c r="C29" i="22"/>
  <c r="C31" i="22"/>
  <c r="C33" i="22"/>
  <c r="C35" i="22"/>
  <c r="C37" i="22"/>
  <c r="C39" i="22"/>
  <c r="C41" i="22"/>
  <c r="C10" i="22"/>
  <c r="C11" i="22"/>
  <c r="C28" i="22"/>
  <c r="C30" i="22"/>
  <c r="C32" i="22"/>
  <c r="C34" i="22"/>
  <c r="C36" i="22"/>
  <c r="C38" i="22"/>
  <c r="E11" i="22" l="1"/>
  <c r="G11" i="22"/>
  <c r="I11" i="22"/>
  <c r="L10" i="22"/>
  <c r="F10" i="22"/>
  <c r="F13" i="22" s="1"/>
  <c r="H10" i="22"/>
  <c r="H13" i="22" s="1"/>
  <c r="J10" i="22"/>
  <c r="K10" i="22"/>
  <c r="J13" i="22" l="1"/>
  <c r="J14" i="22" s="1"/>
  <c r="C24" i="22" s="1"/>
  <c r="N11" i="22"/>
  <c r="F14" i="22"/>
  <c r="G26" i="21" s="1"/>
  <c r="H14" i="22"/>
  <c r="G27" i="21" s="1"/>
  <c r="G28" i="21" l="1"/>
  <c r="D10" i="22"/>
  <c r="D13" i="22" s="1"/>
  <c r="M10" i="22" l="1"/>
  <c r="E15" i="22" s="1"/>
  <c r="E17" i="22" s="1"/>
  <c r="D14" i="22"/>
  <c r="G25" i="21" s="1"/>
  <c r="H25" i="21" l="1"/>
  <c r="K15" i="22"/>
  <c r="G15" i="22"/>
  <c r="I15" i="22"/>
  <c r="G29" i="21"/>
  <c r="N15" i="22" l="1"/>
  <c r="K17" i="22"/>
  <c r="H28" i="21"/>
  <c r="H26" i="21"/>
  <c r="G17" i="22"/>
  <c r="I17" i="22"/>
  <c r="H27" i="21"/>
</calcChain>
</file>

<file path=xl/sharedStrings.xml><?xml version="1.0" encoding="utf-8"?>
<sst xmlns="http://schemas.openxmlformats.org/spreadsheetml/2006/main" count="492" uniqueCount="171">
  <si>
    <t>Total</t>
  </si>
  <si>
    <t>Abertawe Bro Morgannwg University LHB</t>
  </si>
  <si>
    <t>Bridgend North Network</t>
  </si>
  <si>
    <t>Cwmtawe</t>
  </si>
  <si>
    <t>Llwchwr</t>
  </si>
  <si>
    <t>Upper Valleys</t>
  </si>
  <si>
    <t>Bridgend East Network</t>
  </si>
  <si>
    <t>CityHealth</t>
  </si>
  <si>
    <t>Afan</t>
  </si>
  <si>
    <t>BayHealth</t>
  </si>
  <si>
    <t>Penderi</t>
  </si>
  <si>
    <t>Neath</t>
  </si>
  <si>
    <t>Bridgend West Network</t>
  </si>
  <si>
    <t>Aneurin Bevan LHB</t>
  </si>
  <si>
    <t>Torfaen North</t>
  </si>
  <si>
    <t>Torfaen South</t>
  </si>
  <si>
    <t>Monmouthshire North</t>
  </si>
  <si>
    <t>Newport Central</t>
  </si>
  <si>
    <t>Caerphilly South</t>
  </si>
  <si>
    <t>Blaenau Gwent East</t>
  </si>
  <si>
    <t>Monmouthshire South</t>
  </si>
  <si>
    <t>Caerphilly East</t>
  </si>
  <si>
    <t>Caerphilly North</t>
  </si>
  <si>
    <t>Blaenau Gwent West</t>
  </si>
  <si>
    <t>Newport East</t>
  </si>
  <si>
    <t>Newport West</t>
  </si>
  <si>
    <t>Betsi Cadwaladr University LHB</t>
  </si>
  <si>
    <t>Meirionnydd</t>
  </si>
  <si>
    <t>Conwy East</t>
  </si>
  <si>
    <t>Mold, Buckley &amp; Caergwle</t>
  </si>
  <si>
    <t>Wrexham Town</t>
  </si>
  <si>
    <t>Conwy West</t>
  </si>
  <si>
    <t>Holywell &amp; Flint</t>
  </si>
  <si>
    <t>North Denbighshire</t>
  </si>
  <si>
    <t>Dwyfor</t>
  </si>
  <si>
    <t>Anglesey</t>
  </si>
  <si>
    <t>Central &amp; South Denbighshire</t>
  </si>
  <si>
    <t>Arfon</t>
  </si>
  <si>
    <t>Deeside, Hawarden &amp; Saltney</t>
  </si>
  <si>
    <t>West &amp; North Wrexham</t>
  </si>
  <si>
    <t>South Wrexham</t>
  </si>
  <si>
    <t>Cardiff and Vale University LHB</t>
  </si>
  <si>
    <t>Cardiff West</t>
  </si>
  <si>
    <t>City &amp; Cardiff South</t>
  </si>
  <si>
    <t>Cardiff East</t>
  </si>
  <si>
    <t>Eastern Vale</t>
  </si>
  <si>
    <t>Cardiff North</t>
  </si>
  <si>
    <t>Cardiff South West</t>
  </si>
  <si>
    <t>Western Vale</t>
  </si>
  <si>
    <t>Cardiff South East</t>
  </si>
  <si>
    <t>Central Vale</t>
  </si>
  <si>
    <t>Cwm Taf LHB</t>
  </si>
  <si>
    <t>North Taf Ely</t>
  </si>
  <si>
    <t>South Taf Ely</t>
  </si>
  <si>
    <t>South Rhondda</t>
  </si>
  <si>
    <t>South Merthyr Tydfil</t>
  </si>
  <si>
    <t>North Merthyr Tydfil</t>
  </si>
  <si>
    <t>South Cynon</t>
  </si>
  <si>
    <t>North Rhondda</t>
  </si>
  <si>
    <t>North Cynon</t>
  </si>
  <si>
    <t>Hywel Dda LHB</t>
  </si>
  <si>
    <t>North Pembrokeshire</t>
  </si>
  <si>
    <t>South Pembrokeshire</t>
  </si>
  <si>
    <t>Amman/Gwendraeth</t>
  </si>
  <si>
    <t>North Ceredigion</t>
  </si>
  <si>
    <t>Llanelli</t>
  </si>
  <si>
    <t>Taf / Teifi / Tywi</t>
  </si>
  <si>
    <t>South Ceredigion</t>
  </si>
  <si>
    <t>Powys Teaching LHB</t>
  </si>
  <si>
    <t>Mid Powys</t>
  </si>
  <si>
    <t>South Powys</t>
  </si>
  <si>
    <t>North Powys</t>
  </si>
  <si>
    <t>Current selection (list number)</t>
  </si>
  <si>
    <t>Current selection</t>
  </si>
  <si>
    <t>Current selection (for title)</t>
  </si>
  <si>
    <t>Hywel Dda HB</t>
  </si>
  <si>
    <t>Cardiff and Vale UHB</t>
  </si>
  <si>
    <t>Abertawe Bro Morgannwg UHB</t>
  </si>
  <si>
    <t>Powys THB</t>
  </si>
  <si>
    <t>Betsi Cadwaladr UHB</t>
  </si>
  <si>
    <t>Cwm Taf HB</t>
  </si>
  <si>
    <t>Aneurin Bevan HB</t>
  </si>
  <si>
    <t>Selected area</t>
  </si>
  <si>
    <t>GP Cluster</t>
  </si>
  <si>
    <t>Source</t>
  </si>
  <si>
    <t>TOPIC:</t>
  </si>
  <si>
    <t>GP Cluster Profiles</t>
  </si>
  <si>
    <t>SUBJECT:</t>
  </si>
  <si>
    <t xml:space="preserve">SOURCE: </t>
  </si>
  <si>
    <t>GEOGRAPHY:</t>
  </si>
  <si>
    <t>PERIOD:</t>
  </si>
  <si>
    <t>DEMOGRAPHY:</t>
  </si>
  <si>
    <t>STATISTICS:</t>
  </si>
  <si>
    <t>NOTES:</t>
  </si>
  <si>
    <t>Counts, percentages</t>
  </si>
  <si>
    <t>HB</t>
  </si>
  <si>
    <t>Select Health Board</t>
  </si>
  <si>
    <t>Select GP Cluster</t>
  </si>
  <si>
    <t>GP Practice Cluster</t>
  </si>
  <si>
    <t>total</t>
  </si>
  <si>
    <t>NULL</t>
  </si>
  <si>
    <t>Local Health Board</t>
  </si>
  <si>
    <t>Unmatched postcode</t>
  </si>
  <si>
    <t>Unmatched postcode%</t>
  </si>
  <si>
    <t>Count</t>
  </si>
  <si>
    <t>Percentage</t>
  </si>
  <si>
    <t>count data label for chart</t>
  </si>
  <si>
    <t>Check counts</t>
  </si>
  <si>
    <t>Locality Network:</t>
  </si>
  <si>
    <t>Check HB %</t>
  </si>
  <si>
    <t>Health Board (X value):</t>
  </si>
  <si>
    <t>Health Board (Y value):</t>
  </si>
  <si>
    <t>Chart footnote</t>
  </si>
  <si>
    <t>Urban</t>
  </si>
  <si>
    <t>Urban%</t>
  </si>
  <si>
    <t>Town&amp;Fringe</t>
  </si>
  <si>
    <t>Town&amp;Fringe%</t>
  </si>
  <si>
    <t>Village</t>
  </si>
  <si>
    <t>Village%</t>
  </si>
  <si>
    <t>QC (HC, using 'Cluster data' sheet)</t>
  </si>
  <si>
    <t>Results from SQL query in sheet 'HB SQL'); "LHB" suffixes changed to match those in list boxes on table/chart sheet, to enable VLOOKUP from control sheet</t>
  </si>
  <si>
    <t xml:space="preserve">Urban area </t>
  </si>
  <si>
    <t>Rural area (small town  / fringe)</t>
  </si>
  <si>
    <t xml:space="preserve">Rural area (village / hamlet / isolated dwellings </t>
  </si>
  <si>
    <t>Chart title</t>
  </si>
  <si>
    <t>Table title</t>
  </si>
  <si>
    <t>count rounded to 10</t>
  </si>
  <si>
    <t>Total (excluding suppressed)</t>
  </si>
  <si>
    <t>Apply suppression to counts</t>
  </si>
  <si>
    <t>% using total of non-suppressed data</t>
  </si>
  <si>
    <t>†Total does not include counts of &lt;5, totals may not match due to rounding</t>
  </si>
  <si>
    <t>Produced by Public Health Wales Observatory, using WDS (NWIS), 2004 rural/urban definition (ONS)</t>
  </si>
  <si>
    <t>diff between this and original analysis in terms of total</t>
  </si>
  <si>
    <t>diff between this and original analysis in terms of unmatched postcodes</t>
  </si>
  <si>
    <t>Figure 1</t>
  </si>
  <si>
    <t>Copying and pasting charts and tables to use in documents, reports or presentations</t>
  </si>
  <si>
    <t xml:space="preserve">Why use this method to copy and paste charts </t>
  </si>
  <si>
    <t>If the standard {Copy} and {Paste} option is used for inserting Excel charts into documents, reports</t>
  </si>
  <si>
    <t>or presentations then frequently the chart will lose some of its formatting and/or the axes labels may be</t>
  </si>
  <si>
    <t>truncated. Similarly, table column sizes are often distorted using the standard {Copy} and {Paste}</t>
  </si>
  <si>
    <t>method if a table is too wide. The technique described below overcomes these issues.</t>
  </si>
  <si>
    <t>Copying and pasting a chart</t>
  </si>
  <si>
    <t xml:space="preserve">Select the chart you want to copy by left clicking on it once i.e. so that the surrounding points are </t>
  </si>
  <si>
    <t xml:space="preserve">displayed </t>
  </si>
  <si>
    <t>On the 'Home' tab click the paste icon</t>
  </si>
  <si>
    <t>Click 'As picture' option and 'Copy as picture' (see figure 1)</t>
  </si>
  <si>
    <t>Choose 'As shown on screen' and 'picture'</t>
  </si>
  <si>
    <t xml:space="preserve">Using your mouse click on the point where you want to insert a copy of the chart e.g. in a Word </t>
  </si>
  <si>
    <t>document / presentation</t>
  </si>
  <si>
    <t xml:space="preserve">On the 'Home' tab click 'paste' then 'paste special' and choose to insert as 'Picture (enhanced metafile)' </t>
  </si>
  <si>
    <t>Figure 2</t>
  </si>
  <si>
    <t>Copying and pasting a table as a picture</t>
  </si>
  <si>
    <t xml:space="preserve">Highlight the table you want to copy by left clicking on the top left hand corner </t>
  </si>
  <si>
    <t xml:space="preserve">and dragging the mouse to the bottom right corner. </t>
  </si>
  <si>
    <t>Click 'As picture' option and 'Copy as picture' (see figure 2)</t>
  </si>
  <si>
    <r>
      <t xml:space="preserve">This file provides supporting data for the Observatory's </t>
    </r>
    <r>
      <rPr>
        <i/>
        <sz val="10"/>
        <color indexed="18"/>
        <rFont val="Verdana"/>
        <family val="2"/>
      </rPr>
      <t>GP Cluster Profiles.</t>
    </r>
  </si>
  <si>
    <t>Details of the data source, method, caveats and notes on interpretation are available from the technical guide that accompanies these profiles.</t>
  </si>
  <si>
    <t>The profiles and technical guide are available here:</t>
  </si>
  <si>
    <t>www,publichealthwalesobservatory.wales.nhs.uk/gpclusters</t>
  </si>
  <si>
    <t>Rurality</t>
  </si>
  <si>
    <t>GP registrations data: Welsh Demographic Service (WDS), NHS Wales Informatics Service (NWIS)</t>
  </si>
  <si>
    <t>Rural/Urban classification: Office for National Statistics (ONS)</t>
  </si>
  <si>
    <t>Contents (click links to access):</t>
  </si>
  <si>
    <t>Table and chart</t>
  </si>
  <si>
    <t>How to copy tables and charts</t>
  </si>
  <si>
    <t>*Postcodes that could not be matched to an area of residence and therefore could not be classified</t>
  </si>
  <si>
    <t>GP clusters in Wales</t>
  </si>
  <si>
    <r>
      <t>Unmatched postcode</t>
    </r>
    <r>
      <rPr>
        <sz val="9"/>
        <color rgb="FF000080"/>
        <rFont val="Symbol"/>
        <family val="1"/>
        <charset val="2"/>
      </rPr>
      <t>*</t>
    </r>
  </si>
  <si>
    <t>Total†</t>
  </si>
  <si>
    <t>Wales-residents registered with GP practices which form the clusters in Wales</t>
  </si>
  <si>
    <t>2012 (extract taken from WDS in September 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</si>
</sst>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0.000000"/>
    <numFmt numFmtId="165" formatCode="0.0000000000000"/>
    <numFmt numFmtId="166" formatCode="_-* #,##0_-;\-* #,##0_-;_-* &quot;-&quot;??_-;_-@_-"/>
    <numFmt numFmtId="167" formatCode="0.0"/>
    <numFmt numFmtId="168" formatCode="0.000"/>
  </numFmts>
  <fonts count="31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9"/>
      <color theme="1"/>
      <name val="Verdana"/>
      <family val="2"/>
    </font>
    <font>
      <sz val="10"/>
      <name val="Arial"/>
      <family val="2"/>
    </font>
    <font>
      <sz val="10"/>
      <name val="Verdana"/>
      <family val="2"/>
    </font>
    <font>
      <b/>
      <sz val="10"/>
      <color indexed="18"/>
      <name val="Verdana"/>
      <family val="2"/>
    </font>
    <font>
      <sz val="10"/>
      <color indexed="18"/>
      <name val="Verdana"/>
      <family val="2"/>
    </font>
    <font>
      <b/>
      <sz val="10"/>
      <color indexed="10"/>
      <name val="Verdana"/>
      <family val="2"/>
    </font>
    <font>
      <sz val="10"/>
      <color rgb="FFFF0000"/>
      <name val="Verdana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rgb="FF000080"/>
      <name val="Verdana"/>
      <family val="2"/>
    </font>
    <font>
      <b/>
      <sz val="9"/>
      <color rgb="FF000080"/>
      <name val="Verdana"/>
      <family val="2"/>
    </font>
    <font>
      <sz val="8"/>
      <color rgb="FF000080"/>
      <name val="Verdana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MS Sans Serif"/>
      <family val="2"/>
    </font>
    <font>
      <i/>
      <sz val="10"/>
      <color indexed="18"/>
      <name val="Verdana"/>
      <family val="2"/>
    </font>
    <font>
      <u/>
      <sz val="10"/>
      <color theme="10"/>
      <name val="Verdana"/>
      <family val="2"/>
    </font>
    <font>
      <b/>
      <sz val="10"/>
      <color rgb="FF002060"/>
      <name val="Verdana"/>
      <family val="2"/>
    </font>
    <font>
      <sz val="11"/>
      <color theme="1"/>
      <name val="Verdana"/>
      <family val="2"/>
    </font>
    <font>
      <sz val="10"/>
      <color rgb="FF000080"/>
      <name val="Verdana"/>
      <family val="2"/>
    </font>
    <font>
      <sz val="9"/>
      <color rgb="FF000080"/>
      <name val="Symbol"/>
      <family val="1"/>
      <charset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rgb="FF000080"/>
      </bottom>
      <diagonal/>
    </border>
    <border>
      <left/>
      <right/>
      <top style="thin">
        <color rgb="FF00008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" fillId="0" borderId="0"/>
    <xf numFmtId="0" fontId="2" fillId="0" borderId="0"/>
    <xf numFmtId="0" fontId="2" fillId="0" borderId="0"/>
    <xf numFmtId="0" fontId="1" fillId="0" borderId="0"/>
    <xf numFmtId="43" fontId="20" fillId="0" borderId="0" applyFont="0" applyFill="0" applyBorder="0" applyAlignment="0" applyProtection="0"/>
    <xf numFmtId="0" fontId="2" fillId="0" borderId="0"/>
    <xf numFmtId="0" fontId="20" fillId="0" borderId="0"/>
    <xf numFmtId="0" fontId="24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" fillId="0" borderId="0" applyFont="0" applyFill="0" applyBorder="0" applyAlignment="0" applyProtection="0"/>
  </cellStyleXfs>
  <cellXfs count="80">
    <xf numFmtId="0" fontId="0" fillId="0" borderId="0" xfId="0"/>
    <xf numFmtId="0" fontId="6" fillId="0" borderId="0" xfId="0" applyFont="1"/>
    <xf numFmtId="1" fontId="6" fillId="0" borderId="0" xfId="0" applyNumberFormat="1" applyFont="1" applyAlignment="1">
      <alignment horizontal="right"/>
    </xf>
    <xf numFmtId="0" fontId="6" fillId="0" borderId="0" xfId="0" applyFont="1" applyFill="1"/>
    <xf numFmtId="1" fontId="6" fillId="0" borderId="0" xfId="0" applyNumberFormat="1" applyFont="1" applyFill="1"/>
    <xf numFmtId="0" fontId="5" fillId="0" borderId="0" xfId="11" applyFont="1"/>
    <xf numFmtId="0" fontId="7" fillId="0" borderId="0" xfId="0" applyFont="1"/>
    <xf numFmtId="0" fontId="6" fillId="0" borderId="0" xfId="0" applyFont="1" applyAlignment="1">
      <alignment horizontal="right"/>
    </xf>
    <xf numFmtId="0" fontId="0" fillId="0" borderId="0" xfId="0"/>
    <xf numFmtId="0" fontId="4" fillId="0" borderId="0" xfId="0" applyFont="1"/>
    <xf numFmtId="0" fontId="7" fillId="0" borderId="0" xfId="0" applyFont="1" applyFill="1" applyBorder="1" applyAlignment="1"/>
    <xf numFmtId="0" fontId="6" fillId="0" borderId="0" xfId="0" applyFont="1" applyAlignment="1"/>
    <xf numFmtId="0" fontId="2" fillId="0" borderId="1" xfId="3" applyBorder="1"/>
    <xf numFmtId="0" fontId="2" fillId="0" borderId="0" xfId="3"/>
    <xf numFmtId="0" fontId="13" fillId="0" borderId="2" xfId="3" applyFont="1" applyFill="1" applyBorder="1"/>
    <xf numFmtId="0" fontId="10" fillId="0" borderId="0" xfId="3" applyFont="1"/>
    <xf numFmtId="0" fontId="11" fillId="0" borderId="0" xfId="3" applyFont="1" applyFill="1" applyBorder="1" applyAlignment="1">
      <alignment vertical="top"/>
    </xf>
    <xf numFmtId="0" fontId="12" fillId="0" borderId="0" xfId="3" applyFont="1" applyFill="1" applyBorder="1" applyAlignment="1">
      <alignment vertical="top"/>
    </xf>
    <xf numFmtId="0" fontId="12" fillId="0" borderId="0" xfId="3" applyFont="1" applyFill="1" applyBorder="1" applyAlignment="1">
      <alignment vertical="top" wrapText="1"/>
    </xf>
    <xf numFmtId="0" fontId="2" fillId="0" borderId="0" xfId="3" applyAlignment="1">
      <alignment vertical="center"/>
    </xf>
    <xf numFmtId="0" fontId="12" fillId="0" borderId="0" xfId="3" applyFont="1" applyFill="1" applyBorder="1" applyAlignment="1">
      <alignment horizontal="left" vertical="top"/>
    </xf>
    <xf numFmtId="0" fontId="11" fillId="0" borderId="0" xfId="3" applyFont="1" applyFill="1" applyBorder="1" applyAlignment="1">
      <alignment vertical="top" wrapText="1"/>
    </xf>
    <xf numFmtId="0" fontId="14" fillId="0" borderId="0" xfId="0" applyFont="1"/>
    <xf numFmtId="0" fontId="7" fillId="2" borderId="0" xfId="0" applyFont="1" applyFill="1"/>
    <xf numFmtId="0" fontId="6" fillId="2" borderId="0" xfId="0" applyFont="1" applyFill="1"/>
    <xf numFmtId="0" fontId="7" fillId="3" borderId="0" xfId="0" applyFont="1" applyFill="1"/>
    <xf numFmtId="0" fontId="6" fillId="3" borderId="0" xfId="0" applyFont="1" applyFill="1"/>
    <xf numFmtId="0" fontId="15" fillId="0" borderId="0" xfId="0" applyFont="1"/>
    <xf numFmtId="0" fontId="15" fillId="0" borderId="0" xfId="0" applyFont="1" applyAlignment="1">
      <alignment wrapText="1"/>
    </xf>
    <xf numFmtId="0" fontId="0" fillId="0" borderId="0" xfId="0" applyAlignment="1">
      <alignment horizontal="right"/>
    </xf>
    <xf numFmtId="0" fontId="8" fillId="0" borderId="0" xfId="0" applyFont="1"/>
    <xf numFmtId="0" fontId="0" fillId="0" borderId="3" xfId="0" applyBorder="1"/>
    <xf numFmtId="0" fontId="18" fillId="0" borderId="0" xfId="0" applyFont="1" applyFill="1"/>
    <xf numFmtId="1" fontId="8" fillId="0" borderId="0" xfId="0" applyNumberFormat="1" applyFont="1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1" fontId="6" fillId="0" borderId="0" xfId="0" applyNumberFormat="1" applyFont="1"/>
    <xf numFmtId="0" fontId="8" fillId="0" borderId="0" xfId="0" applyFont="1" applyAlignment="1">
      <alignment horizontal="left"/>
    </xf>
    <xf numFmtId="0" fontId="17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horizontal="left" vertical="center" wrapText="1"/>
    </xf>
    <xf numFmtId="0" fontId="0" fillId="0" borderId="0" xfId="0" applyFill="1"/>
    <xf numFmtId="166" fontId="0" fillId="0" borderId="0" xfId="0" applyNumberFormat="1"/>
    <xf numFmtId="0" fontId="19" fillId="0" borderId="0" xfId="0" applyFont="1" applyFill="1"/>
    <xf numFmtId="167" fontId="6" fillId="0" borderId="0" xfId="0" applyNumberFormat="1" applyFont="1" applyAlignment="1">
      <alignment horizontal="right"/>
    </xf>
    <xf numFmtId="168" fontId="0" fillId="0" borderId="0" xfId="0" applyNumberFormat="1"/>
    <xf numFmtId="0" fontId="7" fillId="0" borderId="0" xfId="0" applyFont="1" applyAlignment="1">
      <alignment horizontal="left" wrapText="1"/>
    </xf>
    <xf numFmtId="0" fontId="23" fillId="0" borderId="0" xfId="0" applyFont="1"/>
    <xf numFmtId="0" fontId="22" fillId="0" borderId="0" xfId="0" applyFont="1" applyAlignment="1">
      <alignment horizontal="left" vertical="top" wrapText="1"/>
    </xf>
    <xf numFmtId="167" fontId="0" fillId="0" borderId="0" xfId="0" applyNumberFormat="1"/>
    <xf numFmtId="0" fontId="0" fillId="4" borderId="0" xfId="0" applyFill="1"/>
    <xf numFmtId="0" fontId="10" fillId="0" borderId="0" xfId="23" applyFont="1"/>
    <xf numFmtId="0" fontId="5" fillId="0" borderId="0" xfId="23" applyFont="1"/>
    <xf numFmtId="0" fontId="10" fillId="0" borderId="0" xfId="23" quotePrefix="1" applyFont="1" applyAlignment="1">
      <alignment horizontal="center"/>
    </xf>
    <xf numFmtId="0" fontId="10" fillId="0" borderId="0" xfId="23" applyFont="1" applyAlignment="1">
      <alignment horizontal="center"/>
    </xf>
    <xf numFmtId="0" fontId="7" fillId="0" borderId="0" xfId="0" applyFont="1" applyAlignment="1">
      <alignment vertical="top"/>
    </xf>
    <xf numFmtId="0" fontId="0" fillId="0" borderId="0" xfId="0" applyAlignment="1">
      <alignment vertical="top"/>
    </xf>
    <xf numFmtId="0" fontId="26" fillId="0" borderId="0" xfId="15" applyFont="1" applyAlignment="1" applyProtection="1"/>
    <xf numFmtId="0" fontId="27" fillId="5" borderId="5" xfId="0" applyFont="1" applyFill="1" applyBorder="1"/>
    <xf numFmtId="0" fontId="28" fillId="5" borderId="6" xfId="0" applyFont="1" applyFill="1" applyBorder="1"/>
    <xf numFmtId="0" fontId="28" fillId="5" borderId="7" xfId="0" applyFont="1" applyFill="1" applyBorder="1"/>
    <xf numFmtId="0" fontId="10" fillId="5" borderId="9" xfId="3" applyFont="1" applyFill="1" applyBorder="1" applyAlignment="1">
      <alignment horizontal="left" vertical="center" indent="1"/>
    </xf>
    <xf numFmtId="0" fontId="29" fillId="0" borderId="0" xfId="3" applyFont="1" applyFill="1" applyBorder="1" applyAlignment="1">
      <alignment vertical="top"/>
    </xf>
    <xf numFmtId="0" fontId="18" fillId="0" borderId="0" xfId="0" applyFont="1" applyFill="1" applyAlignment="1">
      <alignment horizontal="right"/>
    </xf>
    <xf numFmtId="0" fontId="18" fillId="0" borderId="0" xfId="0" applyFont="1" applyFill="1" applyAlignment="1">
      <alignment horizontal="right" indent="1"/>
    </xf>
    <xf numFmtId="166" fontId="8" fillId="0" borderId="0" xfId="21" applyNumberFormat="1" applyFont="1" applyFill="1" applyAlignment="1">
      <alignment horizontal="right" vertical="center" indent="1"/>
    </xf>
    <xf numFmtId="166" fontId="16" fillId="0" borderId="0" xfId="21" applyNumberFormat="1" applyFont="1" applyAlignment="1">
      <alignment horizontal="right" indent="1"/>
    </xf>
    <xf numFmtId="167" fontId="8" fillId="0" borderId="0" xfId="0" applyNumberFormat="1" applyFont="1" applyFill="1" applyAlignment="1">
      <alignment horizontal="right" vertical="center" indent="1"/>
    </xf>
    <xf numFmtId="0" fontId="29" fillId="0" borderId="0" xfId="3" applyFont="1" applyFill="1" applyBorder="1" applyAlignment="1">
      <alignment vertical="top" wrapText="1"/>
    </xf>
    <xf numFmtId="0" fontId="11" fillId="0" borderId="0" xfId="3" applyFont="1" applyFill="1" applyBorder="1" applyAlignment="1">
      <alignment horizontal="left" vertical="top" wrapText="1"/>
    </xf>
    <xf numFmtId="0" fontId="26" fillId="5" borderId="8" xfId="15" applyFont="1" applyFill="1" applyBorder="1" applyAlignment="1" applyProtection="1">
      <alignment horizontal="left" vertical="center" indent="1"/>
    </xf>
    <xf numFmtId="0" fontId="26" fillId="5" borderId="0" xfId="15" applyFont="1" applyFill="1" applyBorder="1" applyAlignment="1" applyProtection="1">
      <alignment horizontal="left" vertical="center" indent="1"/>
    </xf>
    <xf numFmtId="0" fontId="26" fillId="6" borderId="10" xfId="15" applyFont="1" applyFill="1" applyBorder="1" applyAlignment="1" applyProtection="1">
      <alignment horizontal="left" vertical="center" wrapText="1" indent="1"/>
    </xf>
    <xf numFmtId="0" fontId="26" fillId="6" borderId="11" xfId="15" applyFont="1" applyFill="1" applyBorder="1" applyAlignment="1" applyProtection="1">
      <alignment horizontal="left" vertical="center" wrapText="1" indent="1"/>
    </xf>
    <xf numFmtId="0" fontId="26" fillId="6" borderId="12" xfId="15" applyFont="1" applyFill="1" applyBorder="1" applyAlignment="1" applyProtection="1">
      <alignment horizontal="left" vertical="center" wrapText="1" indent="1"/>
    </xf>
    <xf numFmtId="0" fontId="7" fillId="0" borderId="0" xfId="0" applyFont="1" applyAlignment="1">
      <alignment horizontal="left" wrapText="1"/>
    </xf>
    <xf numFmtId="0" fontId="7" fillId="0" borderId="3" xfId="0" applyFont="1" applyFill="1" applyBorder="1" applyAlignment="1">
      <alignment horizontal="left" vertical="top" wrapText="1"/>
    </xf>
    <xf numFmtId="1" fontId="17" fillId="0" borderId="4" xfId="0" applyNumberFormat="1" applyFont="1" applyFill="1" applyBorder="1" applyAlignment="1">
      <alignment horizontal="left" wrapText="1"/>
    </xf>
    <xf numFmtId="1" fontId="19" fillId="0" borderId="0" xfId="0" applyNumberFormat="1" applyFont="1" applyFill="1" applyBorder="1" applyAlignment="1">
      <alignment horizontal="left" wrapText="1"/>
    </xf>
  </cellXfs>
  <cellStyles count="30">
    <cellStyle name="Comma" xfId="21" builtinId="3"/>
    <cellStyle name="Hyperlink" xfId="15" builtinId="8"/>
    <cellStyle name="Hyperlink 2" xfId="1"/>
    <cellStyle name="Hyperlink 3" xfId="24"/>
    <cellStyle name="Hyperlink 3 2" xfId="25"/>
    <cellStyle name="Hyperlink 3 3" xfId="26"/>
    <cellStyle name="Hyperlink 4" xfId="27"/>
    <cellStyle name="Normal" xfId="0" builtinId="0"/>
    <cellStyle name="Normal 2" xfId="2"/>
    <cellStyle name="Normal 2 2" xfId="3"/>
    <cellStyle name="Normal 2 2 2" xfId="17"/>
    <cellStyle name="Normal 2 2 3" xfId="18"/>
    <cellStyle name="Normal 2 2 4" xfId="19"/>
    <cellStyle name="Normal 2 3" xfId="4"/>
    <cellStyle name="Normal 2 3 2" xfId="23"/>
    <cellStyle name="Normal 2 4" xfId="5"/>
    <cellStyle name="Normal 2 5" xfId="6"/>
    <cellStyle name="Normal 2 6" xfId="7"/>
    <cellStyle name="Normal 2 7" xfId="16"/>
    <cellStyle name="Normal 2 8" xfId="20"/>
    <cellStyle name="Normal 3" xfId="8"/>
    <cellStyle name="Normal 3 2" xfId="9"/>
    <cellStyle name="Normal 4" xfId="10"/>
    <cellStyle name="Normal 4 2" xfId="28"/>
    <cellStyle name="Normal 5" xfId="11"/>
    <cellStyle name="Normal 6" xfId="12"/>
    <cellStyle name="Normal 7" xfId="13"/>
    <cellStyle name="Normal 8" xfId="14"/>
    <cellStyle name="Normal 8 2" xfId="22"/>
    <cellStyle name="Percent 2" xfId="29"/>
  </cellStyles>
  <dxfs count="0"/>
  <tableStyles count="0" defaultTableStyle="TableStyleMedium9" defaultPivotStyle="PivotStyleLight16"/>
  <colors>
    <mruColors>
      <color rgb="FFFFFFCC"/>
      <color rgb="FF000080"/>
      <color rgb="FF376092"/>
      <color rgb="FF254061"/>
      <color rgb="FF95B3D7"/>
      <color rgb="FFB9CDE5"/>
      <color rgb="FFDCE6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image" Target="../media/image7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128171788810086"/>
          <c:y val="0.23933230200529587"/>
          <c:w val="0.46678605200945777"/>
          <c:h val="0.51506538503879051"/>
        </c:manualLayout>
      </c:layout>
      <c:barChart>
        <c:barDir val="bar"/>
        <c:grouping val="clustered"/>
        <c:varyColors val="0"/>
        <c:ser>
          <c:idx val="4"/>
          <c:order val="0"/>
          <c:tx>
            <c:strRef>
              <c:f>'Control sheet'!$I$17</c:f>
              <c:strCache>
                <c:ptCount val="1"/>
                <c:pt idx="0">
                  <c:v>18.7% (8,890)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'Control sheet'!$I$15</c:f>
              <c:numCache>
                <c:formatCode>0.0</c:formatCode>
                <c:ptCount val="1"/>
                <c:pt idx="0">
                  <c:v>18.732352817227866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41-4065-9BC3-2189B20ACE52}"/>
            </c:ext>
          </c:extLst>
        </c:ser>
        <c:ser>
          <c:idx val="3"/>
          <c:order val="1"/>
          <c:tx>
            <c:strRef>
              <c:f>'Control sheet'!$G$17</c:f>
              <c:strCache>
                <c:ptCount val="1"/>
                <c:pt idx="0">
                  <c:v>18.8% (8,930)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'Control sheet'!$G$15</c:f>
              <c:numCache>
                <c:formatCode>0.0</c:formatCode>
                <c:ptCount val="1"/>
                <c:pt idx="0">
                  <c:v>18.825066374478485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41-4065-9BC3-2189B20ACE52}"/>
            </c:ext>
          </c:extLst>
        </c:ser>
        <c:ser>
          <c:idx val="0"/>
          <c:order val="2"/>
          <c:tx>
            <c:strRef>
              <c:f>'Control sheet'!$E$17</c:f>
              <c:strCache>
                <c:ptCount val="1"/>
                <c:pt idx="0">
                  <c:v>62.2% (29,500)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'Control sheet'!$E$15</c:f>
              <c:numCache>
                <c:formatCode>0.0</c:formatCode>
                <c:ptCount val="1"/>
                <c:pt idx="0">
                  <c:v>62.158118757638334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41-4065-9BC3-2189B20AC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9"/>
        <c:axId val="126360576"/>
        <c:axId val="126387328"/>
      </c:barChart>
      <c:scatterChart>
        <c:scatterStyle val="lineMarker"/>
        <c:varyColors val="0"/>
        <c:ser>
          <c:idx val="1"/>
          <c:order val="3"/>
          <c:tx>
            <c:v>Health board</c:v>
          </c:tx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 w="25400">
                <a:noFill/>
              </a:ln>
            </c:spPr>
          </c:marker>
          <c:xVal>
            <c:numRef>
              <c:f>('Control sheet'!$E$11,'Control sheet'!$G$11,'Control sheet'!$I$11)</c:f>
              <c:numCache>
                <c:formatCode>0</c:formatCode>
                <c:ptCount val="3"/>
                <c:pt idx="0">
                  <c:v>50.361154777340502</c:v>
                </c:pt>
                <c:pt idx="1">
                  <c:v>25.732779887781</c:v>
                </c:pt>
                <c:pt idx="2">
                  <c:v>23.8215855239756</c:v>
                </c:pt>
              </c:numCache>
            </c:numRef>
          </c:xVal>
          <c:yVal>
            <c:numRef>
              <c:f>('Control sheet'!$E$12,'Control sheet'!$G$12,'Control sheet'!$I$12)</c:f>
              <c:numCache>
                <c:formatCode>General</c:formatCode>
                <c:ptCount val="3"/>
                <c:pt idx="0">
                  <c:v>4.28</c:v>
                </c:pt>
                <c:pt idx="1">
                  <c:v>2.48</c:v>
                </c:pt>
                <c:pt idx="2">
                  <c:v>0.68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741-4065-9BC3-2189B20AC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440960"/>
        <c:axId val="126388864"/>
      </c:scatterChart>
      <c:catAx>
        <c:axId val="126360576"/>
        <c:scaling>
          <c:orientation val="minMax"/>
        </c:scaling>
        <c:delete val="0"/>
        <c:axPos val="l"/>
        <c:majorTickMark val="none"/>
        <c:minorTickMark val="none"/>
        <c:tickLblPos val="none"/>
        <c:txPr>
          <a:bodyPr/>
          <a:lstStyle/>
          <a:p>
            <a:pPr>
              <a:defRPr>
                <a:latin typeface="Verdana" pitchFamily="34" charset="0"/>
              </a:defRPr>
            </a:pPr>
            <a:endParaRPr lang="en-US"/>
          </a:p>
        </c:txPr>
        <c:crossAx val="126387328"/>
        <c:crosses val="autoZero"/>
        <c:auto val="0"/>
        <c:lblAlgn val="ctr"/>
        <c:lblOffset val="100"/>
        <c:noMultiLvlLbl val="0"/>
      </c:catAx>
      <c:valAx>
        <c:axId val="126387328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one"/>
        <c:crossAx val="126360576"/>
        <c:crosses val="autoZero"/>
        <c:crossBetween val="between"/>
      </c:valAx>
      <c:valAx>
        <c:axId val="126388864"/>
        <c:scaling>
          <c:orientation val="minMax"/>
          <c:max val="5"/>
        </c:scaling>
        <c:delete val="1"/>
        <c:axPos val="r"/>
        <c:numFmt formatCode="General" sourceLinked="1"/>
        <c:majorTickMark val="out"/>
        <c:minorTickMark val="none"/>
        <c:tickLblPos val="none"/>
        <c:crossAx val="126440960"/>
        <c:crosses val="max"/>
        <c:crossBetween val="midCat"/>
      </c:valAx>
      <c:valAx>
        <c:axId val="126440960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126388864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711" l="0.70000000000000062" r="0.70000000000000062" t="0.75000000000000711" header="0.30000000000000032" footer="0.30000000000000032"/>
    <c:pageSetup/>
  </c:printSettings>
  <c:userShapes r:id="rId2"/>
</c:chartSpace>
</file>

<file path=xl/ctrlProps/ctrlProp1.xml><?xml version="1.0" encoding="utf-8"?>
<formControlPr xmlns="http://schemas.microsoft.com/office/spreadsheetml/2009/9/main" objectType="List" dx="16" fmlaLink="'Control sheet'!$B$3" fmlaRange="'Control sheet'!$B$28:$B$34" noThreeD="1" sel="1" val="0"/>
</file>

<file path=xl/ctrlProps/ctrlProp2.xml><?xml version="1.0" encoding="utf-8"?>
<formControlPr xmlns="http://schemas.microsoft.com/office/spreadsheetml/2009/9/main" objectType="List" dx="16" fmlaLink="'Control sheet'!$D$3" fmlaRange="'Control sheet'!$D$28:$D$41" noThreeD="1" sel="1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jpeg"/><Relationship Id="rId5" Type="http://schemas.openxmlformats.org/officeDocument/2006/relationships/image" Target="../media/image5.emf"/><Relationship Id="rId4" Type="http://schemas.openxmlformats.org/officeDocument/2006/relationships/hyperlink" Target="#READM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README!A1"/><Relationship Id="rId2" Type="http://schemas.openxmlformats.org/officeDocument/2006/relationships/chart" Target="../charts/chart1.xml"/><Relationship Id="rId1" Type="http://schemas.openxmlformats.org/officeDocument/2006/relationships/image" Target="../media/image6.jpeg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3257550</xdr:colOff>
      <xdr:row>6</xdr:row>
      <xdr:rowOff>123825</xdr:rowOff>
    </xdr:to>
    <xdr:pic>
      <xdr:nvPicPr>
        <xdr:cNvPr id="2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29125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428625</xdr:colOff>
      <xdr:row>4</xdr:row>
      <xdr:rowOff>133350</xdr:rowOff>
    </xdr:to>
    <xdr:pic>
      <xdr:nvPicPr>
        <xdr:cNvPr id="2" name="Picture 2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6850"/>
        <a:stretch>
          <a:fillRect/>
        </a:stretch>
      </xdr:blipFill>
      <xdr:spPr bwMode="auto">
        <a:xfrm>
          <a:off x="0" y="0"/>
          <a:ext cx="28670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18</xdr:col>
      <xdr:colOff>66675</xdr:colOff>
      <xdr:row>21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15200" y="323850"/>
          <a:ext cx="3724275" cy="3219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18</xdr:col>
      <xdr:colOff>47625</xdr:colOff>
      <xdr:row>40</xdr:row>
      <xdr:rowOff>133350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15200" y="4048125"/>
          <a:ext cx="3705225" cy="2562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1</xdr:row>
      <xdr:rowOff>76200</xdr:rowOff>
    </xdr:from>
    <xdr:to>
      <xdr:col>10</xdr:col>
      <xdr:colOff>114300</xdr:colOff>
      <xdr:row>3</xdr:row>
      <xdr:rowOff>57150</xdr:rowOff>
    </xdr:to>
    <xdr:pic>
      <xdr:nvPicPr>
        <xdr:cNvPr id="5" name="Picture 1">
          <a:hlinkClick xmlns:r="http://schemas.openxmlformats.org/officeDocument/2006/relationships" r:id="rId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4714875" y="238125"/>
          <a:ext cx="14954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326423</xdr:colOff>
      <xdr:row>3</xdr:row>
      <xdr:rowOff>190499</xdr:rowOff>
    </xdr:to>
    <xdr:pic>
      <xdr:nvPicPr>
        <xdr:cNvPr id="2" name="Picture 1" descr="PHW Observatory 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0"/>
          <a:ext cx="3374422" cy="761999"/>
        </a:xfrm>
        <a:prstGeom prst="rect">
          <a:avLst/>
        </a:prstGeom>
      </xdr:spPr>
    </xdr:pic>
    <xdr:clientData/>
  </xdr:twoCellAnchor>
  <xdr:twoCellAnchor editAs="absolute">
    <xdr:from>
      <xdr:col>5</xdr:col>
      <xdr:colOff>47625</xdr:colOff>
      <xdr:row>0</xdr:row>
      <xdr:rowOff>114299</xdr:rowOff>
    </xdr:from>
    <xdr:to>
      <xdr:col>9</xdr:col>
      <xdr:colOff>418275</xdr:colOff>
      <xdr:row>21</xdr:row>
      <xdr:rowOff>352424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95250</xdr:colOff>
      <xdr:row>22</xdr:row>
      <xdr:rowOff>295275</xdr:rowOff>
    </xdr:from>
    <xdr:to>
      <xdr:col>2</xdr:col>
      <xdr:colOff>371475</xdr:colOff>
      <xdr:row>23</xdr:row>
      <xdr:rowOff>219075</xdr:rowOff>
    </xdr:to>
    <xdr:pic>
      <xdr:nvPicPr>
        <xdr:cNvPr id="4" name="Picture 1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5250" y="4895850"/>
          <a:ext cx="14954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7</xdr:row>
          <xdr:rowOff>19050</xdr:rowOff>
        </xdr:from>
        <xdr:to>
          <xdr:col>2</xdr:col>
          <xdr:colOff>485775</xdr:colOff>
          <xdr:row>11</xdr:row>
          <xdr:rowOff>161925</xdr:rowOff>
        </xdr:to>
        <xdr:sp macro="" textlink="">
          <xdr:nvSpPr>
            <xdr:cNvPr id="40961" name="List Box 1" hidden="1">
              <a:extLst>
                <a:ext uri="{63B3BB69-23CF-44E3-9099-C40C66FF867C}">
                  <a14:compatExt spid="_x0000_s409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14</xdr:row>
          <xdr:rowOff>19050</xdr:rowOff>
        </xdr:from>
        <xdr:to>
          <xdr:col>2</xdr:col>
          <xdr:colOff>476250</xdr:colOff>
          <xdr:row>21</xdr:row>
          <xdr:rowOff>457200</xdr:rowOff>
        </xdr:to>
        <xdr:sp macro="" textlink="">
          <xdr:nvSpPr>
            <xdr:cNvPr id="40962" name="List Box 2" hidden="1">
              <a:extLst>
                <a:ext uri="{63B3BB69-23CF-44E3-9099-C40C66FF867C}">
                  <a14:compatExt spid="_x0000_s409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0.98695</cdr:x>
      <cdr:y>0.15894</cdr:y>
    </cdr:to>
    <cdr:sp macro="" textlink="'Control sheet'!$C$19">
      <cdr:nvSpPr>
        <cdr:cNvPr id="2" name="TextBox 1"/>
        <cdr:cNvSpPr txBox="1"/>
      </cdr:nvSpPr>
      <cdr:spPr>
        <a:xfrm xmlns:a="http://schemas.openxmlformats.org/drawingml/2006/main">
          <a:off x="0" y="0"/>
          <a:ext cx="5009758" cy="6858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85CB6DD7-15F5-43C8-91E4-207FCDE3A789}" type="TxLink">
            <a:rPr lang="en-US" sz="1000" b="1" i="0" u="none" strike="noStrike">
              <a:solidFill>
                <a:srgbClr val="000000"/>
              </a:solidFill>
              <a:latin typeface="Verdana"/>
            </a:rPr>
            <a:pPr/>
            <a:t>Percentage of patients (with count in brackets) by rural/urban classification in South Wrexham GP Cluster, showing Betsi Cadwaladr UHB for comparison, 2012</a:t>
          </a:fld>
          <a:endParaRPr lang="en-GB" sz="10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0.87918</cdr:y>
    </cdr:from>
    <cdr:to>
      <cdr:x>1</cdr:x>
      <cdr:y>0.9522</cdr:y>
    </cdr:to>
    <cdr:sp macro="" textlink="'Control sheet'!$C$24">
      <cdr:nvSpPr>
        <cdr:cNvPr id="4" name="TextBox 1"/>
        <cdr:cNvSpPr txBox="1"/>
      </cdr:nvSpPr>
      <cdr:spPr>
        <a:xfrm xmlns:a="http://schemas.openxmlformats.org/drawingml/2006/main">
          <a:off x="0" y="3793497"/>
          <a:ext cx="5076000" cy="3150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fld id="{CAE6D87F-C990-443F-B29D-68B66E499868}" type="TxLink">
            <a:rPr lang="en-US" sz="800" b="0" i="0" u="none" strike="noStrike">
              <a:solidFill>
                <a:srgbClr val="000000"/>
              </a:solidFill>
              <a:latin typeface="Verdana"/>
            </a:rPr>
            <a:pPr algn="l"/>
            <a:t>N.B. Chart omits 140 patients with postcodes that could not be matched to an area of residence and therefore could not be classified</a:t>
          </a:fld>
          <a:endParaRPr lang="en-GB" sz="8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0.04044</cdr:x>
      <cdr:y>0.23842</cdr:y>
    </cdr:from>
    <cdr:to>
      <cdr:x>0.27772</cdr:x>
      <cdr:y>0.3843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05273" y="1028739"/>
          <a:ext cx="1204434" cy="6294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Urban</a:t>
          </a:r>
          <a:r>
            <a:rPr lang="en-GB" sz="900" b="0" baseline="0">
              <a:latin typeface="Verdana" pitchFamily="34" charset="0"/>
            </a:rPr>
            <a:t> area</a:t>
          </a:r>
          <a:endParaRPr lang="en-GB" sz="900" b="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0.00563</cdr:x>
      <cdr:y>0.42554</cdr:y>
    </cdr:from>
    <cdr:to>
      <cdr:x>0.27772</cdr:x>
      <cdr:y>0.57142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28578" y="1836129"/>
          <a:ext cx="1381129" cy="6294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Rural area </a:t>
          </a:r>
        </a:p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(small town /</a:t>
          </a:r>
          <a:r>
            <a:rPr lang="en-GB" sz="900" b="0" baseline="0">
              <a:latin typeface="Verdana" pitchFamily="34" charset="0"/>
            </a:rPr>
            <a:t> </a:t>
          </a:r>
          <a:r>
            <a:rPr lang="en-GB" sz="900" b="0">
              <a:latin typeface="Verdana" pitchFamily="34" charset="0"/>
            </a:rPr>
            <a:t>fringe)</a:t>
          </a:r>
        </a:p>
      </cdr:txBody>
    </cdr:sp>
  </cdr:relSizeAnchor>
  <cdr:relSizeAnchor xmlns:cdr="http://schemas.openxmlformats.org/drawingml/2006/chartDrawing">
    <cdr:from>
      <cdr:x>0.01126</cdr:x>
      <cdr:y>0.60818</cdr:y>
    </cdr:from>
    <cdr:to>
      <cdr:x>0.27772</cdr:x>
      <cdr:y>0.75406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57156" y="2624189"/>
          <a:ext cx="1352551" cy="6294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Rural area </a:t>
          </a:r>
        </a:p>
        <a:p xmlns:a="http://schemas.openxmlformats.org/drawingml/2006/main">
          <a:pPr algn="r"/>
          <a:r>
            <a:rPr lang="en-GB" sz="900" b="0">
              <a:latin typeface="Verdana" pitchFamily="34" charset="0"/>
            </a:rPr>
            <a:t>(village / hamlet</a:t>
          </a:r>
          <a:r>
            <a:rPr lang="en-GB" sz="900" b="0" baseline="0">
              <a:latin typeface="Verdana" pitchFamily="34" charset="0"/>
            </a:rPr>
            <a:t> / isolated dwellings)</a:t>
          </a:r>
          <a:endParaRPr lang="en-GB" sz="900" b="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0.04316</cdr:x>
      <cdr:y>0.14494</cdr:y>
    </cdr:from>
    <cdr:to>
      <cdr:x>0.88195</cdr:x>
      <cdr:y>0.21444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219098" y="625390"/>
          <a:ext cx="4257698" cy="2998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GB" sz="900">
              <a:latin typeface="Verdana" pitchFamily="34" charset="0"/>
            </a:rPr>
            <a:t>Comparative</a:t>
          </a:r>
          <a:r>
            <a:rPr lang="en-GB" sz="900" baseline="0">
              <a:latin typeface="Verdana" pitchFamily="34" charset="0"/>
            </a:rPr>
            <a:t> p</a:t>
          </a:r>
          <a:r>
            <a:rPr lang="en-GB" sz="900">
              <a:latin typeface="Verdana" pitchFamily="34" charset="0"/>
            </a:rPr>
            <a:t>ercentage</a:t>
          </a:r>
          <a:r>
            <a:rPr lang="en-GB" sz="900" baseline="0">
              <a:latin typeface="Verdana" pitchFamily="34" charset="0"/>
            </a:rPr>
            <a:t> of overall Health Board registered population in rural/urban classification</a:t>
          </a:r>
          <a:endParaRPr lang="en-GB" sz="9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0.78715</cdr:y>
    </cdr:from>
    <cdr:to>
      <cdr:x>0.99266</cdr:x>
      <cdr:y>0.86976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0" y="3396402"/>
          <a:ext cx="5038742" cy="3564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900" b="0" i="0" u="none" strike="noStrike">
              <a:solidFill>
                <a:srgbClr val="000000"/>
              </a:solidFill>
              <a:latin typeface="Verdana" pitchFamily="34" charset="0"/>
            </a:rPr>
            <a:t>Produced by Public Health Wales Observatory, using WDS (NWIS), 2004 rural/urban definition (ONS)</a:t>
          </a:r>
          <a:endParaRPr lang="en-GB" sz="90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0.04317</cdr:x>
      <cdr:y>0.14161</cdr:y>
    </cdr:from>
    <cdr:to>
      <cdr:x>0.04317</cdr:x>
      <cdr:y>0.233</cdr:y>
    </cdr:to>
    <cdr:cxnSp macro="">
      <cdr:nvCxnSpPr>
        <cdr:cNvPr id="13" name="Straight Connector 12"/>
        <cdr:cNvCxnSpPr/>
      </cdr:nvCxnSpPr>
      <cdr:spPr>
        <a:xfrm xmlns:a="http://schemas.openxmlformats.org/drawingml/2006/main">
          <a:off x="219116" y="611022"/>
          <a:ext cx="0" cy="394331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9050" cap="flat" cmpd="sng" algn="ctr">
          <a:solidFill>
            <a:srgbClr val="002060"/>
          </a:solidFill>
          <a:prstDash val="sysDot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0.78062</cdr:x>
      <cdr:y>0.28289</cdr:y>
    </cdr:from>
    <cdr:to>
      <cdr:x>0.99454</cdr:x>
      <cdr:y>0.33982</cdr:y>
    </cdr:to>
    <cdr:sp macro="" textlink="'Control sheet'!$E$17">
      <cdr:nvSpPr>
        <cdr:cNvPr id="14" name="TextBox 5"/>
        <cdr:cNvSpPr txBox="1"/>
      </cdr:nvSpPr>
      <cdr:spPr>
        <a:xfrm xmlns:a="http://schemas.openxmlformats.org/drawingml/2006/main">
          <a:off x="3962427" y="1220620"/>
          <a:ext cx="1085858" cy="245643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18000" rIns="18000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fld id="{5E792007-3A0B-4E0E-98FD-2BB07177913E}" type="TxLink">
            <a:rPr lang="en-US" sz="1000" b="0" i="0" u="none" strike="noStrike">
              <a:solidFill>
                <a:srgbClr val="000000"/>
              </a:solidFill>
              <a:latin typeface="Verdana"/>
            </a:rPr>
            <a:pPr/>
            <a:t>62.2% (29,500)</a:t>
          </a:fld>
          <a:endParaRPr lang="en-GB" sz="1100"/>
        </a:p>
      </cdr:txBody>
    </cdr:sp>
  </cdr:relSizeAnchor>
  <cdr:relSizeAnchor xmlns:cdr="http://schemas.openxmlformats.org/drawingml/2006/chartDrawing">
    <cdr:from>
      <cdr:x>0.78062</cdr:x>
      <cdr:y>0.47002</cdr:y>
    </cdr:from>
    <cdr:to>
      <cdr:x>0.99454</cdr:x>
      <cdr:y>0.52695</cdr:y>
    </cdr:to>
    <cdr:sp macro="" textlink="'Control sheet'!$G$17">
      <cdr:nvSpPr>
        <cdr:cNvPr id="15" name="TextBox 5"/>
        <cdr:cNvSpPr txBox="1"/>
      </cdr:nvSpPr>
      <cdr:spPr>
        <a:xfrm xmlns:a="http://schemas.openxmlformats.org/drawingml/2006/main">
          <a:off x="3962427" y="2028053"/>
          <a:ext cx="1085858" cy="245643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18000" rIns="18000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fld id="{D09445C0-0219-4C75-8428-809CC0EC7A7A}" type="TxLink">
            <a:rPr lang="en-US" sz="1000" b="0" i="0" u="none" strike="noStrike">
              <a:solidFill>
                <a:srgbClr val="000000"/>
              </a:solidFill>
              <a:latin typeface="Verdana"/>
            </a:rPr>
            <a:pPr/>
            <a:t>18.8% (8,930)</a:t>
          </a:fld>
          <a:endParaRPr lang="en-GB" sz="1100"/>
        </a:p>
      </cdr:txBody>
    </cdr:sp>
  </cdr:relSizeAnchor>
  <cdr:relSizeAnchor xmlns:cdr="http://schemas.openxmlformats.org/drawingml/2006/chartDrawing">
    <cdr:from>
      <cdr:x>0.78062</cdr:x>
      <cdr:y>0.65265</cdr:y>
    </cdr:from>
    <cdr:to>
      <cdr:x>0.99454</cdr:x>
      <cdr:y>0.70959</cdr:y>
    </cdr:to>
    <cdr:sp macro="" textlink="'Control sheet'!$I$17">
      <cdr:nvSpPr>
        <cdr:cNvPr id="16" name="TextBox 5"/>
        <cdr:cNvSpPr txBox="1"/>
      </cdr:nvSpPr>
      <cdr:spPr>
        <a:xfrm xmlns:a="http://schemas.openxmlformats.org/drawingml/2006/main">
          <a:off x="3962427" y="2816069"/>
          <a:ext cx="1085858" cy="24568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18000" rIns="18000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fld id="{A14AF7DC-5191-488C-88DC-8FCC319DC011}" type="TxLink">
            <a:rPr lang="en-US" sz="1000" b="0" i="0" u="none" strike="noStrike">
              <a:solidFill>
                <a:srgbClr val="000000"/>
              </a:solidFill>
              <a:latin typeface="Verdana"/>
            </a:rPr>
            <a:pPr/>
            <a:t>18.7% (8,890)</a:t>
          </a:fld>
          <a:endParaRPr lang="en-GB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ublichealthwalesobservatory.wales.nhs.uk/gpcluster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autoPageBreaks="0"/>
  </sheetPr>
  <dimension ref="A8:F24"/>
  <sheetViews>
    <sheetView showGridLines="0" tabSelected="1" zoomScaleNormal="100" workbookViewId="0">
      <selection activeCell="A27" sqref="A27"/>
    </sheetView>
  </sheetViews>
  <sheetFormatPr defaultRowHeight="12.75" x14ac:dyDescent="0.2"/>
  <cols>
    <col min="1" max="1" width="18.28515625" style="13" customWidth="1"/>
    <col min="2" max="2" width="73.28515625" style="13" customWidth="1"/>
    <col min="3" max="5" width="9.140625" style="13"/>
    <col min="6" max="6" width="17" style="13" customWidth="1"/>
    <col min="7" max="16384" width="9.140625" style="13"/>
  </cols>
  <sheetData>
    <row r="8" spans="1:6" x14ac:dyDescent="0.2">
      <c r="A8" s="12"/>
      <c r="B8" s="12"/>
    </row>
    <row r="9" spans="1:6" ht="8.25" customHeight="1" x14ac:dyDescent="0.2">
      <c r="A9" s="14"/>
      <c r="B9" s="15"/>
    </row>
    <row r="10" spans="1:6" ht="17.25" customHeight="1" x14ac:dyDescent="0.2">
      <c r="A10" s="16" t="s">
        <v>85</v>
      </c>
      <c r="B10" s="17" t="s">
        <v>86</v>
      </c>
      <c r="D10" s="59" t="s">
        <v>162</v>
      </c>
      <c r="E10" s="60"/>
      <c r="F10" s="61"/>
    </row>
    <row r="11" spans="1:6" ht="18" customHeight="1" x14ac:dyDescent="0.2">
      <c r="A11" s="16" t="s">
        <v>87</v>
      </c>
      <c r="B11" s="18" t="s">
        <v>159</v>
      </c>
      <c r="D11" s="71" t="s">
        <v>163</v>
      </c>
      <c r="E11" s="72"/>
      <c r="F11" s="62"/>
    </row>
    <row r="12" spans="1:6" s="19" customFormat="1" ht="27.75" customHeight="1" x14ac:dyDescent="0.25">
      <c r="A12" s="70" t="s">
        <v>88</v>
      </c>
      <c r="B12" s="18" t="s">
        <v>160</v>
      </c>
      <c r="D12" s="73" t="s">
        <v>164</v>
      </c>
      <c r="E12" s="74"/>
      <c r="F12" s="75"/>
    </row>
    <row r="13" spans="1:6" s="19" customFormat="1" ht="18" customHeight="1" x14ac:dyDescent="0.25">
      <c r="A13" s="70"/>
      <c r="B13" s="18" t="s">
        <v>161</v>
      </c>
    </row>
    <row r="14" spans="1:6" ht="18" customHeight="1" x14ac:dyDescent="0.2">
      <c r="A14" s="16" t="s">
        <v>89</v>
      </c>
      <c r="B14" s="63" t="s">
        <v>166</v>
      </c>
    </row>
    <row r="15" spans="1:6" ht="18" customHeight="1" x14ac:dyDescent="0.2">
      <c r="A15" s="16" t="s">
        <v>90</v>
      </c>
      <c r="B15" s="20" t="s">
        <v>170</v>
      </c>
    </row>
    <row r="16" spans="1:6" ht="25.5" customHeight="1" x14ac:dyDescent="0.2">
      <c r="A16" s="16" t="s">
        <v>91</v>
      </c>
      <c r="B16" s="69" t="s">
        <v>169</v>
      </c>
    </row>
    <row r="17" spans="1:2" ht="18" customHeight="1" x14ac:dyDescent="0.2">
      <c r="A17" s="16" t="s">
        <v>92</v>
      </c>
      <c r="B17" s="18" t="s">
        <v>94</v>
      </c>
    </row>
    <row r="18" spans="1:2" ht="18" customHeight="1" x14ac:dyDescent="0.2">
      <c r="A18" s="21" t="s">
        <v>93</v>
      </c>
      <c r="B18" s="18" t="s">
        <v>155</v>
      </c>
    </row>
    <row r="19" spans="1:2" ht="33" customHeight="1" x14ac:dyDescent="0.2">
      <c r="A19" s="21"/>
      <c r="B19" s="18" t="s">
        <v>156</v>
      </c>
    </row>
    <row r="20" spans="1:2" x14ac:dyDescent="0.2">
      <c r="A20" s="21"/>
      <c r="B20" s="18" t="s">
        <v>157</v>
      </c>
    </row>
    <row r="21" spans="1:2" x14ac:dyDescent="0.2">
      <c r="A21" s="21"/>
      <c r="B21" s="58" t="s">
        <v>158</v>
      </c>
    </row>
    <row r="22" spans="1:2" ht="7.5" customHeight="1" x14ac:dyDescent="0.2">
      <c r="A22" s="12"/>
      <c r="B22" s="12"/>
    </row>
    <row r="23" spans="1:2" ht="6.75" customHeight="1" x14ac:dyDescent="0.2"/>
    <row r="24" spans="1:2" x14ac:dyDescent="0.2">
      <c r="A24" s="21"/>
    </row>
  </sheetData>
  <sheetProtection password="CB28" sheet="1" objects="1" scenarios="1"/>
  <mergeCells count="3">
    <mergeCell ref="A12:A13"/>
    <mergeCell ref="D11:E11"/>
    <mergeCell ref="D12:F12"/>
  </mergeCells>
  <hyperlinks>
    <hyperlink ref="B21" r:id="rId1"/>
    <hyperlink ref="D12" location="'Copy tables and charts'!A1" display="How to copy tables and charts"/>
    <hyperlink ref="D11" location="'Table and chart'!A1" display="Table and chart"/>
    <hyperlink ref="D12:F12" location="'Copy tables and charts'!A1" display="How to copy tables and charts"/>
    <hyperlink ref="D11:E11" location="'Table &amp; chart'!A1" display="Table and chart"/>
  </hyperlinks>
  <pageMargins left="0.7" right="0.7" top="0.75" bottom="0.75" header="0.3" footer="0.3"/>
  <pageSetup paperSize="9" orientation="portrait" r:id="rId2"/>
  <headerFooter>
    <oddHeader>&amp;LAuthor: Hugo Cosh, Public Health Wales Observatory&amp;RDate created: &amp;D</oddHead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M37"/>
  <sheetViews>
    <sheetView showGridLines="0" zoomScaleNormal="100" workbookViewId="0"/>
  </sheetViews>
  <sheetFormatPr defaultRowHeight="12.75" x14ac:dyDescent="0.2"/>
  <cols>
    <col min="1" max="16384" width="9.140625" style="52"/>
  </cols>
  <sheetData>
    <row r="2" spans="1:13" x14ac:dyDescent="0.2">
      <c r="M2" s="53" t="s">
        <v>134</v>
      </c>
    </row>
    <row r="7" spans="1:13" s="53" customFormat="1" x14ac:dyDescent="0.2">
      <c r="A7" s="53" t="s">
        <v>135</v>
      </c>
    </row>
    <row r="8" spans="1:13" s="53" customFormat="1" x14ac:dyDescent="0.2"/>
    <row r="9" spans="1:13" s="53" customFormat="1" x14ac:dyDescent="0.2">
      <c r="A9" s="53" t="s">
        <v>136</v>
      </c>
    </row>
    <row r="10" spans="1:13" x14ac:dyDescent="0.2">
      <c r="A10" s="52" t="s">
        <v>137</v>
      </c>
    </row>
    <row r="11" spans="1:13" x14ac:dyDescent="0.2">
      <c r="A11" s="52" t="s">
        <v>138</v>
      </c>
    </row>
    <row r="12" spans="1:13" x14ac:dyDescent="0.2">
      <c r="A12" s="52" t="s">
        <v>139</v>
      </c>
    </row>
    <row r="13" spans="1:13" x14ac:dyDescent="0.2">
      <c r="A13" s="52" t="s">
        <v>140</v>
      </c>
    </row>
    <row r="15" spans="1:13" s="53" customFormat="1" x14ac:dyDescent="0.2">
      <c r="A15" s="53" t="s">
        <v>141</v>
      </c>
    </row>
    <row r="16" spans="1:13" x14ac:dyDescent="0.2">
      <c r="A16" s="54">
        <v>1</v>
      </c>
      <c r="B16" s="52" t="s">
        <v>142</v>
      </c>
    </row>
    <row r="17" spans="1:13" x14ac:dyDescent="0.2">
      <c r="A17" s="55"/>
      <c r="B17" s="52" t="s">
        <v>143</v>
      </c>
    </row>
    <row r="18" spans="1:13" x14ac:dyDescent="0.2">
      <c r="A18" s="54">
        <v>2</v>
      </c>
      <c r="B18" s="52" t="s">
        <v>144</v>
      </c>
    </row>
    <row r="19" spans="1:13" x14ac:dyDescent="0.2">
      <c r="A19" s="54">
        <v>3</v>
      </c>
      <c r="B19" s="52" t="s">
        <v>145</v>
      </c>
    </row>
    <row r="20" spans="1:13" x14ac:dyDescent="0.2">
      <c r="A20" s="54">
        <v>4</v>
      </c>
      <c r="B20" s="52" t="s">
        <v>146</v>
      </c>
    </row>
    <row r="21" spans="1:13" x14ac:dyDescent="0.2">
      <c r="A21" s="54">
        <v>5</v>
      </c>
      <c r="B21" s="52" t="s">
        <v>147</v>
      </c>
    </row>
    <row r="22" spans="1:13" x14ac:dyDescent="0.2">
      <c r="A22" s="54"/>
      <c r="B22" s="52" t="s">
        <v>148</v>
      </c>
    </row>
    <row r="23" spans="1:13" x14ac:dyDescent="0.2">
      <c r="A23" s="54">
        <v>6</v>
      </c>
      <c r="B23" s="52" t="s">
        <v>149</v>
      </c>
    </row>
    <row r="25" spans="1:13" x14ac:dyDescent="0.2">
      <c r="M25" s="53" t="s">
        <v>150</v>
      </c>
    </row>
    <row r="27" spans="1:13" s="53" customFormat="1" x14ac:dyDescent="0.2">
      <c r="A27" s="53" t="s">
        <v>151</v>
      </c>
    </row>
    <row r="28" spans="1:13" x14ac:dyDescent="0.2">
      <c r="A28" s="54">
        <v>1</v>
      </c>
      <c r="B28" s="52" t="s">
        <v>152</v>
      </c>
    </row>
    <row r="29" spans="1:13" x14ac:dyDescent="0.2">
      <c r="A29" s="55"/>
      <c r="B29" s="52" t="s">
        <v>153</v>
      </c>
    </row>
    <row r="30" spans="1:13" x14ac:dyDescent="0.2">
      <c r="A30" s="54">
        <v>2</v>
      </c>
      <c r="B30" s="52" t="s">
        <v>144</v>
      </c>
    </row>
    <row r="31" spans="1:13" x14ac:dyDescent="0.2">
      <c r="A31" s="54">
        <v>3</v>
      </c>
      <c r="B31" s="52" t="s">
        <v>154</v>
      </c>
    </row>
    <row r="32" spans="1:13" x14ac:dyDescent="0.2">
      <c r="A32" s="54">
        <v>4</v>
      </c>
      <c r="B32" s="52" t="s">
        <v>146</v>
      </c>
    </row>
    <row r="33" spans="1:2" x14ac:dyDescent="0.2">
      <c r="A33" s="54">
        <v>5</v>
      </c>
      <c r="B33" s="52" t="s">
        <v>147</v>
      </c>
    </row>
    <row r="34" spans="1:2" x14ac:dyDescent="0.2">
      <c r="A34" s="54"/>
      <c r="B34" s="52" t="s">
        <v>148</v>
      </c>
    </row>
    <row r="35" spans="1:2" x14ac:dyDescent="0.2">
      <c r="A35" s="54">
        <v>6</v>
      </c>
      <c r="B35" s="52" t="s">
        <v>149</v>
      </c>
    </row>
    <row r="36" spans="1:2" x14ac:dyDescent="0.2">
      <c r="A36" s="54"/>
    </row>
    <row r="37" spans="1:2" x14ac:dyDescent="0.2">
      <c r="A37" s="54"/>
    </row>
  </sheetData>
  <pageMargins left="0.7" right="0.7" top="0.75" bottom="0.75" header="0.3" footer="0.3"/>
  <pageSetup paperSize="9" orientation="landscape" r:id="rId1"/>
  <headerFooter>
    <oddHeader>&amp;LAuthor: Hugo Cosh, Public Health Wales Observatory&amp;RDate created: 28th June 2013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6:Q34"/>
  <sheetViews>
    <sheetView showGridLines="0" zoomScaleNormal="100" workbookViewId="0">
      <selection activeCell="B27" sqref="B27"/>
    </sheetView>
  </sheetViews>
  <sheetFormatPr defaultRowHeight="15" x14ac:dyDescent="0.25"/>
  <cols>
    <col min="1" max="5" width="9.140625" style="8"/>
    <col min="6" max="6" width="43.7109375" style="8" customWidth="1"/>
    <col min="7" max="7" width="11.140625" style="8" customWidth="1"/>
    <col min="8" max="8" width="11.42578125" style="8" customWidth="1"/>
    <col min="9" max="9" width="4.28515625" style="8" customWidth="1"/>
    <col min="10" max="10" width="8" style="8" customWidth="1"/>
    <col min="11" max="11" width="4.5703125" style="8" customWidth="1"/>
    <col min="12" max="12" width="9.5703125" style="8" customWidth="1"/>
    <col min="13" max="13" width="4.5703125" style="8" customWidth="1"/>
    <col min="14" max="14" width="8.5703125" style="8" customWidth="1"/>
    <col min="15" max="15" width="4.42578125" style="8" customWidth="1"/>
    <col min="16" max="16" width="8.42578125" style="8" customWidth="1"/>
    <col min="17" max="17" width="4.42578125" style="8" customWidth="1"/>
    <col min="18" max="18" width="10.140625" style="8" customWidth="1"/>
    <col min="19" max="16384" width="9.140625" style="8"/>
  </cols>
  <sheetData>
    <row r="6" spans="1:17" x14ac:dyDescent="0.25">
      <c r="F6" s="76"/>
      <c r="G6" s="76"/>
      <c r="H6" s="76"/>
      <c r="I6" s="76"/>
      <c r="J6" s="76"/>
      <c r="K6" s="76"/>
      <c r="L6" s="76"/>
      <c r="M6" s="76"/>
      <c r="N6" s="76"/>
    </row>
    <row r="7" spans="1:17" s="57" customFormat="1" ht="18" customHeight="1" x14ac:dyDescent="0.25">
      <c r="A7" s="56" t="s">
        <v>96</v>
      </c>
      <c r="F7" s="76"/>
      <c r="G7" s="76"/>
      <c r="H7" s="76"/>
      <c r="I7" s="76"/>
      <c r="J7" s="76"/>
      <c r="K7" s="76"/>
      <c r="L7" s="76"/>
      <c r="M7" s="76"/>
      <c r="N7" s="76"/>
    </row>
    <row r="8" spans="1:17" x14ac:dyDescent="0.25">
      <c r="O8" s="47"/>
      <c r="P8" s="47"/>
      <c r="Q8" s="47"/>
    </row>
    <row r="9" spans="1:17" x14ac:dyDescent="0.25">
      <c r="O9" s="47"/>
      <c r="P9" s="47"/>
      <c r="Q9" s="47"/>
    </row>
    <row r="14" spans="1:17" ht="18" customHeight="1" x14ac:dyDescent="0.25">
      <c r="A14" s="56" t="s">
        <v>97</v>
      </c>
    </row>
    <row r="22" spans="6:10" ht="41.25" customHeight="1" x14ac:dyDescent="0.25"/>
    <row r="23" spans="6:10" ht="30" customHeight="1" x14ac:dyDescent="0.25">
      <c r="F23" s="77" t="str">
        <f>'Control sheet'!C21</f>
        <v>Count &amp; percentage of patients by rural/urban classification, South Wrexham GP Cluster, 2012</v>
      </c>
      <c r="G23" s="77"/>
      <c r="H23" s="77"/>
    </row>
    <row r="24" spans="6:10" s="40" customFormat="1" ht="18" customHeight="1" x14ac:dyDescent="0.15">
      <c r="F24" s="30"/>
      <c r="G24" s="65" t="s">
        <v>104</v>
      </c>
      <c r="H24" s="64" t="s">
        <v>105</v>
      </c>
    </row>
    <row r="25" spans="6:10" s="40" customFormat="1" ht="23.25" customHeight="1" x14ac:dyDescent="0.25">
      <c r="F25" s="41" t="s">
        <v>121</v>
      </c>
      <c r="G25" s="66">
        <f>'Control sheet'!D14</f>
        <v>29500</v>
      </c>
      <c r="H25" s="68">
        <f>'Control sheet'!E15</f>
        <v>62.158118757638334</v>
      </c>
    </row>
    <row r="26" spans="6:10" s="40" customFormat="1" ht="18" customHeight="1" x14ac:dyDescent="0.25">
      <c r="F26" s="41" t="s">
        <v>122</v>
      </c>
      <c r="G26" s="66">
        <f>'Control sheet'!F14</f>
        <v>8930</v>
      </c>
      <c r="H26" s="68">
        <f>'Control sheet'!G15</f>
        <v>18.825066374478485</v>
      </c>
    </row>
    <row r="27" spans="6:10" ht="18.75" customHeight="1" x14ac:dyDescent="0.25">
      <c r="F27" s="41" t="s">
        <v>123</v>
      </c>
      <c r="G27" s="66">
        <f>'Control sheet'!H14</f>
        <v>8890</v>
      </c>
      <c r="H27" s="68">
        <f>'Control sheet'!I15</f>
        <v>18.732352817227866</v>
      </c>
      <c r="J27" s="46"/>
    </row>
    <row r="28" spans="6:10" ht="19.5" customHeight="1" x14ac:dyDescent="0.25">
      <c r="F28" s="39" t="s">
        <v>167</v>
      </c>
      <c r="G28" s="66">
        <f>'Control sheet'!J14</f>
        <v>140</v>
      </c>
      <c r="H28" s="68">
        <f>'Control sheet'!K15</f>
        <v>0.28446205065531627</v>
      </c>
      <c r="J28" s="46"/>
    </row>
    <row r="29" spans="6:10" ht="15.75" customHeight="1" x14ac:dyDescent="0.25">
      <c r="F29" s="32" t="s">
        <v>168</v>
      </c>
      <c r="G29" s="67">
        <f>ROUND('Control sheet'!M10,-1)</f>
        <v>47460</v>
      </c>
      <c r="H29" s="33"/>
      <c r="J29" s="46"/>
    </row>
    <row r="30" spans="6:10" ht="5.25" customHeight="1" x14ac:dyDescent="0.25">
      <c r="F30" s="31"/>
      <c r="G30" s="31"/>
      <c r="H30" s="31"/>
    </row>
    <row r="31" spans="6:10" ht="25.5" customHeight="1" x14ac:dyDescent="0.25">
      <c r="F31" s="78" t="str">
        <f>'Control sheet'!C22</f>
        <v>Produced by Public Health Wales Observatory, using WDS (NWIS), 2004 rural/urban definition (ONS)</v>
      </c>
      <c r="G31" s="78"/>
      <c r="H31" s="78"/>
    </row>
    <row r="32" spans="6:10" ht="27" customHeight="1" x14ac:dyDescent="0.25">
      <c r="F32" s="79" t="s">
        <v>165</v>
      </c>
      <c r="G32" s="79"/>
      <c r="H32" s="79"/>
      <c r="I32" s="79"/>
    </row>
    <row r="33" spans="6:7" ht="17.25" customHeight="1" x14ac:dyDescent="0.25">
      <c r="F33" s="44" t="s">
        <v>130</v>
      </c>
      <c r="G33" s="43"/>
    </row>
    <row r="34" spans="6:7" ht="27" customHeight="1" x14ac:dyDescent="0.25"/>
  </sheetData>
  <mergeCells count="4">
    <mergeCell ref="F6:N7"/>
    <mergeCell ref="F23:H23"/>
    <mergeCell ref="F31:H31"/>
    <mergeCell ref="F32:I32"/>
  </mergeCells>
  <pageMargins left="0.7" right="0.7" top="0.75" bottom="0.75" header="0.3" footer="0.3"/>
  <pageSetup paperSize="9" orientation="portrait" r:id="rId1"/>
  <headerFooter>
    <oddHeader>&amp;L&amp;"Verdana,Regular"&amp;8Author: Hugo Cosh, Public Health Wales Observatory&amp;R&amp;"Verdana,Regular"&amp;8Date created: 11/07/2013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List Box 1">
              <controlPr defaultSize="0" autoLine="0" autoPict="0">
                <anchor moveWithCells="1">
                  <from>
                    <xdr:col>0</xdr:col>
                    <xdr:colOff>38100</xdr:colOff>
                    <xdr:row>7</xdr:row>
                    <xdr:rowOff>19050</xdr:rowOff>
                  </from>
                  <to>
                    <xdr:col>2</xdr:col>
                    <xdr:colOff>485775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2" r:id="rId5" name="List Box 2">
              <controlPr defaultSize="0" autoLine="0" autoPict="0">
                <anchor moveWithCells="1">
                  <from>
                    <xdr:col>0</xdr:col>
                    <xdr:colOff>38100</xdr:colOff>
                    <xdr:row>14</xdr:row>
                    <xdr:rowOff>19050</xdr:rowOff>
                  </from>
                  <to>
                    <xdr:col>2</xdr:col>
                    <xdr:colOff>476250</xdr:colOff>
                    <xdr:row>21</xdr:row>
                    <xdr:rowOff>457200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S71"/>
  <sheetViews>
    <sheetView workbookViewId="0">
      <selection activeCell="H45" sqref="H45:H56"/>
    </sheetView>
  </sheetViews>
  <sheetFormatPr defaultRowHeight="12.75" x14ac:dyDescent="0.2"/>
  <cols>
    <col min="1" max="1" width="32.85546875" style="1" customWidth="1"/>
    <col min="2" max="2" width="33.5703125" style="1" customWidth="1"/>
    <col min="3" max="3" width="37.28515625" style="1" customWidth="1"/>
    <col min="4" max="4" width="21" style="1" bestFit="1" customWidth="1"/>
    <col min="5" max="5" width="19.7109375" style="1" customWidth="1"/>
    <col min="6" max="6" width="23.140625" style="1" bestFit="1" customWidth="1"/>
    <col min="7" max="7" width="20.7109375" style="1" bestFit="1" customWidth="1"/>
    <col min="8" max="8" width="21.85546875" style="1" bestFit="1" customWidth="1"/>
    <col min="9" max="9" width="18.140625" style="1" customWidth="1"/>
    <col min="10" max="10" width="21.42578125" style="1" bestFit="1" customWidth="1"/>
    <col min="11" max="11" width="23.28515625" style="1" bestFit="1" customWidth="1"/>
    <col min="12" max="12" width="7.85546875" style="1" customWidth="1"/>
    <col min="13" max="13" width="27.85546875" style="1" customWidth="1"/>
    <col min="14" max="14" width="8" style="1" customWidth="1"/>
    <col min="15" max="17" width="12" style="1" customWidth="1"/>
    <col min="18" max="19" width="10.5703125" style="1" customWidth="1"/>
    <col min="20" max="20" width="10.42578125" style="1" customWidth="1"/>
    <col min="21" max="21" width="11" style="1" customWidth="1"/>
    <col min="22" max="16384" width="9.140625" style="1"/>
  </cols>
  <sheetData>
    <row r="1" spans="1:19" x14ac:dyDescent="0.2">
      <c r="B1" s="22"/>
    </row>
    <row r="2" spans="1:19" x14ac:dyDescent="0.2">
      <c r="B2" s="23" t="s">
        <v>95</v>
      </c>
      <c r="D2" s="25" t="s">
        <v>83</v>
      </c>
      <c r="H2" s="6"/>
    </row>
    <row r="3" spans="1:19" x14ac:dyDescent="0.2">
      <c r="A3" s="5" t="s">
        <v>72</v>
      </c>
      <c r="B3" s="24">
        <v>1</v>
      </c>
      <c r="D3" s="26">
        <v>12</v>
      </c>
    </row>
    <row r="4" spans="1:19" x14ac:dyDescent="0.2">
      <c r="A4" s="5" t="s">
        <v>73</v>
      </c>
      <c r="B4" s="24" t="str">
        <f>INDEX(B28:B34,B3)</f>
        <v>Betsi Cadwaladr UHB</v>
      </c>
      <c r="D4" s="26" t="str">
        <f>INDEX(B45:H58,D3,B3)</f>
        <v>South Wrexham</v>
      </c>
    </row>
    <row r="5" spans="1:19" x14ac:dyDescent="0.2">
      <c r="A5" s="5" t="s">
        <v>74</v>
      </c>
    </row>
    <row r="7" spans="1:19" x14ac:dyDescent="0.2">
      <c r="C7" s="9" t="s">
        <v>82</v>
      </c>
      <c r="D7" s="1" t="str">
        <f>D9</f>
        <v>Urban</v>
      </c>
      <c r="F7" s="1" t="str">
        <f>F9</f>
        <v>Town&amp;Fringe</v>
      </c>
      <c r="H7" s="1" t="str">
        <f>H9</f>
        <v>Village</v>
      </c>
    </row>
    <row r="9" spans="1:19" x14ac:dyDescent="0.2">
      <c r="A9" s="3"/>
      <c r="D9" s="1" t="str">
        <f>'Cluster data'!D1</f>
        <v>Urban</v>
      </c>
      <c r="E9" s="1" t="str">
        <f>'Cluster data'!E1</f>
        <v>Urban%</v>
      </c>
      <c r="F9" s="3" t="str">
        <f>'Cluster data'!F1</f>
        <v>Town&amp;Fringe</v>
      </c>
      <c r="G9" s="3" t="str">
        <f>'Cluster data'!G1</f>
        <v>Town&amp;Fringe%</v>
      </c>
      <c r="H9" s="3" t="str">
        <f>'Cluster data'!H1</f>
        <v>Village</v>
      </c>
      <c r="I9" s="3" t="str">
        <f>'Cluster data'!I1</f>
        <v>Village%</v>
      </c>
      <c r="J9" s="3" t="str">
        <f>'Cluster data'!J1</f>
        <v>Unmatched postcode</v>
      </c>
      <c r="K9" s="3" t="str">
        <f>'Cluster data'!K1</f>
        <v>Unmatched postcode%</v>
      </c>
      <c r="L9" s="3" t="s">
        <v>0</v>
      </c>
      <c r="M9" s="1" t="s">
        <v>127</v>
      </c>
    </row>
    <row r="10" spans="1:19" x14ac:dyDescent="0.2">
      <c r="B10" s="1" t="s">
        <v>108</v>
      </c>
      <c r="C10" s="1" t="str">
        <f>D4</f>
        <v>South Wrexham</v>
      </c>
      <c r="D10" s="2">
        <f>VLOOKUP($C10,Rural_data,COLUMN(B5),FALSE)</f>
        <v>29499</v>
      </c>
      <c r="E10" s="2"/>
      <c r="F10" s="2">
        <f>VLOOKUP($C10,Rural_data,COLUMN(D1),FALSE)</f>
        <v>8934</v>
      </c>
      <c r="G10" s="2"/>
      <c r="H10" s="2">
        <f>VLOOKUP($C10,Rural_data,COLUMN(F1),FALSE)</f>
        <v>8890</v>
      </c>
      <c r="I10" s="2"/>
      <c r="J10" s="2">
        <f>VLOOKUP($C10,Rural_data,COLUMN(H1),FALSE)</f>
        <v>135</v>
      </c>
      <c r="K10" s="2">
        <f>VLOOKUP($C10,Rural_data,COLUMN(I1),FALSE)</f>
        <v>0.28446205065531599</v>
      </c>
      <c r="L10" s="7">
        <f>VLOOKUP($C10,Rural_data,COLUMN(J1),0)</f>
        <v>47458</v>
      </c>
      <c r="M10" s="37">
        <f>SUM(D13,F13,H13,J13)</f>
        <v>47458</v>
      </c>
      <c r="N10" s="1" t="s">
        <v>109</v>
      </c>
    </row>
    <row r="11" spans="1:19" x14ac:dyDescent="0.2">
      <c r="B11" s="1" t="s">
        <v>110</v>
      </c>
      <c r="C11" s="1" t="str">
        <f>B4</f>
        <v>Betsi Cadwaladr UHB</v>
      </c>
      <c r="D11" s="7"/>
      <c r="E11" s="2">
        <f>VLOOKUP($C$11,HBData,3,FALSE)</f>
        <v>50.361154777340502</v>
      </c>
      <c r="F11" s="7"/>
      <c r="G11" s="2">
        <f>VLOOKUP($C$11,HBData,5,FALSE)</f>
        <v>25.732779887781</v>
      </c>
      <c r="H11" s="7"/>
      <c r="I11" s="2">
        <f>VLOOKUP($C$11,HBData,7,FALSE)</f>
        <v>23.8215855239756</v>
      </c>
      <c r="J11" s="7"/>
      <c r="K11" s="2"/>
      <c r="L11" s="7"/>
      <c r="N11" s="37">
        <f>SUM(E11:I11)</f>
        <v>99.915520189097109</v>
      </c>
    </row>
    <row r="12" spans="1:19" x14ac:dyDescent="0.2">
      <c r="A12" s="3"/>
      <c r="B12" s="1" t="s">
        <v>111</v>
      </c>
      <c r="E12" s="7">
        <f>G12+$N$16</f>
        <v>4.28</v>
      </c>
      <c r="F12" s="7"/>
      <c r="G12" s="7">
        <f>I12+$N$16</f>
        <v>2.48</v>
      </c>
      <c r="H12" s="7"/>
      <c r="I12" s="7">
        <v>0.68</v>
      </c>
      <c r="J12" s="7"/>
      <c r="K12" s="7"/>
      <c r="L12" s="7"/>
      <c r="M12" s="7"/>
      <c r="N12" s="2"/>
      <c r="O12" s="7"/>
      <c r="P12" s="7"/>
      <c r="Q12" s="7"/>
      <c r="R12" s="7"/>
    </row>
    <row r="13" spans="1:19" x14ac:dyDescent="0.2">
      <c r="A13" s="3"/>
      <c r="C13" s="1" t="s">
        <v>128</v>
      </c>
      <c r="D13" s="2">
        <f>IF(D10&lt;5, "&lt;5", D10)</f>
        <v>29499</v>
      </c>
      <c r="E13" s="7"/>
      <c r="F13" s="2">
        <f>IF(F10&lt;5, "&lt;5", F10)</f>
        <v>8934</v>
      </c>
      <c r="G13" s="7"/>
      <c r="H13" s="2">
        <f>IF(H10&lt;5, "&lt;5", H10)</f>
        <v>8890</v>
      </c>
      <c r="I13" s="7"/>
      <c r="J13" s="2">
        <f>IF(J10&lt;5, "&lt;5", J10)</f>
        <v>135</v>
      </c>
      <c r="K13" s="7"/>
      <c r="L13" s="7"/>
      <c r="M13" s="7"/>
      <c r="N13" s="2"/>
      <c r="O13" s="7"/>
      <c r="P13" s="7"/>
      <c r="Q13" s="7"/>
      <c r="R13" s="7"/>
    </row>
    <row r="14" spans="1:19" x14ac:dyDescent="0.2">
      <c r="A14" s="3"/>
      <c r="C14" s="1" t="s">
        <v>126</v>
      </c>
      <c r="D14" s="2">
        <f>IF(D13="&lt;5", D13, ROUND(D13, -1))</f>
        <v>29500</v>
      </c>
      <c r="F14" s="2">
        <f>IF(F13="&lt;5", F13, ROUND(F13, -1))</f>
        <v>8930</v>
      </c>
      <c r="G14" s="2"/>
      <c r="H14" s="2">
        <f>IF(H13="&lt;5", H13, ROUND(H13, -1))</f>
        <v>8890</v>
      </c>
      <c r="I14" s="2"/>
      <c r="J14" s="2">
        <f>IF(J10=0,"-",IF(J13="&lt;5",J13,ROUND(J13,-1)))</f>
        <v>140</v>
      </c>
      <c r="K14" s="2"/>
      <c r="L14" s="7"/>
      <c r="M14" s="7"/>
      <c r="N14" s="2"/>
      <c r="O14" s="7"/>
      <c r="P14" s="7"/>
      <c r="Q14" s="7"/>
      <c r="R14" s="7"/>
    </row>
    <row r="15" spans="1:19" ht="15" x14ac:dyDescent="0.25">
      <c r="C15" s="1" t="s">
        <v>129</v>
      </c>
      <c r="D15" s="8"/>
      <c r="E15" s="45">
        <f>IF(D13="&lt;5", "-", D10/$M$10*100)</f>
        <v>62.158118757638334</v>
      </c>
      <c r="F15" s="29"/>
      <c r="G15" s="45">
        <f>IF(F13="&lt;5", "-", F10/$M$10*100)</f>
        <v>18.825066374478485</v>
      </c>
      <c r="H15" s="29"/>
      <c r="I15" s="45">
        <f>IF(H13="&lt;5", "-", H10/$M$10*100)</f>
        <v>18.732352817227866</v>
      </c>
      <c r="J15" s="8"/>
      <c r="K15" s="45">
        <f>IF(J13="&lt;5", "-", J10/$M$10*100)</f>
        <v>0.28446205065531627</v>
      </c>
      <c r="L15" s="8"/>
      <c r="M15" s="7"/>
      <c r="N15" s="37">
        <f>SUM(E15:K15)</f>
        <v>100</v>
      </c>
      <c r="O15" s="7"/>
      <c r="P15" s="7"/>
      <c r="Q15" s="7"/>
      <c r="R15" s="7"/>
      <c r="S15" s="7"/>
    </row>
    <row r="16" spans="1:19" x14ac:dyDescent="0.2">
      <c r="A16" s="3"/>
      <c r="E16" s="7"/>
      <c r="F16" s="7"/>
      <c r="G16" s="7"/>
      <c r="H16" s="7"/>
      <c r="I16" s="7"/>
      <c r="J16" s="7"/>
      <c r="K16" s="7"/>
      <c r="L16" s="7"/>
      <c r="M16" s="7"/>
      <c r="N16" s="7">
        <v>1.8</v>
      </c>
      <c r="O16" s="7"/>
      <c r="P16" s="7"/>
      <c r="Q16" s="7"/>
      <c r="R16" s="7"/>
      <c r="S16" s="7"/>
    </row>
    <row r="17" spans="1:19" x14ac:dyDescent="0.2">
      <c r="A17" s="3"/>
      <c r="C17" s="1" t="s">
        <v>106</v>
      </c>
      <c r="E17" s="7" t="str">
        <f>IF(D13="&lt;5","(-) (&lt;5)",FIXED(E15,1)&amp;"% ("&amp;TEXT(D14,"#,#")&amp;")")</f>
        <v>62.2% (29,500)</v>
      </c>
      <c r="F17" s="7"/>
      <c r="G17" s="7" t="str">
        <f>IF(F13="&lt;5","(-) (&lt;5)",FIXED(G15,1)&amp;"% ("&amp;TEXT(F14,"#,#")&amp;")")</f>
        <v>18.8% (8,930)</v>
      </c>
      <c r="H17" s="7"/>
      <c r="I17" s="7" t="str">
        <f>IF(H13="&lt;5","(-) (&lt;5)",FIXED(I15,1)&amp;"% ("&amp;TEXT(H14,"#,#")&amp;")")</f>
        <v>18.7% (8,890)</v>
      </c>
      <c r="J17" s="7"/>
      <c r="K17" s="7" t="str">
        <f>IF(J13="&lt;5","&lt;5 ( - )",FIXED(K15,1)&amp;"% ("&amp;TEXT(J14,"#,#")&amp;")")</f>
        <v>0.3% (140)</v>
      </c>
      <c r="L17" s="7"/>
      <c r="M17" s="7"/>
      <c r="N17" s="7"/>
      <c r="O17" s="7"/>
      <c r="P17" s="7"/>
      <c r="Q17" s="7"/>
      <c r="R17" s="7"/>
      <c r="S17" s="7"/>
    </row>
    <row r="18" spans="1:19" x14ac:dyDescent="0.2">
      <c r="A18" s="3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</row>
    <row r="19" spans="1:19" x14ac:dyDescent="0.2">
      <c r="B19" s="7" t="s">
        <v>124</v>
      </c>
      <c r="C19" s="10" t="str">
        <f>"Percentage of patients (with count in brackets) by rural/urban classification in "&amp;D4&amp;" GP Cluster, showing " &amp; B4 &amp; " for comparison, 2012"</f>
        <v>Percentage of patients (with count in brackets) by rural/urban classification in South Wrexham GP Cluster, showing Betsi Cadwaladr UHB for comparison, 2012</v>
      </c>
      <c r="J19" s="7"/>
      <c r="K19" s="7"/>
      <c r="L19" s="7"/>
      <c r="M19" s="7"/>
      <c r="N19" s="7"/>
      <c r="O19" s="7"/>
      <c r="P19" s="7"/>
      <c r="Q19" s="7"/>
      <c r="R19" s="7"/>
      <c r="S19" s="7"/>
    </row>
    <row r="20" spans="1:19" x14ac:dyDescent="0.2">
      <c r="B20" s="7"/>
      <c r="J20" s="2"/>
      <c r="K20" s="2"/>
      <c r="L20" s="2"/>
      <c r="M20" s="2"/>
      <c r="N20" s="2"/>
      <c r="O20" s="2"/>
      <c r="P20" s="2"/>
      <c r="Q20" s="2"/>
      <c r="R20" s="2"/>
      <c r="S20" s="7"/>
    </row>
    <row r="21" spans="1:19" x14ac:dyDescent="0.2">
      <c r="B21" s="7" t="s">
        <v>125</v>
      </c>
      <c r="C21" s="10" t="str">
        <f>"Count &amp; percentage of patients by rural/urban classification, "&amp;D4&amp;" GP Cluster, 2012"</f>
        <v>Count &amp; percentage of patients by rural/urban classification, South Wrexham GP Cluster, 2012</v>
      </c>
      <c r="D21" s="10"/>
      <c r="E21" s="10"/>
      <c r="F21" s="10"/>
      <c r="G21" s="10"/>
      <c r="H21" s="10"/>
      <c r="I21" s="10"/>
      <c r="J21" s="7"/>
      <c r="K21" s="7"/>
      <c r="L21" s="7"/>
      <c r="M21" s="7"/>
      <c r="N21" s="7"/>
      <c r="O21" s="7"/>
      <c r="P21" s="7"/>
      <c r="Q21" s="7"/>
      <c r="R21" s="7"/>
      <c r="S21" s="7"/>
    </row>
    <row r="22" spans="1:19" x14ac:dyDescent="0.2">
      <c r="B22" s="7" t="s">
        <v>84</v>
      </c>
      <c r="C22" s="4" t="s">
        <v>131</v>
      </c>
      <c r="J22" s="7"/>
      <c r="K22" s="7"/>
      <c r="L22" s="7"/>
      <c r="M22" s="7"/>
      <c r="N22" s="7"/>
      <c r="O22" s="7"/>
      <c r="P22" s="7"/>
      <c r="Q22" s="7"/>
      <c r="R22" s="7"/>
      <c r="S22" s="7"/>
    </row>
    <row r="23" spans="1:19" x14ac:dyDescent="0.2">
      <c r="B23" s="7"/>
      <c r="C23" s="4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 x14ac:dyDescent="0.2">
      <c r="B24" s="7" t="s">
        <v>112</v>
      </c>
      <c r="C24" s="38" t="str">
        <f>IF(J10 = 0, "", "N.B. Chart omits " &amp; J14 &amp; " patients with postcodes that could not be matched to an area of residence and therefore could not be classified")</f>
        <v>N.B. Chart omits 140 patients with postcodes that could not be matched to an area of residence and therefore could not be classified</v>
      </c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1:19" x14ac:dyDescent="0.2">
      <c r="J25" s="7"/>
      <c r="K25" s="7"/>
      <c r="L25" s="7"/>
      <c r="M25" s="7"/>
      <c r="N25" s="7"/>
      <c r="O25" s="7"/>
      <c r="P25" s="7"/>
      <c r="Q25" s="7"/>
      <c r="R25" s="7"/>
      <c r="S25" s="7"/>
    </row>
    <row r="26" spans="1:19" x14ac:dyDescent="0.2">
      <c r="J26" s="7"/>
      <c r="K26" s="7"/>
      <c r="L26" s="7"/>
      <c r="M26" s="7"/>
      <c r="N26" s="7"/>
      <c r="O26" s="7"/>
      <c r="P26" s="7"/>
      <c r="Q26" s="7"/>
      <c r="R26" s="7"/>
      <c r="S26" s="7"/>
    </row>
    <row r="27" spans="1:19" x14ac:dyDescent="0.2">
      <c r="B27" s="23" t="s">
        <v>95</v>
      </c>
      <c r="C27" s="26"/>
      <c r="D27" s="25" t="s">
        <v>83</v>
      </c>
    </row>
    <row r="28" spans="1:19" x14ac:dyDescent="0.2">
      <c r="B28" s="24" t="s">
        <v>79</v>
      </c>
      <c r="C28" s="26" t="str">
        <f>IF(INDEX($B45:$H$58,1,$B$3)=0,"",$B$4)</f>
        <v>Betsi Cadwaladr UHB</v>
      </c>
      <c r="D28" s="26" t="str">
        <f>IF(INDEX($B45:$H$58,1,$B$3)=0,"",INDEX($B45:$H$58,1,$B$3))</f>
        <v>Anglesey</v>
      </c>
    </row>
    <row r="29" spans="1:19" x14ac:dyDescent="0.2">
      <c r="B29" s="24" t="s">
        <v>78</v>
      </c>
      <c r="C29" s="26" t="str">
        <f>IF(INDEX($B46:$H$58,1,$B$3)=0,"",$B$4)</f>
        <v>Betsi Cadwaladr UHB</v>
      </c>
      <c r="D29" s="26" t="str">
        <f>IF(INDEX($B46:$H$58,1,$B$3)=0,"",INDEX($B46:$H$58,1,$B$3))</f>
        <v>Arfon</v>
      </c>
    </row>
    <row r="30" spans="1:19" x14ac:dyDescent="0.2">
      <c r="B30" s="24" t="s">
        <v>75</v>
      </c>
      <c r="C30" s="26" t="str">
        <f>IF(INDEX($B47:$H$58,1,$B$3)=0,"",$B$4)</f>
        <v>Betsi Cadwaladr UHB</v>
      </c>
      <c r="D30" s="26" t="str">
        <f>IF(INDEX($B47:$H$58,1,$B$3)=0,"",INDEX($B47:$H$58,1,$B$3))</f>
        <v>Central &amp; South Denbighshire</v>
      </c>
    </row>
    <row r="31" spans="1:19" x14ac:dyDescent="0.2">
      <c r="B31" s="24" t="s">
        <v>77</v>
      </c>
      <c r="C31" s="26" t="str">
        <f>IF(INDEX($B48:$H$58,1,$B$3)=0,"",$B$4)</f>
        <v>Betsi Cadwaladr UHB</v>
      </c>
      <c r="D31" s="26" t="str">
        <f>IF(INDEX($B48:$H$58,1,$B$3)=0,"",INDEX($B48:$H$58,1,$B$3))</f>
        <v>Conwy East</v>
      </c>
    </row>
    <row r="32" spans="1:19" x14ac:dyDescent="0.2">
      <c r="B32" s="24" t="s">
        <v>76</v>
      </c>
      <c r="C32" s="26" t="str">
        <f>IF(INDEX($B49:$H$58,1,$B$3)=0,"",$B$4)</f>
        <v>Betsi Cadwaladr UHB</v>
      </c>
      <c r="D32" s="26" t="str">
        <f>IF(INDEX($B49:$H$58,1,$B$3)=0,"",INDEX($B49:$H$58,1,$B$3))</f>
        <v>Conwy West</v>
      </c>
    </row>
    <row r="33" spans="2:18" x14ac:dyDescent="0.2">
      <c r="B33" s="24" t="s">
        <v>80</v>
      </c>
      <c r="C33" s="26" t="str">
        <f>IF(INDEX($B50:$H$58,1,$B$3)=0,"",$B$4)</f>
        <v>Betsi Cadwaladr UHB</v>
      </c>
      <c r="D33" s="26" t="str">
        <f>IF(INDEX($B50:$H$58,1,$B$3)=0,"",INDEX($B50:$H$58,1,$B$3))</f>
        <v>Deeside, Hawarden &amp; Saltney</v>
      </c>
    </row>
    <row r="34" spans="2:18" x14ac:dyDescent="0.2">
      <c r="B34" s="24" t="s">
        <v>81</v>
      </c>
      <c r="C34" s="26" t="str">
        <f>IF(INDEX($B51:$H$58,1,$B$3)=0,"",$B$4)</f>
        <v>Betsi Cadwaladr UHB</v>
      </c>
      <c r="D34" s="26" t="str">
        <f>IF(INDEX($B51:$H$58,1,$B$3)=0,"",INDEX($B51:$H$58,1,$B$3))</f>
        <v>Dwyfor</v>
      </c>
    </row>
    <row r="35" spans="2:18" x14ac:dyDescent="0.2">
      <c r="C35" s="26" t="str">
        <f>IF(INDEX($B52:$H$58,1,$B$3)=0,"",$B$4)</f>
        <v>Betsi Cadwaladr UHB</v>
      </c>
      <c r="D35" s="26" t="str">
        <f>IF(INDEX($B52:$H$58,1,$B$3)=0,"",INDEX($B52:$H$58,1,$B$3))</f>
        <v>Holywell &amp; Flint</v>
      </c>
    </row>
    <row r="36" spans="2:18" x14ac:dyDescent="0.2">
      <c r="C36" s="26" t="str">
        <f>IF(INDEX($B53:$H$58,1,$B$3)=0,"",$B$4)</f>
        <v>Betsi Cadwaladr UHB</v>
      </c>
      <c r="D36" s="26" t="str">
        <f>IF(INDEX($B53:$H$58,1,$B$3)=0,"",INDEX($B53:$H$58,1,$B$3))</f>
        <v>Meirionnydd</v>
      </c>
    </row>
    <row r="37" spans="2:18" x14ac:dyDescent="0.2">
      <c r="C37" s="26" t="str">
        <f>IF(INDEX($B54:$H$58,1,$B$3)=0,"",$B$4)</f>
        <v>Betsi Cadwaladr UHB</v>
      </c>
      <c r="D37" s="26" t="str">
        <f>IF(INDEX($B54:$H$58,1,$B$3)=0,"",INDEX($B54:$H$58,1,$B$3))</f>
        <v>Mold, Buckley &amp; Caergwle</v>
      </c>
    </row>
    <row r="38" spans="2:18" x14ac:dyDescent="0.2">
      <c r="C38" s="26" t="str">
        <f>IF(INDEX($B55:$H$58,1,$B$3)=0,"",$B$4)</f>
        <v>Betsi Cadwaladr UHB</v>
      </c>
      <c r="D38" s="26" t="str">
        <f>IF(INDEX($B55:$H$58,1,$B$3)=0,"",INDEX($B55:$H$58,1,$B$3))</f>
        <v>North Denbighshire</v>
      </c>
    </row>
    <row r="39" spans="2:18" x14ac:dyDescent="0.2">
      <c r="C39" s="26" t="str">
        <f>IF(INDEX($B56:$H$58,1,$B$3)=0,"",$B$4)</f>
        <v>Betsi Cadwaladr UHB</v>
      </c>
      <c r="D39" s="26" t="str">
        <f>IF(INDEX($B56:$H$58,1,$B$3)=0,"",INDEX($B56:$H$58,1,$B$3))</f>
        <v>South Wrexham</v>
      </c>
    </row>
    <row r="40" spans="2:18" x14ac:dyDescent="0.2">
      <c r="C40" s="26" t="str">
        <f>IF(INDEX($B57:$H$58,1,$B$3)=0,"",$B$4)</f>
        <v>Betsi Cadwaladr UHB</v>
      </c>
      <c r="D40" s="26" t="str">
        <f>IF(INDEX($B57:$H$58,1,$B$3)=0,"",INDEX($B57:$H$58,1,$B$3))</f>
        <v>West &amp; North Wrexham</v>
      </c>
    </row>
    <row r="41" spans="2:18" ht="14.25" customHeight="1" x14ac:dyDescent="0.2">
      <c r="C41" s="26" t="str">
        <f>IF(INDEX($B58:$H$58,1,$B$3)=0,"",$B$4)</f>
        <v>Betsi Cadwaladr UHB</v>
      </c>
      <c r="D41" s="26" t="str">
        <f>IF(INDEX($B58:$H$58,1,$B$3)=0,"",INDEX($B58:$H$58,1,$B$3))</f>
        <v>Wrexham Town</v>
      </c>
      <c r="J41" s="11"/>
      <c r="K41" s="11"/>
      <c r="L41" s="11"/>
      <c r="M41" s="11"/>
      <c r="N41" s="11"/>
      <c r="O41" s="11"/>
      <c r="P41" s="11"/>
      <c r="Q41" s="11"/>
      <c r="R41" s="11"/>
    </row>
    <row r="42" spans="2:18" x14ac:dyDescent="0.2">
      <c r="B42" s="25" t="s">
        <v>83</v>
      </c>
      <c r="C42" s="26"/>
      <c r="D42" s="26"/>
      <c r="E42" s="26"/>
      <c r="F42" s="26"/>
      <c r="G42" s="26"/>
      <c r="H42" s="26"/>
    </row>
    <row r="43" spans="2:18" x14ac:dyDescent="0.2">
      <c r="B43" s="26"/>
      <c r="C43" s="26"/>
      <c r="D43" s="26"/>
      <c r="E43" s="26"/>
      <c r="F43" s="26"/>
      <c r="G43" s="26"/>
      <c r="H43" s="26"/>
    </row>
    <row r="44" spans="2:18" x14ac:dyDescent="0.2">
      <c r="B44" s="25" t="s">
        <v>79</v>
      </c>
      <c r="C44" s="25" t="s">
        <v>78</v>
      </c>
      <c r="D44" s="25" t="s">
        <v>75</v>
      </c>
      <c r="E44" s="25" t="s">
        <v>77</v>
      </c>
      <c r="F44" s="25" t="s">
        <v>76</v>
      </c>
      <c r="G44" s="25" t="s">
        <v>80</v>
      </c>
      <c r="H44" s="25" t="s">
        <v>81</v>
      </c>
    </row>
    <row r="45" spans="2:18" x14ac:dyDescent="0.2">
      <c r="B45" s="26" t="s">
        <v>35</v>
      </c>
      <c r="C45" s="26" t="s">
        <v>69</v>
      </c>
      <c r="D45" s="26" t="s">
        <v>63</v>
      </c>
      <c r="E45" s="26" t="s">
        <v>8</v>
      </c>
      <c r="F45" s="26" t="s">
        <v>44</v>
      </c>
      <c r="G45" s="26" t="s">
        <v>59</v>
      </c>
      <c r="H45" s="26" t="s">
        <v>19</v>
      </c>
    </row>
    <row r="46" spans="2:18" x14ac:dyDescent="0.2">
      <c r="B46" s="26" t="s">
        <v>37</v>
      </c>
      <c r="C46" s="26" t="s">
        <v>71</v>
      </c>
      <c r="D46" s="26" t="s">
        <v>65</v>
      </c>
      <c r="E46" s="26" t="s">
        <v>9</v>
      </c>
      <c r="F46" s="26" t="s">
        <v>46</v>
      </c>
      <c r="G46" s="26" t="s">
        <v>56</v>
      </c>
      <c r="H46" s="26" t="s">
        <v>23</v>
      </c>
    </row>
    <row r="47" spans="2:18" x14ac:dyDescent="0.2">
      <c r="B47" s="26" t="s">
        <v>36</v>
      </c>
      <c r="C47" s="26" t="s">
        <v>70</v>
      </c>
      <c r="D47" s="26" t="s">
        <v>64</v>
      </c>
      <c r="E47" s="26" t="s">
        <v>6</v>
      </c>
      <c r="F47" s="26" t="s">
        <v>49</v>
      </c>
      <c r="G47" s="26" t="s">
        <v>58</v>
      </c>
      <c r="H47" s="26" t="s">
        <v>21</v>
      </c>
    </row>
    <row r="48" spans="2:18" x14ac:dyDescent="0.2">
      <c r="B48" s="26" t="s">
        <v>28</v>
      </c>
      <c r="C48" s="26"/>
      <c r="D48" s="26" t="s">
        <v>61</v>
      </c>
      <c r="E48" s="26" t="s">
        <v>2</v>
      </c>
      <c r="F48" s="26" t="s">
        <v>47</v>
      </c>
      <c r="G48" s="26" t="s">
        <v>52</v>
      </c>
      <c r="H48" s="26" t="s">
        <v>22</v>
      </c>
    </row>
    <row r="49" spans="1:8" x14ac:dyDescent="0.2">
      <c r="B49" s="26" t="s">
        <v>31</v>
      </c>
      <c r="C49" s="26"/>
      <c r="D49" s="26" t="s">
        <v>67</v>
      </c>
      <c r="E49" s="26" t="s">
        <v>12</v>
      </c>
      <c r="F49" s="26" t="s">
        <v>42</v>
      </c>
      <c r="G49" s="26" t="s">
        <v>57</v>
      </c>
      <c r="H49" s="26" t="s">
        <v>18</v>
      </c>
    </row>
    <row r="50" spans="1:8" x14ac:dyDescent="0.2">
      <c r="B50" s="26" t="s">
        <v>38</v>
      </c>
      <c r="C50" s="26"/>
      <c r="D50" s="26" t="s">
        <v>62</v>
      </c>
      <c r="E50" s="26" t="s">
        <v>7</v>
      </c>
      <c r="F50" s="26" t="s">
        <v>50</v>
      </c>
      <c r="G50" s="26" t="s">
        <v>55</v>
      </c>
      <c r="H50" s="26" t="s">
        <v>16</v>
      </c>
    </row>
    <row r="51" spans="1:8" x14ac:dyDescent="0.2">
      <c r="B51" s="26" t="s">
        <v>34</v>
      </c>
      <c r="C51" s="26"/>
      <c r="D51" s="26" t="s">
        <v>66</v>
      </c>
      <c r="E51" s="26" t="s">
        <v>3</v>
      </c>
      <c r="F51" s="26" t="s">
        <v>43</v>
      </c>
      <c r="G51" s="26" t="s">
        <v>54</v>
      </c>
      <c r="H51" s="26" t="s">
        <v>20</v>
      </c>
    </row>
    <row r="52" spans="1:8" x14ac:dyDescent="0.2">
      <c r="A52" s="3"/>
      <c r="B52" s="26" t="s">
        <v>32</v>
      </c>
      <c r="C52" s="26"/>
      <c r="D52" s="26"/>
      <c r="E52" s="26" t="s">
        <v>4</v>
      </c>
      <c r="F52" s="26" t="s">
        <v>45</v>
      </c>
      <c r="G52" s="26" t="s">
        <v>53</v>
      </c>
      <c r="H52" s="26" t="s">
        <v>17</v>
      </c>
    </row>
    <row r="53" spans="1:8" x14ac:dyDescent="0.2">
      <c r="B53" s="26" t="s">
        <v>27</v>
      </c>
      <c r="C53" s="26"/>
      <c r="D53" s="26"/>
      <c r="E53" s="26" t="s">
        <v>11</v>
      </c>
      <c r="F53" s="26" t="s">
        <v>48</v>
      </c>
      <c r="G53" s="26"/>
      <c r="H53" s="26" t="s">
        <v>24</v>
      </c>
    </row>
    <row r="54" spans="1:8" x14ac:dyDescent="0.2">
      <c r="B54" s="26" t="s">
        <v>29</v>
      </c>
      <c r="C54" s="26"/>
      <c r="D54" s="26"/>
      <c r="E54" s="26" t="s">
        <v>10</v>
      </c>
      <c r="F54" s="26"/>
      <c r="G54" s="26"/>
      <c r="H54" s="26" t="s">
        <v>25</v>
      </c>
    </row>
    <row r="55" spans="1:8" x14ac:dyDescent="0.2">
      <c r="B55" s="26" t="s">
        <v>33</v>
      </c>
      <c r="C55" s="26"/>
      <c r="D55" s="26"/>
      <c r="E55" s="26" t="s">
        <v>5</v>
      </c>
      <c r="F55" s="26"/>
      <c r="G55" s="26"/>
      <c r="H55" s="26" t="s">
        <v>14</v>
      </c>
    </row>
    <row r="56" spans="1:8" x14ac:dyDescent="0.2">
      <c r="B56" s="26" t="s">
        <v>40</v>
      </c>
      <c r="C56" s="26"/>
      <c r="D56" s="26"/>
      <c r="E56" s="26"/>
      <c r="F56" s="26"/>
      <c r="G56" s="26"/>
      <c r="H56" s="26" t="s">
        <v>15</v>
      </c>
    </row>
    <row r="57" spans="1:8" x14ac:dyDescent="0.2">
      <c r="B57" s="26" t="s">
        <v>39</v>
      </c>
      <c r="C57" s="26"/>
      <c r="D57" s="26"/>
      <c r="E57" s="26"/>
      <c r="F57" s="26"/>
      <c r="G57" s="26"/>
      <c r="H57" s="26"/>
    </row>
    <row r="58" spans="1:8" x14ac:dyDescent="0.2">
      <c r="B58" s="26" t="s">
        <v>30</v>
      </c>
      <c r="C58" s="26"/>
      <c r="D58" s="26"/>
      <c r="E58" s="26"/>
      <c r="F58" s="26"/>
      <c r="G58" s="26"/>
      <c r="H58" s="26"/>
    </row>
    <row r="62" spans="1:8" x14ac:dyDescent="0.2">
      <c r="A62" s="3"/>
    </row>
    <row r="71" spans="1:1" x14ac:dyDescent="0.2">
      <c r="A71" s="3"/>
    </row>
  </sheetData>
  <sortState ref="H45:H56">
    <sortCondition ref="H45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M66"/>
  <sheetViews>
    <sheetView workbookViewId="0"/>
  </sheetViews>
  <sheetFormatPr defaultRowHeight="15" x14ac:dyDescent="0.25"/>
  <cols>
    <col min="1" max="1" width="3" style="8" customWidth="1"/>
    <col min="2" max="2" width="31.7109375" style="8" customWidth="1"/>
    <col min="3" max="3" width="24.5703125" style="8" customWidth="1"/>
    <col min="4" max="4" width="8.85546875" style="8" customWidth="1"/>
    <col min="5" max="5" width="9.140625" style="8"/>
    <col min="6" max="6" width="12.85546875" style="8" bestFit="1" customWidth="1"/>
    <col min="7" max="7" width="14.5703125" style="8" bestFit="1" customWidth="1"/>
    <col min="8" max="9" width="9.140625" style="8"/>
    <col min="10" max="10" width="11" style="8" customWidth="1"/>
    <col min="11" max="11" width="11.140625" style="8" customWidth="1"/>
    <col min="12" max="12" width="9.140625" style="8"/>
    <col min="13" max="13" width="6" style="8" customWidth="1"/>
    <col min="14" max="15" width="23.7109375" style="48" customWidth="1"/>
    <col min="16" max="16384" width="9.140625" style="8"/>
  </cols>
  <sheetData>
    <row r="1" spans="2:39" ht="45" x14ac:dyDescent="0.25">
      <c r="B1" s="27" t="s">
        <v>101</v>
      </c>
      <c r="C1" s="27" t="s">
        <v>98</v>
      </c>
      <c r="D1" s="27" t="s">
        <v>113</v>
      </c>
      <c r="E1" s="27" t="s">
        <v>114</v>
      </c>
      <c r="F1" s="27" t="s">
        <v>115</v>
      </c>
      <c r="G1" s="27" t="s">
        <v>116</v>
      </c>
      <c r="H1" s="27" t="s">
        <v>117</v>
      </c>
      <c r="I1" s="27" t="s">
        <v>118</v>
      </c>
      <c r="J1" s="28" t="s">
        <v>102</v>
      </c>
      <c r="K1" s="28" t="s">
        <v>103</v>
      </c>
      <c r="L1" s="27" t="s">
        <v>99</v>
      </c>
      <c r="M1" s="27"/>
      <c r="N1" s="49" t="s">
        <v>133</v>
      </c>
      <c r="O1" s="49" t="s">
        <v>132</v>
      </c>
      <c r="R1" s="51" t="s">
        <v>101</v>
      </c>
      <c r="S1" s="51" t="s">
        <v>98</v>
      </c>
      <c r="T1" s="51" t="s">
        <v>113</v>
      </c>
      <c r="U1" s="51" t="s">
        <v>114</v>
      </c>
      <c r="V1" s="51" t="s">
        <v>115</v>
      </c>
      <c r="W1" s="51" t="s">
        <v>116</v>
      </c>
      <c r="X1" s="51" t="s">
        <v>117</v>
      </c>
      <c r="Y1" s="51" t="s">
        <v>118</v>
      </c>
      <c r="Z1" s="51" t="s">
        <v>102</v>
      </c>
      <c r="AA1" s="51" t="s">
        <v>103</v>
      </c>
      <c r="AB1" s="51" t="s">
        <v>99</v>
      </c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</row>
    <row r="2" spans="2:39" x14ac:dyDescent="0.25">
      <c r="B2" s="8" t="s">
        <v>100</v>
      </c>
      <c r="C2" s="8" t="s">
        <v>100</v>
      </c>
      <c r="D2" s="8">
        <v>8887</v>
      </c>
      <c r="E2" s="8">
        <v>43.088484848484804</v>
      </c>
      <c r="F2" s="8">
        <v>2974</v>
      </c>
      <c r="G2" s="8">
        <v>14.419393939393901</v>
      </c>
      <c r="H2" s="8">
        <v>8434</v>
      </c>
      <c r="I2" s="8">
        <v>40.892121212121197</v>
      </c>
      <c r="J2" s="8">
        <v>330</v>
      </c>
      <c r="K2" s="8">
        <v>1.6</v>
      </c>
      <c r="L2" s="8">
        <v>20625</v>
      </c>
      <c r="N2" s="48" t="e">
        <f>J2-#REF!</f>
        <v>#REF!</v>
      </c>
      <c r="O2" s="48" t="e">
        <f>#REF!-'Cluster data'!L2</f>
        <v>#REF!</v>
      </c>
      <c r="R2" s="51" t="s">
        <v>100</v>
      </c>
      <c r="S2" s="51" t="s">
        <v>100</v>
      </c>
      <c r="T2" s="51">
        <v>8887</v>
      </c>
      <c r="U2" s="51">
        <v>43.088484848484804</v>
      </c>
      <c r="V2" s="51">
        <v>2974</v>
      </c>
      <c r="W2" s="51">
        <v>14.419393939393901</v>
      </c>
      <c r="X2" s="51">
        <v>8434</v>
      </c>
      <c r="Y2" s="51">
        <v>40.892121212121197</v>
      </c>
      <c r="Z2" s="51">
        <v>330</v>
      </c>
      <c r="AA2" s="51">
        <v>1.6</v>
      </c>
      <c r="AB2" s="51">
        <v>20625</v>
      </c>
      <c r="AC2" s="51" t="b">
        <f>R2=B2</f>
        <v>1</v>
      </c>
      <c r="AD2" s="51" t="b">
        <f t="shared" ref="AD2" si="0">S2=C2</f>
        <v>1</v>
      </c>
      <c r="AE2" s="51" t="b">
        <f t="shared" ref="AE2" si="1">T2=D2</f>
        <v>1</v>
      </c>
      <c r="AF2" s="51" t="b">
        <f t="shared" ref="AF2" si="2">U2=E2</f>
        <v>1</v>
      </c>
      <c r="AG2" s="51" t="b">
        <f t="shared" ref="AG2" si="3">V2=F2</f>
        <v>1</v>
      </c>
      <c r="AH2" s="51" t="b">
        <f t="shared" ref="AH2" si="4">W2=G2</f>
        <v>1</v>
      </c>
      <c r="AI2" s="51" t="b">
        <f t="shared" ref="AI2" si="5">X2=H2</f>
        <v>1</v>
      </c>
      <c r="AJ2" s="51" t="b">
        <f t="shared" ref="AJ2" si="6">Y2=I2</f>
        <v>1</v>
      </c>
      <c r="AK2" s="51" t="b">
        <f t="shared" ref="AK2" si="7">Z2=J2</f>
        <v>1</v>
      </c>
      <c r="AL2" s="51" t="b">
        <f t="shared" ref="AL2" si="8">AA2=K2</f>
        <v>1</v>
      </c>
      <c r="AM2" s="51" t="b">
        <f t="shared" ref="AM2" si="9">AB2=L2</f>
        <v>1</v>
      </c>
    </row>
    <row r="3" spans="2:39" x14ac:dyDescent="0.25">
      <c r="B3" s="8" t="s">
        <v>1</v>
      </c>
      <c r="C3" s="8" t="s">
        <v>2</v>
      </c>
      <c r="D3" s="8">
        <v>21208</v>
      </c>
      <c r="E3" s="8">
        <v>41.379041226855001</v>
      </c>
      <c r="F3" s="8">
        <v>26433</v>
      </c>
      <c r="G3" s="8">
        <v>51.573566425380001</v>
      </c>
      <c r="H3" s="8">
        <v>3599</v>
      </c>
      <c r="I3" s="8">
        <v>7.0220279788500202</v>
      </c>
      <c r="J3" s="8">
        <v>13</v>
      </c>
      <c r="K3" s="8">
        <v>2.5364368914990301E-2</v>
      </c>
      <c r="L3" s="8">
        <v>51253</v>
      </c>
      <c r="N3" s="48" t="e">
        <f>J3-#REF!</f>
        <v>#REF!</v>
      </c>
      <c r="O3" s="48" t="e">
        <f>#REF!-'Cluster data'!L3</f>
        <v>#REF!</v>
      </c>
      <c r="R3" s="51" t="s">
        <v>1</v>
      </c>
      <c r="S3" s="51" t="s">
        <v>2</v>
      </c>
      <c r="T3" s="51">
        <v>21208</v>
      </c>
      <c r="U3" s="51">
        <v>41.379041226855001</v>
      </c>
      <c r="V3" s="51">
        <v>26433</v>
      </c>
      <c r="W3" s="51">
        <v>51.573566425380001</v>
      </c>
      <c r="X3" s="51">
        <v>3599</v>
      </c>
      <c r="Y3" s="51">
        <v>7.0220279788500202</v>
      </c>
      <c r="Z3" s="51">
        <v>13</v>
      </c>
      <c r="AA3" s="51">
        <v>2.5364368914990301E-2</v>
      </c>
      <c r="AB3" s="51">
        <v>51253</v>
      </c>
      <c r="AC3" s="51" t="b">
        <f>R3=B3</f>
        <v>1</v>
      </c>
      <c r="AD3" s="51" t="b">
        <f t="shared" ref="AD3:AM3" si="10">S3=C3</f>
        <v>1</v>
      </c>
      <c r="AE3" s="51" t="b">
        <f t="shared" si="10"/>
        <v>1</v>
      </c>
      <c r="AF3" s="51" t="b">
        <f t="shared" si="10"/>
        <v>1</v>
      </c>
      <c r="AG3" s="51" t="b">
        <f t="shared" si="10"/>
        <v>1</v>
      </c>
      <c r="AH3" s="51" t="b">
        <f t="shared" si="10"/>
        <v>1</v>
      </c>
      <c r="AI3" s="51" t="b">
        <f t="shared" si="10"/>
        <v>1</v>
      </c>
      <c r="AJ3" s="51" t="b">
        <f t="shared" si="10"/>
        <v>1</v>
      </c>
      <c r="AK3" s="51" t="b">
        <f t="shared" si="10"/>
        <v>1</v>
      </c>
      <c r="AL3" s="51" t="b">
        <f t="shared" si="10"/>
        <v>1</v>
      </c>
      <c r="AM3" s="51" t="b">
        <f t="shared" si="10"/>
        <v>1</v>
      </c>
    </row>
    <row r="4" spans="2:39" x14ac:dyDescent="0.25">
      <c r="B4" s="8" t="s">
        <v>1</v>
      </c>
      <c r="C4" s="8" t="s">
        <v>3</v>
      </c>
      <c r="D4" s="8">
        <v>41177</v>
      </c>
      <c r="E4" s="8">
        <v>95.863016249941793</v>
      </c>
      <c r="F4" s="8">
        <v>5</v>
      </c>
      <c r="G4" s="8">
        <v>1.1640359454299899E-2</v>
      </c>
      <c r="H4" s="8">
        <v>1772</v>
      </c>
      <c r="I4" s="8">
        <v>4.1253433906039003</v>
      </c>
      <c r="J4" s="8">
        <v>0</v>
      </c>
      <c r="K4" s="8">
        <v>0</v>
      </c>
      <c r="L4" s="8">
        <v>42954</v>
      </c>
      <c r="N4" s="48" t="e">
        <f>J4-#REF!</f>
        <v>#REF!</v>
      </c>
      <c r="O4" s="48" t="e">
        <f>#REF!-'Cluster data'!L4</f>
        <v>#REF!</v>
      </c>
      <c r="R4" s="51" t="s">
        <v>1</v>
      </c>
      <c r="S4" s="51" t="s">
        <v>3</v>
      </c>
      <c r="T4" s="51">
        <v>41177</v>
      </c>
      <c r="U4" s="51">
        <v>95.863016249941793</v>
      </c>
      <c r="V4" s="51">
        <v>5</v>
      </c>
      <c r="W4" s="51">
        <v>1.1640359454299899E-2</v>
      </c>
      <c r="X4" s="51">
        <v>1772</v>
      </c>
      <c r="Y4" s="51">
        <v>4.1253433906039003</v>
      </c>
      <c r="Z4" s="51">
        <v>0</v>
      </c>
      <c r="AA4" s="51">
        <v>0</v>
      </c>
      <c r="AB4" s="51">
        <v>42954</v>
      </c>
      <c r="AC4" s="51" t="b">
        <f t="shared" ref="AC4:AC66" si="11">R4=B4</f>
        <v>1</v>
      </c>
      <c r="AD4" s="51" t="b">
        <f t="shared" ref="AD4:AD66" si="12">S4=C4</f>
        <v>1</v>
      </c>
      <c r="AE4" s="51" t="b">
        <f t="shared" ref="AE4:AE66" si="13">T4=D4</f>
        <v>1</v>
      </c>
      <c r="AF4" s="51" t="b">
        <f t="shared" ref="AF4:AF66" si="14">U4=E4</f>
        <v>1</v>
      </c>
      <c r="AG4" s="51" t="b">
        <f t="shared" ref="AG4:AG66" si="15">V4=F4</f>
        <v>1</v>
      </c>
      <c r="AH4" s="51" t="b">
        <f t="shared" ref="AH4:AH66" si="16">W4=G4</f>
        <v>1</v>
      </c>
      <c r="AI4" s="51" t="b">
        <f t="shared" ref="AI4:AI66" si="17">X4=H4</f>
        <v>1</v>
      </c>
      <c r="AJ4" s="51" t="b">
        <f t="shared" ref="AJ4:AJ66" si="18">Y4=I4</f>
        <v>1</v>
      </c>
      <c r="AK4" s="51" t="b">
        <f t="shared" ref="AK4:AK66" si="19">Z4=J4</f>
        <v>1</v>
      </c>
      <c r="AL4" s="51" t="b">
        <f t="shared" ref="AL4:AL66" si="20">AA4=K4</f>
        <v>1</v>
      </c>
      <c r="AM4" s="51" t="b">
        <f t="shared" ref="AM4:AM66" si="21">AB4=L4</f>
        <v>1</v>
      </c>
    </row>
    <row r="5" spans="2:39" x14ac:dyDescent="0.25">
      <c r="B5" s="8" t="s">
        <v>1</v>
      </c>
      <c r="C5" s="8" t="s">
        <v>4</v>
      </c>
      <c r="D5" s="8">
        <v>29203</v>
      </c>
      <c r="E5" s="8">
        <v>63.137526214515802</v>
      </c>
      <c r="F5" s="8">
        <v>11122</v>
      </c>
      <c r="G5" s="8">
        <v>24.0460078265194</v>
      </c>
      <c r="H5" s="8">
        <v>5891</v>
      </c>
      <c r="I5" s="8">
        <v>12.736471147817401</v>
      </c>
      <c r="J5" s="8">
        <v>37</v>
      </c>
      <c r="K5" s="8">
        <v>7.9994811147385006E-2</v>
      </c>
      <c r="L5" s="8">
        <v>46253</v>
      </c>
      <c r="N5" s="48" t="e">
        <f>J5-#REF!</f>
        <v>#REF!</v>
      </c>
      <c r="O5" s="48" t="e">
        <f>#REF!-'Cluster data'!L5</f>
        <v>#REF!</v>
      </c>
      <c r="R5" s="51" t="s">
        <v>1</v>
      </c>
      <c r="S5" s="51" t="s">
        <v>4</v>
      </c>
      <c r="T5" s="51">
        <v>29203</v>
      </c>
      <c r="U5" s="51">
        <v>63.137526214515802</v>
      </c>
      <c r="V5" s="51">
        <v>11122</v>
      </c>
      <c r="W5" s="51">
        <v>24.0460078265194</v>
      </c>
      <c r="X5" s="51">
        <v>5891</v>
      </c>
      <c r="Y5" s="51">
        <v>12.736471147817401</v>
      </c>
      <c r="Z5" s="51">
        <v>37</v>
      </c>
      <c r="AA5" s="51">
        <v>7.9994811147385006E-2</v>
      </c>
      <c r="AB5" s="51">
        <v>46253</v>
      </c>
      <c r="AC5" s="51" t="b">
        <f t="shared" si="11"/>
        <v>1</v>
      </c>
      <c r="AD5" s="51" t="b">
        <f t="shared" si="12"/>
        <v>1</v>
      </c>
      <c r="AE5" s="51" t="b">
        <f t="shared" si="13"/>
        <v>1</v>
      </c>
      <c r="AF5" s="51" t="b">
        <f t="shared" si="14"/>
        <v>1</v>
      </c>
      <c r="AG5" s="51" t="b">
        <f t="shared" si="15"/>
        <v>1</v>
      </c>
      <c r="AH5" s="51" t="b">
        <f t="shared" si="16"/>
        <v>1</v>
      </c>
      <c r="AI5" s="51" t="b">
        <f t="shared" si="17"/>
        <v>1</v>
      </c>
      <c r="AJ5" s="51" t="b">
        <f t="shared" si="18"/>
        <v>1</v>
      </c>
      <c r="AK5" s="51" t="b">
        <f t="shared" si="19"/>
        <v>1</v>
      </c>
      <c r="AL5" s="51" t="b">
        <f t="shared" si="20"/>
        <v>1</v>
      </c>
      <c r="AM5" s="51" t="b">
        <f t="shared" si="21"/>
        <v>1</v>
      </c>
    </row>
    <row r="6" spans="2:39" x14ac:dyDescent="0.25">
      <c r="B6" s="8" t="s">
        <v>1</v>
      </c>
      <c r="C6" s="8" t="s">
        <v>5</v>
      </c>
      <c r="D6" s="8">
        <v>13608</v>
      </c>
      <c r="E6" s="8">
        <v>44.186122024872603</v>
      </c>
      <c r="F6" s="8">
        <v>13482</v>
      </c>
      <c r="G6" s="8">
        <v>43.776991265383003</v>
      </c>
      <c r="H6" s="8">
        <v>3707</v>
      </c>
      <c r="I6" s="8">
        <v>12.0368867097445</v>
      </c>
      <c r="J6" s="8">
        <v>0</v>
      </c>
      <c r="K6" s="8">
        <v>0</v>
      </c>
      <c r="L6" s="8">
        <v>30797</v>
      </c>
      <c r="N6" s="48" t="e">
        <f>J6-#REF!</f>
        <v>#REF!</v>
      </c>
      <c r="O6" s="48" t="e">
        <f>#REF!-'Cluster data'!L6</f>
        <v>#REF!</v>
      </c>
      <c r="R6" s="51" t="s">
        <v>1</v>
      </c>
      <c r="S6" s="51" t="s">
        <v>5</v>
      </c>
      <c r="T6" s="51">
        <v>13608</v>
      </c>
      <c r="U6" s="51">
        <v>44.186122024872603</v>
      </c>
      <c r="V6" s="51">
        <v>13482</v>
      </c>
      <c r="W6" s="51">
        <v>43.776991265383003</v>
      </c>
      <c r="X6" s="51">
        <v>3707</v>
      </c>
      <c r="Y6" s="51">
        <v>12.0368867097445</v>
      </c>
      <c r="Z6" s="51">
        <v>0</v>
      </c>
      <c r="AA6" s="51">
        <v>0</v>
      </c>
      <c r="AB6" s="51">
        <v>30797</v>
      </c>
      <c r="AC6" s="51" t="b">
        <f t="shared" si="11"/>
        <v>1</v>
      </c>
      <c r="AD6" s="51" t="b">
        <f t="shared" si="12"/>
        <v>1</v>
      </c>
      <c r="AE6" s="51" t="b">
        <f t="shared" si="13"/>
        <v>1</v>
      </c>
      <c r="AF6" s="51" t="b">
        <f t="shared" si="14"/>
        <v>1</v>
      </c>
      <c r="AG6" s="51" t="b">
        <f t="shared" si="15"/>
        <v>1</v>
      </c>
      <c r="AH6" s="51" t="b">
        <f t="shared" si="16"/>
        <v>1</v>
      </c>
      <c r="AI6" s="51" t="b">
        <f t="shared" si="17"/>
        <v>1</v>
      </c>
      <c r="AJ6" s="51" t="b">
        <f t="shared" si="18"/>
        <v>1</v>
      </c>
      <c r="AK6" s="51" t="b">
        <f t="shared" si="19"/>
        <v>1</v>
      </c>
      <c r="AL6" s="51" t="b">
        <f t="shared" si="20"/>
        <v>1</v>
      </c>
      <c r="AM6" s="51" t="b">
        <f t="shared" si="21"/>
        <v>1</v>
      </c>
    </row>
    <row r="7" spans="2:39" x14ac:dyDescent="0.25">
      <c r="B7" s="8" t="s">
        <v>1</v>
      </c>
      <c r="C7" s="8" t="s">
        <v>6</v>
      </c>
      <c r="D7" s="8">
        <v>43872</v>
      </c>
      <c r="E7" s="8">
        <v>64.392649562613698</v>
      </c>
      <c r="F7" s="8">
        <v>18433</v>
      </c>
      <c r="G7" s="8">
        <v>27.054834732577898</v>
      </c>
      <c r="H7" s="8">
        <v>5573</v>
      </c>
      <c r="I7" s="8">
        <v>8.1797099747548891</v>
      </c>
      <c r="J7" s="8">
        <v>254</v>
      </c>
      <c r="K7" s="8">
        <v>0.37280573005342599</v>
      </c>
      <c r="L7" s="8">
        <v>68132</v>
      </c>
      <c r="N7" s="48" t="e">
        <f>J7-#REF!</f>
        <v>#REF!</v>
      </c>
      <c r="O7" s="48" t="e">
        <f>#REF!-'Cluster data'!L7</f>
        <v>#REF!</v>
      </c>
      <c r="R7" s="51" t="s">
        <v>1</v>
      </c>
      <c r="S7" s="51" t="s">
        <v>6</v>
      </c>
      <c r="T7" s="51">
        <v>43872</v>
      </c>
      <c r="U7" s="51">
        <v>64.392649562613698</v>
      </c>
      <c r="V7" s="51">
        <v>18433</v>
      </c>
      <c r="W7" s="51">
        <v>27.054834732577898</v>
      </c>
      <c r="X7" s="51">
        <v>5573</v>
      </c>
      <c r="Y7" s="51">
        <v>8.1797099747548891</v>
      </c>
      <c r="Z7" s="51">
        <v>254</v>
      </c>
      <c r="AA7" s="51">
        <v>0.37280573005342599</v>
      </c>
      <c r="AB7" s="51">
        <v>68132</v>
      </c>
      <c r="AC7" s="51" t="b">
        <f t="shared" si="11"/>
        <v>1</v>
      </c>
      <c r="AD7" s="51" t="b">
        <f t="shared" si="12"/>
        <v>1</v>
      </c>
      <c r="AE7" s="51" t="b">
        <f t="shared" si="13"/>
        <v>1</v>
      </c>
      <c r="AF7" s="51" t="b">
        <f t="shared" si="14"/>
        <v>1</v>
      </c>
      <c r="AG7" s="51" t="b">
        <f t="shared" si="15"/>
        <v>1</v>
      </c>
      <c r="AH7" s="51" t="b">
        <f t="shared" si="16"/>
        <v>1</v>
      </c>
      <c r="AI7" s="51" t="b">
        <f t="shared" si="17"/>
        <v>1</v>
      </c>
      <c r="AJ7" s="51" t="b">
        <f t="shared" si="18"/>
        <v>1</v>
      </c>
      <c r="AK7" s="51" t="b">
        <f t="shared" si="19"/>
        <v>1</v>
      </c>
      <c r="AL7" s="51" t="b">
        <f t="shared" si="20"/>
        <v>1</v>
      </c>
      <c r="AM7" s="51" t="b">
        <f t="shared" si="21"/>
        <v>1</v>
      </c>
    </row>
    <row r="8" spans="2:39" x14ac:dyDescent="0.25">
      <c r="B8" s="8" t="s">
        <v>1</v>
      </c>
      <c r="C8" s="8" t="s">
        <v>7</v>
      </c>
      <c r="D8" s="8">
        <v>50216</v>
      </c>
      <c r="E8" s="8">
        <v>98.712429478484793</v>
      </c>
      <c r="F8" s="8">
        <v>281</v>
      </c>
      <c r="G8" s="8">
        <v>0.55237758251263003</v>
      </c>
      <c r="H8" s="8">
        <v>357</v>
      </c>
      <c r="I8" s="8">
        <v>0.70177507813882201</v>
      </c>
      <c r="J8" s="8">
        <v>17</v>
      </c>
      <c r="K8" s="8">
        <v>3.3417860863753403E-2</v>
      </c>
      <c r="L8" s="8">
        <v>50871</v>
      </c>
      <c r="N8" s="48" t="e">
        <f>J8-#REF!</f>
        <v>#REF!</v>
      </c>
      <c r="O8" s="48" t="e">
        <f>#REF!-'Cluster data'!L8</f>
        <v>#REF!</v>
      </c>
      <c r="R8" s="51" t="s">
        <v>1</v>
      </c>
      <c r="S8" s="51" t="s">
        <v>7</v>
      </c>
      <c r="T8" s="51">
        <v>50216</v>
      </c>
      <c r="U8" s="51">
        <v>98.712429478484793</v>
      </c>
      <c r="V8" s="51">
        <v>281</v>
      </c>
      <c r="W8" s="51">
        <v>0.55237758251263003</v>
      </c>
      <c r="X8" s="51">
        <v>357</v>
      </c>
      <c r="Y8" s="51">
        <v>0.70177507813882201</v>
      </c>
      <c r="Z8" s="51">
        <v>17</v>
      </c>
      <c r="AA8" s="51">
        <v>3.3417860863753403E-2</v>
      </c>
      <c r="AB8" s="51">
        <v>50871</v>
      </c>
      <c r="AC8" s="51" t="b">
        <f t="shared" si="11"/>
        <v>1</v>
      </c>
      <c r="AD8" s="51" t="b">
        <f t="shared" si="12"/>
        <v>1</v>
      </c>
      <c r="AE8" s="51" t="b">
        <f t="shared" si="13"/>
        <v>1</v>
      </c>
      <c r="AF8" s="51" t="b">
        <f t="shared" si="14"/>
        <v>1</v>
      </c>
      <c r="AG8" s="51" t="b">
        <f t="shared" si="15"/>
        <v>1</v>
      </c>
      <c r="AH8" s="51" t="b">
        <f t="shared" si="16"/>
        <v>1</v>
      </c>
      <c r="AI8" s="51" t="b">
        <f t="shared" si="17"/>
        <v>1</v>
      </c>
      <c r="AJ8" s="51" t="b">
        <f t="shared" si="18"/>
        <v>1</v>
      </c>
      <c r="AK8" s="51" t="b">
        <f t="shared" si="19"/>
        <v>1</v>
      </c>
      <c r="AL8" s="51" t="b">
        <f t="shared" si="20"/>
        <v>1</v>
      </c>
      <c r="AM8" s="51" t="b">
        <f t="shared" si="21"/>
        <v>1</v>
      </c>
    </row>
    <row r="9" spans="2:39" x14ac:dyDescent="0.25">
      <c r="B9" s="8" t="s">
        <v>1</v>
      </c>
      <c r="C9" s="8" t="s">
        <v>8</v>
      </c>
      <c r="D9" s="8">
        <v>37500</v>
      </c>
      <c r="E9" s="8">
        <v>73.785490821084906</v>
      </c>
      <c r="F9" s="8">
        <v>9122</v>
      </c>
      <c r="G9" s="8">
        <v>17.948566593864999</v>
      </c>
      <c r="H9" s="8">
        <v>4199</v>
      </c>
      <c r="I9" s="8">
        <v>8.2620073588729497</v>
      </c>
      <c r="J9" s="8">
        <v>2</v>
      </c>
      <c r="K9" s="8">
        <v>3.9352261771245303E-3</v>
      </c>
      <c r="L9" s="8">
        <v>50823</v>
      </c>
      <c r="N9" s="48" t="e">
        <f>J9-#REF!</f>
        <v>#REF!</v>
      </c>
      <c r="O9" s="48" t="e">
        <f>#REF!-'Cluster data'!L9</f>
        <v>#REF!</v>
      </c>
      <c r="R9" s="51" t="s">
        <v>1</v>
      </c>
      <c r="S9" s="51" t="s">
        <v>8</v>
      </c>
      <c r="T9" s="51">
        <v>37500</v>
      </c>
      <c r="U9" s="51">
        <v>73.785490821084906</v>
      </c>
      <c r="V9" s="51">
        <v>9122</v>
      </c>
      <c r="W9" s="51">
        <v>17.948566593864999</v>
      </c>
      <c r="X9" s="51">
        <v>4199</v>
      </c>
      <c r="Y9" s="51">
        <v>8.2620073588729497</v>
      </c>
      <c r="Z9" s="51">
        <v>2</v>
      </c>
      <c r="AA9" s="51">
        <v>3.9352261771245303E-3</v>
      </c>
      <c r="AB9" s="51">
        <v>50823</v>
      </c>
      <c r="AC9" s="51" t="b">
        <f t="shared" si="11"/>
        <v>1</v>
      </c>
      <c r="AD9" s="51" t="b">
        <f t="shared" si="12"/>
        <v>1</v>
      </c>
      <c r="AE9" s="51" t="b">
        <f t="shared" si="13"/>
        <v>1</v>
      </c>
      <c r="AF9" s="51" t="b">
        <f t="shared" si="14"/>
        <v>1</v>
      </c>
      <c r="AG9" s="51" t="b">
        <f t="shared" si="15"/>
        <v>1</v>
      </c>
      <c r="AH9" s="51" t="b">
        <f t="shared" si="16"/>
        <v>1</v>
      </c>
      <c r="AI9" s="51" t="b">
        <f t="shared" si="17"/>
        <v>1</v>
      </c>
      <c r="AJ9" s="51" t="b">
        <f t="shared" si="18"/>
        <v>1</v>
      </c>
      <c r="AK9" s="51" t="b">
        <f t="shared" si="19"/>
        <v>1</v>
      </c>
      <c r="AL9" s="51" t="b">
        <f t="shared" si="20"/>
        <v>1</v>
      </c>
      <c r="AM9" s="51" t="b">
        <f t="shared" si="21"/>
        <v>1</v>
      </c>
    </row>
    <row r="10" spans="2:39" x14ac:dyDescent="0.25">
      <c r="B10" s="8" t="s">
        <v>1</v>
      </c>
      <c r="C10" s="8" t="s">
        <v>9</v>
      </c>
      <c r="D10" s="8">
        <v>62559</v>
      </c>
      <c r="E10" s="8">
        <v>85.137452367991301</v>
      </c>
      <c r="F10" s="8">
        <v>2729</v>
      </c>
      <c r="G10" s="8">
        <v>3.7139357648339701</v>
      </c>
      <c r="H10" s="8">
        <v>8172</v>
      </c>
      <c r="I10" s="8">
        <v>11.121393576483401</v>
      </c>
      <c r="J10" s="8">
        <v>20</v>
      </c>
      <c r="K10" s="8">
        <v>2.7218290691344599E-2</v>
      </c>
      <c r="L10" s="8">
        <v>73480</v>
      </c>
      <c r="N10" s="48" t="e">
        <f>J10-#REF!</f>
        <v>#REF!</v>
      </c>
      <c r="O10" s="48" t="e">
        <f>#REF!-'Cluster data'!L10</f>
        <v>#REF!</v>
      </c>
      <c r="R10" s="51" t="s">
        <v>1</v>
      </c>
      <c r="S10" s="51" t="s">
        <v>9</v>
      </c>
      <c r="T10" s="51">
        <v>62559</v>
      </c>
      <c r="U10" s="51">
        <v>85.137452367991301</v>
      </c>
      <c r="V10" s="51">
        <v>2729</v>
      </c>
      <c r="W10" s="51">
        <v>3.7139357648339701</v>
      </c>
      <c r="X10" s="51">
        <v>8172</v>
      </c>
      <c r="Y10" s="51">
        <v>11.121393576483401</v>
      </c>
      <c r="Z10" s="51">
        <v>20</v>
      </c>
      <c r="AA10" s="51">
        <v>2.7218290691344599E-2</v>
      </c>
      <c r="AB10" s="51">
        <v>73480</v>
      </c>
      <c r="AC10" s="51" t="b">
        <f t="shared" si="11"/>
        <v>1</v>
      </c>
      <c r="AD10" s="51" t="b">
        <f t="shared" si="12"/>
        <v>1</v>
      </c>
      <c r="AE10" s="51" t="b">
        <f t="shared" si="13"/>
        <v>1</v>
      </c>
      <c r="AF10" s="51" t="b">
        <f t="shared" si="14"/>
        <v>1</v>
      </c>
      <c r="AG10" s="51" t="b">
        <f t="shared" si="15"/>
        <v>1</v>
      </c>
      <c r="AH10" s="51" t="b">
        <f t="shared" si="16"/>
        <v>1</v>
      </c>
      <c r="AI10" s="51" t="b">
        <f t="shared" si="17"/>
        <v>1</v>
      </c>
      <c r="AJ10" s="51" t="b">
        <f t="shared" si="18"/>
        <v>1</v>
      </c>
      <c r="AK10" s="51" t="b">
        <f t="shared" si="19"/>
        <v>1</v>
      </c>
      <c r="AL10" s="51" t="b">
        <f t="shared" si="20"/>
        <v>1</v>
      </c>
      <c r="AM10" s="51" t="b">
        <f t="shared" si="21"/>
        <v>1</v>
      </c>
    </row>
    <row r="11" spans="2:39" x14ac:dyDescent="0.25">
      <c r="B11" s="8" t="s">
        <v>1</v>
      </c>
      <c r="C11" s="8" t="s">
        <v>10</v>
      </c>
      <c r="D11" s="8">
        <v>36506</v>
      </c>
      <c r="E11" s="8">
        <v>98.680867167648799</v>
      </c>
      <c r="F11" s="8">
        <v>28</v>
      </c>
      <c r="G11" s="8">
        <v>7.5687949397199597E-2</v>
      </c>
      <c r="H11" s="8">
        <v>447</v>
      </c>
      <c r="I11" s="8">
        <v>1.2083040493052899</v>
      </c>
      <c r="J11" s="8">
        <v>13</v>
      </c>
      <c r="K11" s="8">
        <v>3.5140833648699799E-2</v>
      </c>
      <c r="L11" s="8">
        <v>36994</v>
      </c>
      <c r="N11" s="48" t="e">
        <f>J11-#REF!</f>
        <v>#REF!</v>
      </c>
      <c r="O11" s="48" t="e">
        <f>#REF!-'Cluster data'!L11</f>
        <v>#REF!</v>
      </c>
      <c r="R11" s="51" t="s">
        <v>1</v>
      </c>
      <c r="S11" s="51" t="s">
        <v>10</v>
      </c>
      <c r="T11" s="51">
        <v>36506</v>
      </c>
      <c r="U11" s="51">
        <v>98.680867167648799</v>
      </c>
      <c r="V11" s="51">
        <v>28</v>
      </c>
      <c r="W11" s="51">
        <v>7.5687949397199597E-2</v>
      </c>
      <c r="X11" s="51">
        <v>447</v>
      </c>
      <c r="Y11" s="51">
        <v>1.2083040493052899</v>
      </c>
      <c r="Z11" s="51">
        <v>13</v>
      </c>
      <c r="AA11" s="51">
        <v>3.5140833648699799E-2</v>
      </c>
      <c r="AB11" s="51">
        <v>36994</v>
      </c>
      <c r="AC11" s="51" t="b">
        <f t="shared" si="11"/>
        <v>1</v>
      </c>
      <c r="AD11" s="51" t="b">
        <f t="shared" si="12"/>
        <v>1</v>
      </c>
      <c r="AE11" s="51" t="b">
        <f t="shared" si="13"/>
        <v>1</v>
      </c>
      <c r="AF11" s="51" t="b">
        <f t="shared" si="14"/>
        <v>1</v>
      </c>
      <c r="AG11" s="51" t="b">
        <f t="shared" si="15"/>
        <v>1</v>
      </c>
      <c r="AH11" s="51" t="b">
        <f t="shared" si="16"/>
        <v>1</v>
      </c>
      <c r="AI11" s="51" t="b">
        <f t="shared" si="17"/>
        <v>1</v>
      </c>
      <c r="AJ11" s="51" t="b">
        <f t="shared" si="18"/>
        <v>1</v>
      </c>
      <c r="AK11" s="51" t="b">
        <f t="shared" si="19"/>
        <v>1</v>
      </c>
      <c r="AL11" s="51" t="b">
        <f t="shared" si="20"/>
        <v>1</v>
      </c>
      <c r="AM11" s="51" t="b">
        <f t="shared" si="21"/>
        <v>1</v>
      </c>
    </row>
    <row r="12" spans="2:39" x14ac:dyDescent="0.25">
      <c r="B12" s="8" t="s">
        <v>1</v>
      </c>
      <c r="C12" s="8" t="s">
        <v>11</v>
      </c>
      <c r="D12" s="8">
        <v>53516</v>
      </c>
      <c r="E12" s="8">
        <v>94.696795427600705</v>
      </c>
      <c r="F12" s="8">
        <v>2780</v>
      </c>
      <c r="G12" s="8">
        <v>4.9192221258825404</v>
      </c>
      <c r="H12" s="8">
        <v>213</v>
      </c>
      <c r="I12" s="8">
        <v>0.37690442906941801</v>
      </c>
      <c r="J12" s="8">
        <v>4</v>
      </c>
      <c r="K12" s="8">
        <v>7.0780174473130102E-3</v>
      </c>
      <c r="L12" s="8">
        <v>56513</v>
      </c>
      <c r="N12" s="48" t="e">
        <f>J12-#REF!</f>
        <v>#REF!</v>
      </c>
      <c r="O12" s="48" t="e">
        <f>#REF!-'Cluster data'!L12</f>
        <v>#REF!</v>
      </c>
      <c r="R12" s="51" t="s">
        <v>1</v>
      </c>
      <c r="S12" s="51" t="s">
        <v>11</v>
      </c>
      <c r="T12" s="51">
        <v>53516</v>
      </c>
      <c r="U12" s="51">
        <v>94.696795427600705</v>
      </c>
      <c r="V12" s="51">
        <v>2780</v>
      </c>
      <c r="W12" s="51">
        <v>4.9192221258825404</v>
      </c>
      <c r="X12" s="51">
        <v>213</v>
      </c>
      <c r="Y12" s="51">
        <v>0.37690442906941801</v>
      </c>
      <c r="Z12" s="51">
        <v>4</v>
      </c>
      <c r="AA12" s="51">
        <v>7.0780174473130102E-3</v>
      </c>
      <c r="AB12" s="51">
        <v>56513</v>
      </c>
      <c r="AC12" s="51" t="b">
        <f t="shared" si="11"/>
        <v>1</v>
      </c>
      <c r="AD12" s="51" t="b">
        <f t="shared" si="12"/>
        <v>1</v>
      </c>
      <c r="AE12" s="51" t="b">
        <f t="shared" si="13"/>
        <v>1</v>
      </c>
      <c r="AF12" s="51" t="b">
        <f t="shared" si="14"/>
        <v>1</v>
      </c>
      <c r="AG12" s="51" t="b">
        <f t="shared" si="15"/>
        <v>1</v>
      </c>
      <c r="AH12" s="51" t="b">
        <f t="shared" si="16"/>
        <v>1</v>
      </c>
      <c r="AI12" s="51" t="b">
        <f t="shared" si="17"/>
        <v>1</v>
      </c>
      <c r="AJ12" s="51" t="b">
        <f t="shared" si="18"/>
        <v>1</v>
      </c>
      <c r="AK12" s="51" t="b">
        <f t="shared" si="19"/>
        <v>1</v>
      </c>
      <c r="AL12" s="51" t="b">
        <f t="shared" si="20"/>
        <v>1</v>
      </c>
      <c r="AM12" s="51" t="b">
        <f t="shared" si="21"/>
        <v>1</v>
      </c>
    </row>
    <row r="13" spans="2:39" x14ac:dyDescent="0.25">
      <c r="B13" s="8" t="s">
        <v>1</v>
      </c>
      <c r="C13" s="8" t="s">
        <v>12</v>
      </c>
      <c r="D13" s="8">
        <v>31472</v>
      </c>
      <c r="E13" s="8">
        <v>92.295961758409305</v>
      </c>
      <c r="F13" s="8">
        <v>59</v>
      </c>
      <c r="G13" s="8">
        <v>0.17302560192381</v>
      </c>
      <c r="H13" s="8">
        <v>2435</v>
      </c>
      <c r="I13" s="8">
        <v>7.1409718760080896</v>
      </c>
      <c r="J13" s="8">
        <v>133</v>
      </c>
      <c r="K13" s="8">
        <v>0.39004076365875801</v>
      </c>
      <c r="L13" s="8">
        <v>34099</v>
      </c>
      <c r="N13" s="48" t="e">
        <f>J13-#REF!</f>
        <v>#REF!</v>
      </c>
      <c r="O13" s="48" t="e">
        <f>#REF!-'Cluster data'!L13</f>
        <v>#REF!</v>
      </c>
      <c r="R13" s="51" t="s">
        <v>1</v>
      </c>
      <c r="S13" s="51" t="s">
        <v>12</v>
      </c>
      <c r="T13" s="51">
        <v>31472</v>
      </c>
      <c r="U13" s="51">
        <v>92.295961758409305</v>
      </c>
      <c r="V13" s="51">
        <v>59</v>
      </c>
      <c r="W13" s="51">
        <v>0.17302560192381</v>
      </c>
      <c r="X13" s="51">
        <v>2435</v>
      </c>
      <c r="Y13" s="51">
        <v>7.1409718760080896</v>
      </c>
      <c r="Z13" s="51">
        <v>133</v>
      </c>
      <c r="AA13" s="51">
        <v>0.39004076365875801</v>
      </c>
      <c r="AB13" s="51">
        <v>34099</v>
      </c>
      <c r="AC13" s="51" t="b">
        <f t="shared" si="11"/>
        <v>1</v>
      </c>
      <c r="AD13" s="51" t="b">
        <f t="shared" si="12"/>
        <v>1</v>
      </c>
      <c r="AE13" s="51" t="b">
        <f t="shared" si="13"/>
        <v>1</v>
      </c>
      <c r="AF13" s="51" t="b">
        <f t="shared" si="14"/>
        <v>1</v>
      </c>
      <c r="AG13" s="51" t="b">
        <f t="shared" si="15"/>
        <v>1</v>
      </c>
      <c r="AH13" s="51" t="b">
        <f t="shared" si="16"/>
        <v>1</v>
      </c>
      <c r="AI13" s="51" t="b">
        <f t="shared" si="17"/>
        <v>1</v>
      </c>
      <c r="AJ13" s="51" t="b">
        <f t="shared" si="18"/>
        <v>1</v>
      </c>
      <c r="AK13" s="51" t="b">
        <f t="shared" si="19"/>
        <v>1</v>
      </c>
      <c r="AL13" s="51" t="b">
        <f t="shared" si="20"/>
        <v>1</v>
      </c>
      <c r="AM13" s="51" t="b">
        <f t="shared" si="21"/>
        <v>1</v>
      </c>
    </row>
    <row r="14" spans="2:39" x14ac:dyDescent="0.25">
      <c r="B14" s="8" t="s">
        <v>13</v>
      </c>
      <c r="C14" s="8" t="s">
        <v>14</v>
      </c>
      <c r="D14" s="8">
        <v>40770</v>
      </c>
      <c r="E14" s="8">
        <v>84.087862225430499</v>
      </c>
      <c r="F14" s="8">
        <v>7389</v>
      </c>
      <c r="G14" s="8">
        <v>15.239764875734799</v>
      </c>
      <c r="H14" s="8">
        <v>316</v>
      </c>
      <c r="I14" s="8">
        <v>0.65174796328761497</v>
      </c>
      <c r="J14" s="8">
        <v>10</v>
      </c>
      <c r="K14" s="8">
        <v>2.0624935547076399E-2</v>
      </c>
      <c r="L14" s="8">
        <v>48485</v>
      </c>
      <c r="N14" s="48" t="e">
        <f>J14-#REF!</f>
        <v>#REF!</v>
      </c>
      <c r="O14" s="48" t="e">
        <f>#REF!-'Cluster data'!L14</f>
        <v>#REF!</v>
      </c>
      <c r="R14" s="51" t="s">
        <v>13</v>
      </c>
      <c r="S14" s="51" t="s">
        <v>14</v>
      </c>
      <c r="T14" s="51">
        <v>40770</v>
      </c>
      <c r="U14" s="51">
        <v>84.087862225430499</v>
      </c>
      <c r="V14" s="51">
        <v>7389</v>
      </c>
      <c r="W14" s="51">
        <v>15.239764875734799</v>
      </c>
      <c r="X14" s="51">
        <v>316</v>
      </c>
      <c r="Y14" s="51">
        <v>0.65174796328761497</v>
      </c>
      <c r="Z14" s="51">
        <v>10</v>
      </c>
      <c r="AA14" s="51">
        <v>2.0624935547076399E-2</v>
      </c>
      <c r="AB14" s="51">
        <v>48485</v>
      </c>
      <c r="AC14" s="51" t="b">
        <f t="shared" si="11"/>
        <v>1</v>
      </c>
      <c r="AD14" s="51" t="b">
        <f t="shared" si="12"/>
        <v>1</v>
      </c>
      <c r="AE14" s="51" t="b">
        <f t="shared" si="13"/>
        <v>1</v>
      </c>
      <c r="AF14" s="51" t="b">
        <f t="shared" si="14"/>
        <v>1</v>
      </c>
      <c r="AG14" s="51" t="b">
        <f t="shared" si="15"/>
        <v>1</v>
      </c>
      <c r="AH14" s="51" t="b">
        <f t="shared" si="16"/>
        <v>1</v>
      </c>
      <c r="AI14" s="51" t="b">
        <f t="shared" si="17"/>
        <v>1</v>
      </c>
      <c r="AJ14" s="51" t="b">
        <f t="shared" si="18"/>
        <v>1</v>
      </c>
      <c r="AK14" s="51" t="b">
        <f t="shared" si="19"/>
        <v>1</v>
      </c>
      <c r="AL14" s="51" t="b">
        <f t="shared" si="20"/>
        <v>1</v>
      </c>
      <c r="AM14" s="51" t="b">
        <f t="shared" si="21"/>
        <v>1</v>
      </c>
    </row>
    <row r="15" spans="2:39" x14ac:dyDescent="0.25">
      <c r="B15" s="8" t="s">
        <v>13</v>
      </c>
      <c r="C15" s="8" t="s">
        <v>15</v>
      </c>
      <c r="D15" s="8">
        <v>45439</v>
      </c>
      <c r="E15" s="8">
        <v>99.402782639131999</v>
      </c>
      <c r="F15" s="8">
        <v>41</v>
      </c>
      <c r="G15" s="8">
        <v>8.9691984599230001E-2</v>
      </c>
      <c r="H15" s="8">
        <v>232</v>
      </c>
      <c r="I15" s="8">
        <v>0.507525376268813</v>
      </c>
      <c r="J15" s="8">
        <v>0</v>
      </c>
      <c r="K15" s="8">
        <v>0</v>
      </c>
      <c r="L15" s="8">
        <v>45712</v>
      </c>
      <c r="N15" s="48" t="e">
        <f>J15-#REF!</f>
        <v>#REF!</v>
      </c>
      <c r="O15" s="48" t="e">
        <f>#REF!-'Cluster data'!L15</f>
        <v>#REF!</v>
      </c>
      <c r="R15" s="51" t="s">
        <v>13</v>
      </c>
      <c r="S15" s="51" t="s">
        <v>15</v>
      </c>
      <c r="T15" s="51">
        <v>45439</v>
      </c>
      <c r="U15" s="51">
        <v>99.402782639131999</v>
      </c>
      <c r="V15" s="51">
        <v>41</v>
      </c>
      <c r="W15" s="51">
        <v>8.9691984599230001E-2</v>
      </c>
      <c r="X15" s="51">
        <v>232</v>
      </c>
      <c r="Y15" s="51">
        <v>0.507525376268813</v>
      </c>
      <c r="Z15" s="51">
        <v>0</v>
      </c>
      <c r="AA15" s="51">
        <v>0</v>
      </c>
      <c r="AB15" s="51">
        <v>45712</v>
      </c>
      <c r="AC15" s="51" t="b">
        <f t="shared" si="11"/>
        <v>1</v>
      </c>
      <c r="AD15" s="51" t="b">
        <f t="shared" si="12"/>
        <v>1</v>
      </c>
      <c r="AE15" s="51" t="b">
        <f t="shared" si="13"/>
        <v>1</v>
      </c>
      <c r="AF15" s="51" t="b">
        <f t="shared" si="14"/>
        <v>1</v>
      </c>
      <c r="AG15" s="51" t="b">
        <f t="shared" si="15"/>
        <v>1</v>
      </c>
      <c r="AH15" s="51" t="b">
        <f t="shared" si="16"/>
        <v>1</v>
      </c>
      <c r="AI15" s="51" t="b">
        <f t="shared" si="17"/>
        <v>1</v>
      </c>
      <c r="AJ15" s="51" t="b">
        <f t="shared" si="18"/>
        <v>1</v>
      </c>
      <c r="AK15" s="51" t="b">
        <f t="shared" si="19"/>
        <v>1</v>
      </c>
      <c r="AL15" s="51" t="b">
        <f t="shared" si="20"/>
        <v>1</v>
      </c>
      <c r="AM15" s="51" t="b">
        <f t="shared" si="21"/>
        <v>1</v>
      </c>
    </row>
    <row r="16" spans="2:39" x14ac:dyDescent="0.25">
      <c r="B16" s="8" t="s">
        <v>13</v>
      </c>
      <c r="C16" s="8" t="s">
        <v>16</v>
      </c>
      <c r="D16" s="8">
        <v>16558</v>
      </c>
      <c r="E16" s="8">
        <v>35.483456197496999</v>
      </c>
      <c r="F16" s="8">
        <v>16050</v>
      </c>
      <c r="G16" s="8">
        <v>34.394822561289203</v>
      </c>
      <c r="H16" s="8">
        <v>14007</v>
      </c>
      <c r="I16" s="8">
        <v>30.016715240870901</v>
      </c>
      <c r="J16" s="8">
        <v>49</v>
      </c>
      <c r="K16" s="8">
        <v>0.10500600034287701</v>
      </c>
      <c r="L16" s="8">
        <v>46664</v>
      </c>
      <c r="N16" s="48" t="e">
        <f>J16-#REF!</f>
        <v>#REF!</v>
      </c>
      <c r="O16" s="48" t="e">
        <f>#REF!-'Cluster data'!L16</f>
        <v>#REF!</v>
      </c>
      <c r="R16" s="51" t="s">
        <v>13</v>
      </c>
      <c r="S16" s="51" t="s">
        <v>16</v>
      </c>
      <c r="T16" s="51">
        <v>16558</v>
      </c>
      <c r="U16" s="51">
        <v>35.483456197496999</v>
      </c>
      <c r="V16" s="51">
        <v>16050</v>
      </c>
      <c r="W16" s="51">
        <v>34.394822561289203</v>
      </c>
      <c r="X16" s="51">
        <v>14007</v>
      </c>
      <c r="Y16" s="51">
        <v>30.016715240870901</v>
      </c>
      <c r="Z16" s="51">
        <v>49</v>
      </c>
      <c r="AA16" s="51">
        <v>0.10500600034287701</v>
      </c>
      <c r="AB16" s="51">
        <v>46664</v>
      </c>
      <c r="AC16" s="51" t="b">
        <f t="shared" si="11"/>
        <v>1</v>
      </c>
      <c r="AD16" s="51" t="b">
        <f t="shared" si="12"/>
        <v>1</v>
      </c>
      <c r="AE16" s="51" t="b">
        <f t="shared" si="13"/>
        <v>1</v>
      </c>
      <c r="AF16" s="51" t="b">
        <f t="shared" si="14"/>
        <v>1</v>
      </c>
      <c r="AG16" s="51" t="b">
        <f t="shared" si="15"/>
        <v>1</v>
      </c>
      <c r="AH16" s="51" t="b">
        <f t="shared" si="16"/>
        <v>1</v>
      </c>
      <c r="AI16" s="51" t="b">
        <f t="shared" si="17"/>
        <v>1</v>
      </c>
      <c r="AJ16" s="51" t="b">
        <f t="shared" si="18"/>
        <v>1</v>
      </c>
      <c r="AK16" s="51" t="b">
        <f t="shared" si="19"/>
        <v>1</v>
      </c>
      <c r="AL16" s="51" t="b">
        <f t="shared" si="20"/>
        <v>1</v>
      </c>
      <c r="AM16" s="51" t="b">
        <f t="shared" si="21"/>
        <v>1</v>
      </c>
    </row>
    <row r="17" spans="2:39" x14ac:dyDescent="0.25">
      <c r="B17" s="8" t="s">
        <v>13</v>
      </c>
      <c r="C17" s="8" t="s">
        <v>17</v>
      </c>
      <c r="D17" s="8">
        <v>38240</v>
      </c>
      <c r="E17" s="8">
        <v>79.242389705120502</v>
      </c>
      <c r="F17" s="8">
        <v>8016</v>
      </c>
      <c r="G17" s="8">
        <v>16.611061607642402</v>
      </c>
      <c r="H17" s="8">
        <v>1972</v>
      </c>
      <c r="I17" s="8">
        <v>4.0864537787264004</v>
      </c>
      <c r="J17" s="8">
        <v>29</v>
      </c>
      <c r="K17" s="8">
        <v>6.0094908510682402E-2</v>
      </c>
      <c r="L17" s="8">
        <v>48257</v>
      </c>
      <c r="N17" s="48" t="e">
        <f>J17-#REF!</f>
        <v>#REF!</v>
      </c>
      <c r="O17" s="48" t="e">
        <f>#REF!-'Cluster data'!L17</f>
        <v>#REF!</v>
      </c>
      <c r="R17" s="51" t="s">
        <v>13</v>
      </c>
      <c r="S17" s="51" t="s">
        <v>17</v>
      </c>
      <c r="T17" s="51">
        <v>38240</v>
      </c>
      <c r="U17" s="51">
        <v>79.242389705120502</v>
      </c>
      <c r="V17" s="51">
        <v>8016</v>
      </c>
      <c r="W17" s="51">
        <v>16.611061607642402</v>
      </c>
      <c r="X17" s="51">
        <v>1972</v>
      </c>
      <c r="Y17" s="51">
        <v>4.0864537787264004</v>
      </c>
      <c r="Z17" s="51">
        <v>29</v>
      </c>
      <c r="AA17" s="51">
        <v>6.0094908510682402E-2</v>
      </c>
      <c r="AB17" s="51">
        <v>48257</v>
      </c>
      <c r="AC17" s="51" t="b">
        <f t="shared" si="11"/>
        <v>1</v>
      </c>
      <c r="AD17" s="51" t="b">
        <f t="shared" si="12"/>
        <v>1</v>
      </c>
      <c r="AE17" s="51" t="b">
        <f t="shared" si="13"/>
        <v>1</v>
      </c>
      <c r="AF17" s="51" t="b">
        <f t="shared" si="14"/>
        <v>1</v>
      </c>
      <c r="AG17" s="51" t="b">
        <f t="shared" si="15"/>
        <v>1</v>
      </c>
      <c r="AH17" s="51" t="b">
        <f t="shared" si="16"/>
        <v>1</v>
      </c>
      <c r="AI17" s="51" t="b">
        <f t="shared" si="17"/>
        <v>1</v>
      </c>
      <c r="AJ17" s="51" t="b">
        <f t="shared" si="18"/>
        <v>1</v>
      </c>
      <c r="AK17" s="51" t="b">
        <f t="shared" si="19"/>
        <v>1</v>
      </c>
      <c r="AL17" s="51" t="b">
        <f t="shared" si="20"/>
        <v>1</v>
      </c>
      <c r="AM17" s="51" t="b">
        <f t="shared" si="21"/>
        <v>1</v>
      </c>
    </row>
    <row r="18" spans="2:39" x14ac:dyDescent="0.25">
      <c r="B18" s="8" t="s">
        <v>13</v>
      </c>
      <c r="C18" s="8" t="s">
        <v>18</v>
      </c>
      <c r="D18" s="8">
        <v>39796</v>
      </c>
      <c r="E18" s="8">
        <v>71.7639845637826</v>
      </c>
      <c r="F18" s="8">
        <v>14194</v>
      </c>
      <c r="G18" s="8">
        <v>25.5959894687489</v>
      </c>
      <c r="H18" s="8">
        <v>1411</v>
      </c>
      <c r="I18" s="8">
        <v>2.5444512568976099</v>
      </c>
      <c r="J18" s="8">
        <v>53</v>
      </c>
      <c r="K18" s="8">
        <v>9.5574710570923593E-2</v>
      </c>
      <c r="L18" s="8">
        <v>55454</v>
      </c>
      <c r="N18" s="48" t="e">
        <f>J18-#REF!</f>
        <v>#REF!</v>
      </c>
      <c r="O18" s="48" t="e">
        <f>#REF!-'Cluster data'!L18</f>
        <v>#REF!</v>
      </c>
      <c r="R18" s="51" t="s">
        <v>13</v>
      </c>
      <c r="S18" s="51" t="s">
        <v>18</v>
      </c>
      <c r="T18" s="51">
        <v>39796</v>
      </c>
      <c r="U18" s="51">
        <v>71.7639845637826</v>
      </c>
      <c r="V18" s="51">
        <v>14194</v>
      </c>
      <c r="W18" s="51">
        <v>25.5959894687489</v>
      </c>
      <c r="X18" s="51">
        <v>1411</v>
      </c>
      <c r="Y18" s="51">
        <v>2.5444512568976099</v>
      </c>
      <c r="Z18" s="51">
        <v>53</v>
      </c>
      <c r="AA18" s="51">
        <v>9.5574710570923593E-2</v>
      </c>
      <c r="AB18" s="51">
        <v>55454</v>
      </c>
      <c r="AC18" s="51" t="b">
        <f t="shared" si="11"/>
        <v>1</v>
      </c>
      <c r="AD18" s="51" t="b">
        <f t="shared" si="12"/>
        <v>1</v>
      </c>
      <c r="AE18" s="51" t="b">
        <f t="shared" si="13"/>
        <v>1</v>
      </c>
      <c r="AF18" s="51" t="b">
        <f t="shared" si="14"/>
        <v>1</v>
      </c>
      <c r="AG18" s="51" t="b">
        <f t="shared" si="15"/>
        <v>1</v>
      </c>
      <c r="AH18" s="51" t="b">
        <f t="shared" si="16"/>
        <v>1</v>
      </c>
      <c r="AI18" s="51" t="b">
        <f t="shared" si="17"/>
        <v>1</v>
      </c>
      <c r="AJ18" s="51" t="b">
        <f t="shared" si="18"/>
        <v>1</v>
      </c>
      <c r="AK18" s="51" t="b">
        <f t="shared" si="19"/>
        <v>1</v>
      </c>
      <c r="AL18" s="51" t="b">
        <f t="shared" si="20"/>
        <v>1</v>
      </c>
      <c r="AM18" s="51" t="b">
        <f t="shared" si="21"/>
        <v>1</v>
      </c>
    </row>
    <row r="19" spans="2:39" x14ac:dyDescent="0.25">
      <c r="B19" s="8" t="s">
        <v>13</v>
      </c>
      <c r="C19" s="8" t="s">
        <v>19</v>
      </c>
      <c r="D19" s="8">
        <v>32805</v>
      </c>
      <c r="E19" s="8">
        <v>85.520998983289502</v>
      </c>
      <c r="F19" s="8">
        <v>5028</v>
      </c>
      <c r="G19" s="8">
        <v>13.1077452488334</v>
      </c>
      <c r="H19" s="8">
        <v>494</v>
      </c>
      <c r="I19" s="8">
        <v>1.2878333637477499</v>
      </c>
      <c r="J19" s="8">
        <v>32</v>
      </c>
      <c r="K19" s="8">
        <v>8.3422404129409003E-2</v>
      </c>
      <c r="L19" s="8">
        <v>38359</v>
      </c>
      <c r="N19" s="48" t="e">
        <f>J19-#REF!</f>
        <v>#REF!</v>
      </c>
      <c r="O19" s="48" t="e">
        <f>#REF!-'Cluster data'!L19</f>
        <v>#REF!</v>
      </c>
      <c r="R19" s="51" t="s">
        <v>13</v>
      </c>
      <c r="S19" s="51" t="s">
        <v>19</v>
      </c>
      <c r="T19" s="51">
        <v>32805</v>
      </c>
      <c r="U19" s="51">
        <v>85.520998983289502</v>
      </c>
      <c r="V19" s="51">
        <v>5028</v>
      </c>
      <c r="W19" s="51">
        <v>13.1077452488334</v>
      </c>
      <c r="X19" s="51">
        <v>494</v>
      </c>
      <c r="Y19" s="51">
        <v>1.2878333637477499</v>
      </c>
      <c r="Z19" s="51">
        <v>32</v>
      </c>
      <c r="AA19" s="51">
        <v>8.3422404129409003E-2</v>
      </c>
      <c r="AB19" s="51">
        <v>38359</v>
      </c>
      <c r="AC19" s="51" t="b">
        <f t="shared" si="11"/>
        <v>1</v>
      </c>
      <c r="AD19" s="51" t="b">
        <f t="shared" si="12"/>
        <v>1</v>
      </c>
      <c r="AE19" s="51" t="b">
        <f t="shared" si="13"/>
        <v>1</v>
      </c>
      <c r="AF19" s="51" t="b">
        <f t="shared" si="14"/>
        <v>1</v>
      </c>
      <c r="AG19" s="51" t="b">
        <f t="shared" si="15"/>
        <v>1</v>
      </c>
      <c r="AH19" s="51" t="b">
        <f t="shared" si="16"/>
        <v>1</v>
      </c>
      <c r="AI19" s="51" t="b">
        <f t="shared" si="17"/>
        <v>1</v>
      </c>
      <c r="AJ19" s="51" t="b">
        <f t="shared" si="18"/>
        <v>1</v>
      </c>
      <c r="AK19" s="51" t="b">
        <f t="shared" si="19"/>
        <v>1</v>
      </c>
      <c r="AL19" s="51" t="b">
        <f t="shared" si="20"/>
        <v>1</v>
      </c>
      <c r="AM19" s="51" t="b">
        <f t="shared" si="21"/>
        <v>1</v>
      </c>
    </row>
    <row r="20" spans="2:39" x14ac:dyDescent="0.25">
      <c r="B20" s="8" t="s">
        <v>13</v>
      </c>
      <c r="C20" s="8" t="s">
        <v>20</v>
      </c>
      <c r="D20" s="8">
        <v>24812</v>
      </c>
      <c r="E20" s="8">
        <v>61.249074302641297</v>
      </c>
      <c r="F20" s="8">
        <v>6041</v>
      </c>
      <c r="G20" s="8">
        <v>14.912367316711901</v>
      </c>
      <c r="H20" s="8">
        <v>9523</v>
      </c>
      <c r="I20" s="8">
        <v>23.507775857812899</v>
      </c>
      <c r="J20" s="8">
        <v>134</v>
      </c>
      <c r="K20" s="8">
        <v>0.330782522833868</v>
      </c>
      <c r="L20" s="8">
        <v>40510</v>
      </c>
      <c r="N20" s="48" t="e">
        <f>J20-#REF!</f>
        <v>#REF!</v>
      </c>
      <c r="O20" s="48" t="e">
        <f>#REF!-'Cluster data'!L20</f>
        <v>#REF!</v>
      </c>
      <c r="R20" s="51" t="s">
        <v>13</v>
      </c>
      <c r="S20" s="51" t="s">
        <v>20</v>
      </c>
      <c r="T20" s="51">
        <v>24812</v>
      </c>
      <c r="U20" s="51">
        <v>61.249074302641297</v>
      </c>
      <c r="V20" s="51">
        <v>6041</v>
      </c>
      <c r="W20" s="51">
        <v>14.912367316711901</v>
      </c>
      <c r="X20" s="51">
        <v>9523</v>
      </c>
      <c r="Y20" s="51">
        <v>23.507775857812899</v>
      </c>
      <c r="Z20" s="51">
        <v>134</v>
      </c>
      <c r="AA20" s="51">
        <v>0.330782522833868</v>
      </c>
      <c r="AB20" s="51">
        <v>40510</v>
      </c>
      <c r="AC20" s="51" t="b">
        <f t="shared" si="11"/>
        <v>1</v>
      </c>
      <c r="AD20" s="51" t="b">
        <f t="shared" si="12"/>
        <v>1</v>
      </c>
      <c r="AE20" s="51" t="b">
        <f t="shared" si="13"/>
        <v>1</v>
      </c>
      <c r="AF20" s="51" t="b">
        <f t="shared" si="14"/>
        <v>1</v>
      </c>
      <c r="AG20" s="51" t="b">
        <f t="shared" si="15"/>
        <v>1</v>
      </c>
      <c r="AH20" s="51" t="b">
        <f t="shared" si="16"/>
        <v>1</v>
      </c>
      <c r="AI20" s="51" t="b">
        <f t="shared" si="17"/>
        <v>1</v>
      </c>
      <c r="AJ20" s="51" t="b">
        <f t="shared" si="18"/>
        <v>1</v>
      </c>
      <c r="AK20" s="51" t="b">
        <f t="shared" si="19"/>
        <v>1</v>
      </c>
      <c r="AL20" s="51" t="b">
        <f t="shared" si="20"/>
        <v>1</v>
      </c>
      <c r="AM20" s="51" t="b">
        <f t="shared" si="21"/>
        <v>1</v>
      </c>
    </row>
    <row r="21" spans="2:39" x14ac:dyDescent="0.25">
      <c r="B21" s="8" t="s">
        <v>13</v>
      </c>
      <c r="C21" s="8" t="s">
        <v>21</v>
      </c>
      <c r="D21" s="8">
        <v>55065</v>
      </c>
      <c r="E21" s="8">
        <v>92.015774610230096</v>
      </c>
      <c r="F21" s="8">
        <v>2619</v>
      </c>
      <c r="G21" s="8">
        <v>4.3764517153217604</v>
      </c>
      <c r="H21" s="8">
        <v>2044</v>
      </c>
      <c r="I21" s="8">
        <v>3.4156041642297299</v>
      </c>
      <c r="J21" s="8">
        <v>115</v>
      </c>
      <c r="K21" s="8">
        <v>0.192169510218405</v>
      </c>
      <c r="L21" s="8">
        <v>59843</v>
      </c>
      <c r="N21" s="48" t="e">
        <f>J21-#REF!</f>
        <v>#REF!</v>
      </c>
      <c r="O21" s="48" t="e">
        <f>#REF!-'Cluster data'!L21</f>
        <v>#REF!</v>
      </c>
      <c r="R21" s="51" t="s">
        <v>13</v>
      </c>
      <c r="S21" s="51" t="s">
        <v>21</v>
      </c>
      <c r="T21" s="51">
        <v>55065</v>
      </c>
      <c r="U21" s="51">
        <v>92.015774610230096</v>
      </c>
      <c r="V21" s="51">
        <v>2619</v>
      </c>
      <c r="W21" s="51">
        <v>4.3764517153217604</v>
      </c>
      <c r="X21" s="51">
        <v>2044</v>
      </c>
      <c r="Y21" s="51">
        <v>3.4156041642297299</v>
      </c>
      <c r="Z21" s="51">
        <v>115</v>
      </c>
      <c r="AA21" s="51">
        <v>0.192169510218405</v>
      </c>
      <c r="AB21" s="51">
        <v>59843</v>
      </c>
      <c r="AC21" s="51" t="b">
        <f t="shared" si="11"/>
        <v>1</v>
      </c>
      <c r="AD21" s="51" t="b">
        <f t="shared" si="12"/>
        <v>1</v>
      </c>
      <c r="AE21" s="51" t="b">
        <f t="shared" si="13"/>
        <v>1</v>
      </c>
      <c r="AF21" s="51" t="b">
        <f t="shared" si="14"/>
        <v>1</v>
      </c>
      <c r="AG21" s="51" t="b">
        <f t="shared" si="15"/>
        <v>1</v>
      </c>
      <c r="AH21" s="51" t="b">
        <f t="shared" si="16"/>
        <v>1</v>
      </c>
      <c r="AI21" s="51" t="b">
        <f t="shared" si="17"/>
        <v>1</v>
      </c>
      <c r="AJ21" s="51" t="b">
        <f t="shared" si="18"/>
        <v>1</v>
      </c>
      <c r="AK21" s="51" t="b">
        <f t="shared" si="19"/>
        <v>1</v>
      </c>
      <c r="AL21" s="51" t="b">
        <f t="shared" si="20"/>
        <v>1</v>
      </c>
      <c r="AM21" s="51" t="b">
        <f t="shared" si="21"/>
        <v>1</v>
      </c>
    </row>
    <row r="22" spans="2:39" x14ac:dyDescent="0.25">
      <c r="B22" s="8" t="s">
        <v>13</v>
      </c>
      <c r="C22" s="8" t="s">
        <v>22</v>
      </c>
      <c r="D22" s="8">
        <v>49381</v>
      </c>
      <c r="E22" s="8">
        <v>71.793492483498596</v>
      </c>
      <c r="F22" s="8">
        <v>15860</v>
      </c>
      <c r="G22" s="8">
        <v>23.058358291413398</v>
      </c>
      <c r="H22" s="8">
        <v>3468</v>
      </c>
      <c r="I22" s="8">
        <v>5.0420168067226898</v>
      </c>
      <c r="J22" s="8">
        <v>73</v>
      </c>
      <c r="K22" s="8">
        <v>0.10613241836527</v>
      </c>
      <c r="L22" s="8">
        <v>68782</v>
      </c>
      <c r="N22" s="48" t="e">
        <f>J22-#REF!</f>
        <v>#REF!</v>
      </c>
      <c r="O22" s="48" t="e">
        <f>#REF!-'Cluster data'!L22</f>
        <v>#REF!</v>
      </c>
      <c r="R22" s="51" t="s">
        <v>13</v>
      </c>
      <c r="S22" s="51" t="s">
        <v>22</v>
      </c>
      <c r="T22" s="51">
        <v>49381</v>
      </c>
      <c r="U22" s="51">
        <v>71.793492483498596</v>
      </c>
      <c r="V22" s="51">
        <v>15860</v>
      </c>
      <c r="W22" s="51">
        <v>23.058358291413398</v>
      </c>
      <c r="X22" s="51">
        <v>3468</v>
      </c>
      <c r="Y22" s="51">
        <v>5.0420168067226898</v>
      </c>
      <c r="Z22" s="51">
        <v>73</v>
      </c>
      <c r="AA22" s="51">
        <v>0.10613241836527</v>
      </c>
      <c r="AB22" s="51">
        <v>68782</v>
      </c>
      <c r="AC22" s="51" t="b">
        <f t="shared" si="11"/>
        <v>1</v>
      </c>
      <c r="AD22" s="51" t="b">
        <f t="shared" si="12"/>
        <v>1</v>
      </c>
      <c r="AE22" s="51" t="b">
        <f t="shared" si="13"/>
        <v>1</v>
      </c>
      <c r="AF22" s="51" t="b">
        <f t="shared" si="14"/>
        <v>1</v>
      </c>
      <c r="AG22" s="51" t="b">
        <f t="shared" si="15"/>
        <v>1</v>
      </c>
      <c r="AH22" s="51" t="b">
        <f t="shared" si="16"/>
        <v>1</v>
      </c>
      <c r="AI22" s="51" t="b">
        <f t="shared" si="17"/>
        <v>1</v>
      </c>
      <c r="AJ22" s="51" t="b">
        <f t="shared" si="18"/>
        <v>1</v>
      </c>
      <c r="AK22" s="51" t="b">
        <f t="shared" si="19"/>
        <v>1</v>
      </c>
      <c r="AL22" s="51" t="b">
        <f t="shared" si="20"/>
        <v>1</v>
      </c>
      <c r="AM22" s="51" t="b">
        <f t="shared" si="21"/>
        <v>1</v>
      </c>
    </row>
    <row r="23" spans="2:39" x14ac:dyDescent="0.25">
      <c r="B23" s="8" t="s">
        <v>13</v>
      </c>
      <c r="C23" s="8" t="s">
        <v>23</v>
      </c>
      <c r="D23" s="8">
        <v>30624</v>
      </c>
      <c r="E23" s="8">
        <v>87.632347049733895</v>
      </c>
      <c r="F23" s="8">
        <v>4264</v>
      </c>
      <c r="G23" s="8">
        <v>12.2016825960053</v>
      </c>
      <c r="H23" s="8">
        <v>35</v>
      </c>
      <c r="I23" s="8">
        <v>0.10015452412293301</v>
      </c>
      <c r="J23" s="8">
        <v>23</v>
      </c>
      <c r="K23" s="8">
        <v>6.5815830137927106E-2</v>
      </c>
      <c r="L23" s="8">
        <v>34946</v>
      </c>
      <c r="N23" s="48" t="e">
        <f>J23-#REF!</f>
        <v>#REF!</v>
      </c>
      <c r="O23" s="48" t="e">
        <f>#REF!-'Cluster data'!L23</f>
        <v>#REF!</v>
      </c>
      <c r="R23" s="51" t="s">
        <v>13</v>
      </c>
      <c r="S23" s="51" t="s">
        <v>23</v>
      </c>
      <c r="T23" s="51">
        <v>30624</v>
      </c>
      <c r="U23" s="51">
        <v>87.632347049733895</v>
      </c>
      <c r="V23" s="51">
        <v>4264</v>
      </c>
      <c r="W23" s="51">
        <v>12.2016825960053</v>
      </c>
      <c r="X23" s="51">
        <v>35</v>
      </c>
      <c r="Y23" s="51">
        <v>0.10015452412293301</v>
      </c>
      <c r="Z23" s="51">
        <v>23</v>
      </c>
      <c r="AA23" s="51">
        <v>6.5815830137927106E-2</v>
      </c>
      <c r="AB23" s="51">
        <v>34946</v>
      </c>
      <c r="AC23" s="51" t="b">
        <f t="shared" si="11"/>
        <v>1</v>
      </c>
      <c r="AD23" s="51" t="b">
        <f t="shared" si="12"/>
        <v>1</v>
      </c>
      <c r="AE23" s="51" t="b">
        <f t="shared" si="13"/>
        <v>1</v>
      </c>
      <c r="AF23" s="51" t="b">
        <f t="shared" si="14"/>
        <v>1</v>
      </c>
      <c r="AG23" s="51" t="b">
        <f t="shared" si="15"/>
        <v>1</v>
      </c>
      <c r="AH23" s="51" t="b">
        <f t="shared" si="16"/>
        <v>1</v>
      </c>
      <c r="AI23" s="51" t="b">
        <f t="shared" si="17"/>
        <v>1</v>
      </c>
      <c r="AJ23" s="51" t="b">
        <f t="shared" si="18"/>
        <v>1</v>
      </c>
      <c r="AK23" s="51" t="b">
        <f t="shared" si="19"/>
        <v>1</v>
      </c>
      <c r="AL23" s="51" t="b">
        <f t="shared" si="20"/>
        <v>1</v>
      </c>
      <c r="AM23" s="51" t="b">
        <f t="shared" si="21"/>
        <v>1</v>
      </c>
    </row>
    <row r="24" spans="2:39" x14ac:dyDescent="0.25">
      <c r="B24" s="8" t="s">
        <v>13</v>
      </c>
      <c r="C24" s="8" t="s">
        <v>24</v>
      </c>
      <c r="D24" s="8">
        <v>43438</v>
      </c>
      <c r="E24" s="8">
        <v>90.8421691030387</v>
      </c>
      <c r="F24" s="8">
        <v>2476</v>
      </c>
      <c r="G24" s="8">
        <v>5.1780747432921403</v>
      </c>
      <c r="H24" s="8">
        <v>1843</v>
      </c>
      <c r="I24" s="8">
        <v>3.8542777673212498</v>
      </c>
      <c r="J24" s="8">
        <v>60</v>
      </c>
      <c r="K24" s="8">
        <v>0.125478386347952</v>
      </c>
      <c r="L24" s="8">
        <v>47817</v>
      </c>
      <c r="N24" s="48" t="e">
        <f>J24-#REF!</f>
        <v>#REF!</v>
      </c>
      <c r="O24" s="48" t="e">
        <f>#REF!-'Cluster data'!L24</f>
        <v>#REF!</v>
      </c>
      <c r="R24" s="51" t="s">
        <v>13</v>
      </c>
      <c r="S24" s="51" t="s">
        <v>24</v>
      </c>
      <c r="T24" s="51">
        <v>43438</v>
      </c>
      <c r="U24" s="51">
        <v>90.8421691030387</v>
      </c>
      <c r="V24" s="51">
        <v>2476</v>
      </c>
      <c r="W24" s="51">
        <v>5.1780747432921403</v>
      </c>
      <c r="X24" s="51">
        <v>1843</v>
      </c>
      <c r="Y24" s="51">
        <v>3.8542777673212498</v>
      </c>
      <c r="Z24" s="51">
        <v>60</v>
      </c>
      <c r="AA24" s="51">
        <v>0.125478386347952</v>
      </c>
      <c r="AB24" s="51">
        <v>47817</v>
      </c>
      <c r="AC24" s="51" t="b">
        <f t="shared" si="11"/>
        <v>1</v>
      </c>
      <c r="AD24" s="51" t="b">
        <f t="shared" si="12"/>
        <v>1</v>
      </c>
      <c r="AE24" s="51" t="b">
        <f t="shared" si="13"/>
        <v>1</v>
      </c>
      <c r="AF24" s="51" t="b">
        <f t="shared" si="14"/>
        <v>1</v>
      </c>
      <c r="AG24" s="51" t="b">
        <f t="shared" si="15"/>
        <v>1</v>
      </c>
      <c r="AH24" s="51" t="b">
        <f t="shared" si="16"/>
        <v>1</v>
      </c>
      <c r="AI24" s="51" t="b">
        <f t="shared" si="17"/>
        <v>1</v>
      </c>
      <c r="AJ24" s="51" t="b">
        <f t="shared" si="18"/>
        <v>1</v>
      </c>
      <c r="AK24" s="51" t="b">
        <f t="shared" si="19"/>
        <v>1</v>
      </c>
      <c r="AL24" s="51" t="b">
        <f t="shared" si="20"/>
        <v>1</v>
      </c>
      <c r="AM24" s="51" t="b">
        <f t="shared" si="21"/>
        <v>1</v>
      </c>
    </row>
    <row r="25" spans="2:39" x14ac:dyDescent="0.25">
      <c r="B25" s="8" t="s">
        <v>13</v>
      </c>
      <c r="C25" s="8" t="s">
        <v>25</v>
      </c>
      <c r="D25" s="8">
        <v>49039</v>
      </c>
      <c r="E25" s="8">
        <v>94.021895431102294</v>
      </c>
      <c r="F25" s="8">
        <v>553</v>
      </c>
      <c r="G25" s="8">
        <v>1.06026036773587</v>
      </c>
      <c r="H25" s="8">
        <v>2523</v>
      </c>
      <c r="I25" s="8">
        <v>4.8373180972831999</v>
      </c>
      <c r="J25" s="8">
        <v>42</v>
      </c>
      <c r="K25" s="8">
        <v>8.0526103878673996E-2</v>
      </c>
      <c r="L25" s="8">
        <v>52157</v>
      </c>
      <c r="N25" s="48" t="e">
        <f>J25-#REF!</f>
        <v>#REF!</v>
      </c>
      <c r="O25" s="48" t="e">
        <f>#REF!-'Cluster data'!L25</f>
        <v>#REF!</v>
      </c>
      <c r="R25" s="51" t="s">
        <v>13</v>
      </c>
      <c r="S25" s="51" t="s">
        <v>25</v>
      </c>
      <c r="T25" s="51">
        <v>49039</v>
      </c>
      <c r="U25" s="51">
        <v>94.021895431102294</v>
      </c>
      <c r="V25" s="51">
        <v>553</v>
      </c>
      <c r="W25" s="51">
        <v>1.06026036773587</v>
      </c>
      <c r="X25" s="51">
        <v>2523</v>
      </c>
      <c r="Y25" s="51">
        <v>4.8373180972831999</v>
      </c>
      <c r="Z25" s="51">
        <v>42</v>
      </c>
      <c r="AA25" s="51">
        <v>8.0526103878673996E-2</v>
      </c>
      <c r="AB25" s="51">
        <v>52157</v>
      </c>
      <c r="AC25" s="51" t="b">
        <f t="shared" si="11"/>
        <v>1</v>
      </c>
      <c r="AD25" s="51" t="b">
        <f t="shared" si="12"/>
        <v>1</v>
      </c>
      <c r="AE25" s="51" t="b">
        <f t="shared" si="13"/>
        <v>1</v>
      </c>
      <c r="AF25" s="51" t="b">
        <f t="shared" si="14"/>
        <v>1</v>
      </c>
      <c r="AG25" s="51" t="b">
        <f t="shared" si="15"/>
        <v>1</v>
      </c>
      <c r="AH25" s="51" t="b">
        <f t="shared" si="16"/>
        <v>1</v>
      </c>
      <c r="AI25" s="51" t="b">
        <f t="shared" si="17"/>
        <v>1</v>
      </c>
      <c r="AJ25" s="51" t="b">
        <f t="shared" si="18"/>
        <v>1</v>
      </c>
      <c r="AK25" s="51" t="b">
        <f t="shared" si="19"/>
        <v>1</v>
      </c>
      <c r="AL25" s="51" t="b">
        <f t="shared" si="20"/>
        <v>1</v>
      </c>
      <c r="AM25" s="51" t="b">
        <f t="shared" si="21"/>
        <v>1</v>
      </c>
    </row>
    <row r="26" spans="2:39" x14ac:dyDescent="0.25">
      <c r="B26" s="8" t="s">
        <v>26</v>
      </c>
      <c r="C26" s="8" t="s">
        <v>27</v>
      </c>
      <c r="D26" s="8">
        <v>4</v>
      </c>
      <c r="E26" s="8">
        <v>1.24641655241182E-2</v>
      </c>
      <c r="F26" s="8">
        <v>16466</v>
      </c>
      <c r="G26" s="8">
        <v>51.308737380032397</v>
      </c>
      <c r="H26" s="8">
        <v>15615</v>
      </c>
      <c r="I26" s="8">
        <v>48.656986164776299</v>
      </c>
      <c r="J26" s="8">
        <v>7</v>
      </c>
      <c r="K26" s="8">
        <v>2.1812289667206799E-2</v>
      </c>
      <c r="L26" s="8">
        <v>32092</v>
      </c>
      <c r="N26" s="48" t="e">
        <f>J26-#REF!</f>
        <v>#REF!</v>
      </c>
      <c r="O26" s="48" t="e">
        <f>#REF!-'Cluster data'!L26</f>
        <v>#REF!</v>
      </c>
      <c r="R26" s="51" t="s">
        <v>26</v>
      </c>
      <c r="S26" s="51" t="s">
        <v>27</v>
      </c>
      <c r="T26" s="51">
        <v>4</v>
      </c>
      <c r="U26" s="51">
        <v>1.24641655241182E-2</v>
      </c>
      <c r="V26" s="51">
        <v>16466</v>
      </c>
      <c r="W26" s="51">
        <v>51.308737380032397</v>
      </c>
      <c r="X26" s="51">
        <v>15615</v>
      </c>
      <c r="Y26" s="51">
        <v>48.656986164776299</v>
      </c>
      <c r="Z26" s="51">
        <v>7</v>
      </c>
      <c r="AA26" s="51">
        <v>2.1812289667206799E-2</v>
      </c>
      <c r="AB26" s="51">
        <v>32092</v>
      </c>
      <c r="AC26" s="51" t="b">
        <f t="shared" si="11"/>
        <v>1</v>
      </c>
      <c r="AD26" s="51" t="b">
        <f t="shared" si="12"/>
        <v>1</v>
      </c>
      <c r="AE26" s="51" t="b">
        <f t="shared" si="13"/>
        <v>1</v>
      </c>
      <c r="AF26" s="51" t="b">
        <f t="shared" si="14"/>
        <v>1</v>
      </c>
      <c r="AG26" s="51" t="b">
        <f t="shared" si="15"/>
        <v>1</v>
      </c>
      <c r="AH26" s="51" t="b">
        <f t="shared" si="16"/>
        <v>1</v>
      </c>
      <c r="AI26" s="51" t="b">
        <f t="shared" si="17"/>
        <v>1</v>
      </c>
      <c r="AJ26" s="51" t="b">
        <f t="shared" si="18"/>
        <v>1</v>
      </c>
      <c r="AK26" s="51" t="b">
        <f t="shared" si="19"/>
        <v>1</v>
      </c>
      <c r="AL26" s="51" t="b">
        <f t="shared" si="20"/>
        <v>1</v>
      </c>
      <c r="AM26" s="51" t="b">
        <f t="shared" si="21"/>
        <v>1</v>
      </c>
    </row>
    <row r="27" spans="2:39" x14ac:dyDescent="0.25">
      <c r="B27" s="8" t="s">
        <v>26</v>
      </c>
      <c r="C27" s="8" t="s">
        <v>28</v>
      </c>
      <c r="D27" s="8">
        <v>48946</v>
      </c>
      <c r="E27" s="8">
        <v>90.590412733666497</v>
      </c>
      <c r="F27" s="8">
        <v>2081</v>
      </c>
      <c r="G27" s="8">
        <v>3.8515639459559501</v>
      </c>
      <c r="H27" s="8">
        <v>2988</v>
      </c>
      <c r="I27" s="8">
        <v>5.53026096612993</v>
      </c>
      <c r="J27" s="8">
        <v>15</v>
      </c>
      <c r="K27" s="8">
        <v>2.77623542476402E-2</v>
      </c>
      <c r="L27" s="8">
        <v>54030</v>
      </c>
      <c r="N27" s="48" t="e">
        <f>J27-#REF!</f>
        <v>#REF!</v>
      </c>
      <c r="O27" s="48" t="e">
        <f>#REF!-'Cluster data'!L27</f>
        <v>#REF!</v>
      </c>
      <c r="R27" s="51" t="s">
        <v>26</v>
      </c>
      <c r="S27" s="51" t="s">
        <v>28</v>
      </c>
      <c r="T27" s="51">
        <v>48946</v>
      </c>
      <c r="U27" s="51">
        <v>90.590412733666497</v>
      </c>
      <c r="V27" s="51">
        <v>2081</v>
      </c>
      <c r="W27" s="51">
        <v>3.8515639459559501</v>
      </c>
      <c r="X27" s="51">
        <v>2988</v>
      </c>
      <c r="Y27" s="51">
        <v>5.53026096612993</v>
      </c>
      <c r="Z27" s="51">
        <v>15</v>
      </c>
      <c r="AA27" s="51">
        <v>2.77623542476402E-2</v>
      </c>
      <c r="AB27" s="51">
        <v>54030</v>
      </c>
      <c r="AC27" s="51" t="b">
        <f t="shared" si="11"/>
        <v>1</v>
      </c>
      <c r="AD27" s="51" t="b">
        <f t="shared" si="12"/>
        <v>1</v>
      </c>
      <c r="AE27" s="51" t="b">
        <f t="shared" si="13"/>
        <v>1</v>
      </c>
      <c r="AF27" s="51" t="b">
        <f t="shared" si="14"/>
        <v>1</v>
      </c>
      <c r="AG27" s="51" t="b">
        <f t="shared" si="15"/>
        <v>1</v>
      </c>
      <c r="AH27" s="51" t="b">
        <f t="shared" si="16"/>
        <v>1</v>
      </c>
      <c r="AI27" s="51" t="b">
        <f t="shared" si="17"/>
        <v>1</v>
      </c>
      <c r="AJ27" s="51" t="b">
        <f t="shared" si="18"/>
        <v>1</v>
      </c>
      <c r="AK27" s="51" t="b">
        <f t="shared" si="19"/>
        <v>1</v>
      </c>
      <c r="AL27" s="51" t="b">
        <f t="shared" si="20"/>
        <v>1</v>
      </c>
      <c r="AM27" s="51" t="b">
        <f t="shared" si="21"/>
        <v>1</v>
      </c>
    </row>
    <row r="28" spans="2:39" x14ac:dyDescent="0.25">
      <c r="B28" s="8" t="s">
        <v>26</v>
      </c>
      <c r="C28" s="8" t="s">
        <v>29</v>
      </c>
      <c r="D28" s="8">
        <v>16088</v>
      </c>
      <c r="E28" s="8">
        <v>33.0518746789933</v>
      </c>
      <c r="F28" s="8">
        <v>20438</v>
      </c>
      <c r="G28" s="8">
        <v>41.988700564971801</v>
      </c>
      <c r="H28" s="8">
        <v>12122</v>
      </c>
      <c r="I28" s="8">
        <v>24.9039548022599</v>
      </c>
      <c r="J28" s="8">
        <v>27</v>
      </c>
      <c r="K28" s="8">
        <v>5.5469953775038501E-2</v>
      </c>
      <c r="L28" s="8">
        <v>48675</v>
      </c>
      <c r="N28" s="48" t="e">
        <f>J28-#REF!</f>
        <v>#REF!</v>
      </c>
      <c r="O28" s="48" t="e">
        <f>#REF!-'Cluster data'!L28</f>
        <v>#REF!</v>
      </c>
      <c r="R28" s="51" t="s">
        <v>26</v>
      </c>
      <c r="S28" s="51" t="s">
        <v>29</v>
      </c>
      <c r="T28" s="51">
        <v>16088</v>
      </c>
      <c r="U28" s="51">
        <v>33.0518746789933</v>
      </c>
      <c r="V28" s="51">
        <v>20438</v>
      </c>
      <c r="W28" s="51">
        <v>41.988700564971801</v>
      </c>
      <c r="X28" s="51">
        <v>12122</v>
      </c>
      <c r="Y28" s="51">
        <v>24.9039548022599</v>
      </c>
      <c r="Z28" s="51">
        <v>27</v>
      </c>
      <c r="AA28" s="51">
        <v>5.5469953775038501E-2</v>
      </c>
      <c r="AB28" s="51">
        <v>48675</v>
      </c>
      <c r="AC28" s="51" t="b">
        <f t="shared" si="11"/>
        <v>1</v>
      </c>
      <c r="AD28" s="51" t="b">
        <f t="shared" si="12"/>
        <v>1</v>
      </c>
      <c r="AE28" s="51" t="b">
        <f t="shared" si="13"/>
        <v>1</v>
      </c>
      <c r="AF28" s="51" t="b">
        <f t="shared" si="14"/>
        <v>1</v>
      </c>
      <c r="AG28" s="51" t="b">
        <f t="shared" si="15"/>
        <v>1</v>
      </c>
      <c r="AH28" s="51" t="b">
        <f t="shared" si="16"/>
        <v>1</v>
      </c>
      <c r="AI28" s="51" t="b">
        <f t="shared" si="17"/>
        <v>1</v>
      </c>
      <c r="AJ28" s="51" t="b">
        <f t="shared" si="18"/>
        <v>1</v>
      </c>
      <c r="AK28" s="51" t="b">
        <f t="shared" si="19"/>
        <v>1</v>
      </c>
      <c r="AL28" s="51" t="b">
        <f t="shared" si="20"/>
        <v>1</v>
      </c>
      <c r="AM28" s="51" t="b">
        <f t="shared" si="21"/>
        <v>1</v>
      </c>
    </row>
    <row r="29" spans="2:39" x14ac:dyDescent="0.25">
      <c r="B29" s="8" t="s">
        <v>26</v>
      </c>
      <c r="C29" s="8" t="s">
        <v>30</v>
      </c>
      <c r="D29" s="8">
        <v>46773</v>
      </c>
      <c r="E29" s="8">
        <v>90.267484946734598</v>
      </c>
      <c r="F29" s="8">
        <v>1804</v>
      </c>
      <c r="G29" s="8">
        <v>3.4815501003551002</v>
      </c>
      <c r="H29" s="8">
        <v>3154</v>
      </c>
      <c r="I29" s="8">
        <v>6.08692295815964</v>
      </c>
      <c r="J29" s="8">
        <v>85</v>
      </c>
      <c r="K29" s="8">
        <v>0.16404199475065601</v>
      </c>
      <c r="L29" s="8">
        <v>51816</v>
      </c>
      <c r="N29" s="48" t="e">
        <f>J29-#REF!</f>
        <v>#REF!</v>
      </c>
      <c r="O29" s="48" t="e">
        <f>#REF!-'Cluster data'!L29</f>
        <v>#REF!</v>
      </c>
      <c r="R29" s="51" t="s">
        <v>26</v>
      </c>
      <c r="S29" s="51" t="s">
        <v>30</v>
      </c>
      <c r="T29" s="51">
        <v>46773</v>
      </c>
      <c r="U29" s="51">
        <v>90.267484946734598</v>
      </c>
      <c r="V29" s="51">
        <v>1804</v>
      </c>
      <c r="W29" s="51">
        <v>3.4815501003551002</v>
      </c>
      <c r="X29" s="51">
        <v>3154</v>
      </c>
      <c r="Y29" s="51">
        <v>6.08692295815964</v>
      </c>
      <c r="Z29" s="51">
        <v>85</v>
      </c>
      <c r="AA29" s="51">
        <v>0.16404199475065601</v>
      </c>
      <c r="AB29" s="51">
        <v>51816</v>
      </c>
      <c r="AC29" s="51" t="b">
        <f t="shared" si="11"/>
        <v>1</v>
      </c>
      <c r="AD29" s="51" t="b">
        <f t="shared" si="12"/>
        <v>1</v>
      </c>
      <c r="AE29" s="51" t="b">
        <f t="shared" si="13"/>
        <v>1</v>
      </c>
      <c r="AF29" s="51" t="b">
        <f t="shared" si="14"/>
        <v>1</v>
      </c>
      <c r="AG29" s="51" t="b">
        <f t="shared" si="15"/>
        <v>1</v>
      </c>
      <c r="AH29" s="51" t="b">
        <f t="shared" si="16"/>
        <v>1</v>
      </c>
      <c r="AI29" s="51" t="b">
        <f t="shared" si="17"/>
        <v>1</v>
      </c>
      <c r="AJ29" s="51" t="b">
        <f t="shared" si="18"/>
        <v>1</v>
      </c>
      <c r="AK29" s="51" t="b">
        <f t="shared" si="19"/>
        <v>1</v>
      </c>
      <c r="AL29" s="51" t="b">
        <f t="shared" si="20"/>
        <v>1</v>
      </c>
      <c r="AM29" s="51" t="b">
        <f t="shared" si="21"/>
        <v>1</v>
      </c>
    </row>
    <row r="30" spans="2:39" x14ac:dyDescent="0.25">
      <c r="B30" s="8" t="s">
        <v>26</v>
      </c>
      <c r="C30" s="8" t="s">
        <v>31</v>
      </c>
      <c r="D30" s="8">
        <v>20230</v>
      </c>
      <c r="E30" s="8">
        <v>32.248808404138302</v>
      </c>
      <c r="F30" s="8">
        <v>32534</v>
      </c>
      <c r="G30" s="8">
        <v>51.862715403867298</v>
      </c>
      <c r="H30" s="8">
        <v>9930</v>
      </c>
      <c r="I30" s="8">
        <v>15.8294941894757</v>
      </c>
      <c r="J30" s="8">
        <v>37</v>
      </c>
      <c r="K30" s="8">
        <v>5.8982002518690901E-2</v>
      </c>
      <c r="L30" s="8">
        <v>62731</v>
      </c>
      <c r="N30" s="48" t="e">
        <f>J30-#REF!</f>
        <v>#REF!</v>
      </c>
      <c r="O30" s="48" t="e">
        <f>#REF!-'Cluster data'!L30</f>
        <v>#REF!</v>
      </c>
      <c r="R30" s="51" t="s">
        <v>26</v>
      </c>
      <c r="S30" s="51" t="s">
        <v>31</v>
      </c>
      <c r="T30" s="51">
        <v>20230</v>
      </c>
      <c r="U30" s="51">
        <v>32.248808404138302</v>
      </c>
      <c r="V30" s="51">
        <v>32534</v>
      </c>
      <c r="W30" s="51">
        <v>51.862715403867298</v>
      </c>
      <c r="X30" s="51">
        <v>9930</v>
      </c>
      <c r="Y30" s="51">
        <v>15.8294941894757</v>
      </c>
      <c r="Z30" s="51">
        <v>37</v>
      </c>
      <c r="AA30" s="51">
        <v>5.8982002518690901E-2</v>
      </c>
      <c r="AB30" s="51">
        <v>62731</v>
      </c>
      <c r="AC30" s="51" t="b">
        <f t="shared" si="11"/>
        <v>1</v>
      </c>
      <c r="AD30" s="51" t="b">
        <f t="shared" si="12"/>
        <v>1</v>
      </c>
      <c r="AE30" s="51" t="b">
        <f t="shared" si="13"/>
        <v>1</v>
      </c>
      <c r="AF30" s="51" t="b">
        <f t="shared" si="14"/>
        <v>1</v>
      </c>
      <c r="AG30" s="51" t="b">
        <f t="shared" si="15"/>
        <v>1</v>
      </c>
      <c r="AH30" s="51" t="b">
        <f t="shared" si="16"/>
        <v>1</v>
      </c>
      <c r="AI30" s="51" t="b">
        <f t="shared" si="17"/>
        <v>1</v>
      </c>
      <c r="AJ30" s="51" t="b">
        <f t="shared" si="18"/>
        <v>1</v>
      </c>
      <c r="AK30" s="51" t="b">
        <f t="shared" si="19"/>
        <v>1</v>
      </c>
      <c r="AL30" s="51" t="b">
        <f t="shared" si="20"/>
        <v>1</v>
      </c>
      <c r="AM30" s="51" t="b">
        <f t="shared" si="21"/>
        <v>1</v>
      </c>
    </row>
    <row r="31" spans="2:39" x14ac:dyDescent="0.25">
      <c r="B31" s="8" t="s">
        <v>26</v>
      </c>
      <c r="C31" s="8" t="s">
        <v>32</v>
      </c>
      <c r="D31" s="8">
        <v>29600</v>
      </c>
      <c r="E31" s="8">
        <v>75.775030079614993</v>
      </c>
      <c r="F31" s="8">
        <v>216</v>
      </c>
      <c r="G31" s="8">
        <v>0.55295292220259595</v>
      </c>
      <c r="H31" s="8">
        <v>9234</v>
      </c>
      <c r="I31" s="8">
        <v>23.638737424161</v>
      </c>
      <c r="J31" s="8">
        <v>13</v>
      </c>
      <c r="K31" s="8">
        <v>3.3279574021452499E-2</v>
      </c>
      <c r="L31" s="8">
        <v>39063</v>
      </c>
      <c r="N31" s="48" t="e">
        <f>J31-#REF!</f>
        <v>#REF!</v>
      </c>
      <c r="O31" s="48" t="e">
        <f>#REF!-'Cluster data'!L31</f>
        <v>#REF!</v>
      </c>
      <c r="R31" s="51" t="s">
        <v>26</v>
      </c>
      <c r="S31" s="51" t="s">
        <v>32</v>
      </c>
      <c r="T31" s="51">
        <v>29600</v>
      </c>
      <c r="U31" s="51">
        <v>75.775030079614993</v>
      </c>
      <c r="V31" s="51">
        <v>216</v>
      </c>
      <c r="W31" s="51">
        <v>0.55295292220259595</v>
      </c>
      <c r="X31" s="51">
        <v>9234</v>
      </c>
      <c r="Y31" s="51">
        <v>23.638737424161</v>
      </c>
      <c r="Z31" s="51">
        <v>13</v>
      </c>
      <c r="AA31" s="51">
        <v>3.3279574021452499E-2</v>
      </c>
      <c r="AB31" s="51">
        <v>39063</v>
      </c>
      <c r="AC31" s="51" t="b">
        <f t="shared" si="11"/>
        <v>1</v>
      </c>
      <c r="AD31" s="51" t="b">
        <f t="shared" si="12"/>
        <v>1</v>
      </c>
      <c r="AE31" s="51" t="b">
        <f t="shared" si="13"/>
        <v>1</v>
      </c>
      <c r="AF31" s="51" t="b">
        <f t="shared" si="14"/>
        <v>1</v>
      </c>
      <c r="AG31" s="51" t="b">
        <f t="shared" si="15"/>
        <v>1</v>
      </c>
      <c r="AH31" s="51" t="b">
        <f t="shared" si="16"/>
        <v>1</v>
      </c>
      <c r="AI31" s="51" t="b">
        <f t="shared" si="17"/>
        <v>1</v>
      </c>
      <c r="AJ31" s="51" t="b">
        <f t="shared" si="18"/>
        <v>1</v>
      </c>
      <c r="AK31" s="51" t="b">
        <f t="shared" si="19"/>
        <v>1</v>
      </c>
      <c r="AL31" s="51" t="b">
        <f t="shared" si="20"/>
        <v>1</v>
      </c>
      <c r="AM31" s="51" t="b">
        <f t="shared" si="21"/>
        <v>1</v>
      </c>
    </row>
    <row r="32" spans="2:39" x14ac:dyDescent="0.25">
      <c r="B32" s="8" t="s">
        <v>26</v>
      </c>
      <c r="C32" s="8" t="s">
        <v>33</v>
      </c>
      <c r="D32" s="8">
        <v>50273</v>
      </c>
      <c r="E32" s="8">
        <v>84.996703129490896</v>
      </c>
      <c r="F32" s="8">
        <v>5584</v>
      </c>
      <c r="G32" s="8">
        <v>9.4408845757181297</v>
      </c>
      <c r="H32" s="8">
        <v>3277</v>
      </c>
      <c r="I32" s="8">
        <v>5.5404331580638102</v>
      </c>
      <c r="J32" s="8">
        <v>13</v>
      </c>
      <c r="K32" s="8">
        <v>2.1979136727137499E-2</v>
      </c>
      <c r="L32" s="8">
        <v>59147</v>
      </c>
      <c r="N32" s="48" t="e">
        <f>J32-#REF!</f>
        <v>#REF!</v>
      </c>
      <c r="O32" s="48" t="e">
        <f>#REF!-'Cluster data'!L32</f>
        <v>#REF!</v>
      </c>
      <c r="R32" s="51" t="s">
        <v>26</v>
      </c>
      <c r="S32" s="51" t="s">
        <v>33</v>
      </c>
      <c r="T32" s="51">
        <v>50273</v>
      </c>
      <c r="U32" s="51">
        <v>84.996703129490896</v>
      </c>
      <c r="V32" s="51">
        <v>5584</v>
      </c>
      <c r="W32" s="51">
        <v>9.4408845757181297</v>
      </c>
      <c r="X32" s="51">
        <v>3277</v>
      </c>
      <c r="Y32" s="51">
        <v>5.5404331580638102</v>
      </c>
      <c r="Z32" s="51">
        <v>13</v>
      </c>
      <c r="AA32" s="51">
        <v>2.1979136727137499E-2</v>
      </c>
      <c r="AB32" s="51">
        <v>59147</v>
      </c>
      <c r="AC32" s="51" t="b">
        <f t="shared" si="11"/>
        <v>1</v>
      </c>
      <c r="AD32" s="51" t="b">
        <f t="shared" si="12"/>
        <v>1</v>
      </c>
      <c r="AE32" s="51" t="b">
        <f t="shared" si="13"/>
        <v>1</v>
      </c>
      <c r="AF32" s="51" t="b">
        <f t="shared" si="14"/>
        <v>1</v>
      </c>
      <c r="AG32" s="51" t="b">
        <f t="shared" si="15"/>
        <v>1</v>
      </c>
      <c r="AH32" s="51" t="b">
        <f t="shared" si="16"/>
        <v>1</v>
      </c>
      <c r="AI32" s="51" t="b">
        <f t="shared" si="17"/>
        <v>1</v>
      </c>
      <c r="AJ32" s="51" t="b">
        <f t="shared" si="18"/>
        <v>1</v>
      </c>
      <c r="AK32" s="51" t="b">
        <f t="shared" si="19"/>
        <v>1</v>
      </c>
      <c r="AL32" s="51" t="b">
        <f t="shared" si="20"/>
        <v>1</v>
      </c>
      <c r="AM32" s="51" t="b">
        <f t="shared" si="21"/>
        <v>1</v>
      </c>
    </row>
    <row r="33" spans="1:39" x14ac:dyDescent="0.25">
      <c r="B33" s="8" t="s">
        <v>26</v>
      </c>
      <c r="C33" s="8" t="s">
        <v>34</v>
      </c>
      <c r="D33" s="8">
        <v>2</v>
      </c>
      <c r="E33" s="8">
        <v>7.9424963265954506E-3</v>
      </c>
      <c r="F33" s="8">
        <v>7151</v>
      </c>
      <c r="G33" s="8">
        <v>28.398395615742</v>
      </c>
      <c r="H33" s="8">
        <v>18025</v>
      </c>
      <c r="I33" s="8">
        <v>71.581748143441501</v>
      </c>
      <c r="J33" s="8">
        <v>3</v>
      </c>
      <c r="K33" s="8">
        <v>1.1913744489893199E-2</v>
      </c>
      <c r="L33" s="8">
        <v>25181</v>
      </c>
      <c r="N33" s="48" t="e">
        <f>J33-#REF!</f>
        <v>#REF!</v>
      </c>
      <c r="O33" s="48" t="e">
        <f>#REF!-'Cluster data'!L33</f>
        <v>#REF!</v>
      </c>
      <c r="R33" s="51" t="s">
        <v>26</v>
      </c>
      <c r="S33" s="51" t="s">
        <v>34</v>
      </c>
      <c r="T33" s="51">
        <v>2</v>
      </c>
      <c r="U33" s="51">
        <v>7.9424963265954506E-3</v>
      </c>
      <c r="V33" s="51">
        <v>7151</v>
      </c>
      <c r="W33" s="51">
        <v>28.398395615742</v>
      </c>
      <c r="X33" s="51">
        <v>18025</v>
      </c>
      <c r="Y33" s="51">
        <v>71.581748143441501</v>
      </c>
      <c r="Z33" s="51">
        <v>3</v>
      </c>
      <c r="AA33" s="51">
        <v>1.1913744489893199E-2</v>
      </c>
      <c r="AB33" s="51">
        <v>25181</v>
      </c>
      <c r="AC33" s="51" t="b">
        <f t="shared" si="11"/>
        <v>1</v>
      </c>
      <c r="AD33" s="51" t="b">
        <f t="shared" si="12"/>
        <v>1</v>
      </c>
      <c r="AE33" s="51" t="b">
        <f t="shared" si="13"/>
        <v>1</v>
      </c>
      <c r="AF33" s="51" t="b">
        <f t="shared" si="14"/>
        <v>1</v>
      </c>
      <c r="AG33" s="51" t="b">
        <f t="shared" si="15"/>
        <v>1</v>
      </c>
      <c r="AH33" s="51" t="b">
        <f t="shared" si="16"/>
        <v>1</v>
      </c>
      <c r="AI33" s="51" t="b">
        <f t="shared" si="17"/>
        <v>1</v>
      </c>
      <c r="AJ33" s="51" t="b">
        <f t="shared" si="18"/>
        <v>1</v>
      </c>
      <c r="AK33" s="51" t="b">
        <f t="shared" si="19"/>
        <v>1</v>
      </c>
      <c r="AL33" s="51" t="b">
        <f t="shared" si="20"/>
        <v>1</v>
      </c>
      <c r="AM33" s="51" t="b">
        <f t="shared" si="21"/>
        <v>1</v>
      </c>
    </row>
    <row r="34" spans="1:39" x14ac:dyDescent="0.25">
      <c r="B34" s="8" t="s">
        <v>26</v>
      </c>
      <c r="C34" s="8" t="s">
        <v>35</v>
      </c>
      <c r="D34" s="8">
        <v>12317</v>
      </c>
      <c r="E34" s="8">
        <v>18.681368682885399</v>
      </c>
      <c r="F34" s="8">
        <v>20499</v>
      </c>
      <c r="G34" s="8">
        <v>31.091124188557899</v>
      </c>
      <c r="H34" s="8">
        <v>33057</v>
      </c>
      <c r="I34" s="8">
        <v>50.138020991324403</v>
      </c>
      <c r="J34" s="8">
        <v>59</v>
      </c>
      <c r="K34" s="8">
        <v>8.9486137232299895E-2</v>
      </c>
      <c r="L34" s="8">
        <v>65932</v>
      </c>
      <c r="N34" s="48" t="e">
        <f>J34-#REF!</f>
        <v>#REF!</v>
      </c>
      <c r="O34" s="48" t="e">
        <f>#REF!-'Cluster data'!L34</f>
        <v>#REF!</v>
      </c>
      <c r="R34" s="51" t="s">
        <v>26</v>
      </c>
      <c r="S34" s="51" t="s">
        <v>35</v>
      </c>
      <c r="T34" s="51">
        <v>12317</v>
      </c>
      <c r="U34" s="51">
        <v>18.681368682885399</v>
      </c>
      <c r="V34" s="51">
        <v>20499</v>
      </c>
      <c r="W34" s="51">
        <v>31.091124188557899</v>
      </c>
      <c r="X34" s="51">
        <v>33057</v>
      </c>
      <c r="Y34" s="51">
        <v>50.138020991324403</v>
      </c>
      <c r="Z34" s="51">
        <v>59</v>
      </c>
      <c r="AA34" s="51">
        <v>8.9486137232299895E-2</v>
      </c>
      <c r="AB34" s="51">
        <v>65932</v>
      </c>
      <c r="AC34" s="51" t="b">
        <f t="shared" si="11"/>
        <v>1</v>
      </c>
      <c r="AD34" s="51" t="b">
        <f t="shared" si="12"/>
        <v>1</v>
      </c>
      <c r="AE34" s="51" t="b">
        <f t="shared" si="13"/>
        <v>1</v>
      </c>
      <c r="AF34" s="51" t="b">
        <f t="shared" si="14"/>
        <v>1</v>
      </c>
      <c r="AG34" s="51" t="b">
        <f t="shared" si="15"/>
        <v>1</v>
      </c>
      <c r="AH34" s="51" t="b">
        <f t="shared" si="16"/>
        <v>1</v>
      </c>
      <c r="AI34" s="51" t="b">
        <f t="shared" si="17"/>
        <v>1</v>
      </c>
      <c r="AJ34" s="51" t="b">
        <f t="shared" si="18"/>
        <v>1</v>
      </c>
      <c r="AK34" s="51" t="b">
        <f t="shared" si="19"/>
        <v>1</v>
      </c>
      <c r="AL34" s="51" t="b">
        <f t="shared" si="20"/>
        <v>1</v>
      </c>
      <c r="AM34" s="51" t="b">
        <f t="shared" si="21"/>
        <v>1</v>
      </c>
    </row>
    <row r="35" spans="1:39" x14ac:dyDescent="0.25">
      <c r="B35" s="8" t="s">
        <v>26</v>
      </c>
      <c r="C35" s="8" t="s">
        <v>36</v>
      </c>
      <c r="D35" s="8">
        <v>1232</v>
      </c>
      <c r="E35" s="8">
        <v>2.9179100942636498</v>
      </c>
      <c r="F35" s="8">
        <v>19012</v>
      </c>
      <c r="G35" s="8">
        <v>45.028658045568697</v>
      </c>
      <c r="H35" s="8">
        <v>21930</v>
      </c>
      <c r="I35" s="8">
        <v>51.939747051300301</v>
      </c>
      <c r="J35" s="8">
        <v>48</v>
      </c>
      <c r="K35" s="8">
        <v>0.113684808867415</v>
      </c>
      <c r="L35" s="8">
        <v>42222</v>
      </c>
      <c r="N35" s="48" t="e">
        <f>J35-#REF!</f>
        <v>#REF!</v>
      </c>
      <c r="O35" s="48" t="e">
        <f>#REF!-'Cluster data'!L35</f>
        <v>#REF!</v>
      </c>
      <c r="R35" s="51" t="s">
        <v>26</v>
      </c>
      <c r="S35" s="51" t="s">
        <v>36</v>
      </c>
      <c r="T35" s="51">
        <v>1232</v>
      </c>
      <c r="U35" s="51">
        <v>2.9179100942636498</v>
      </c>
      <c r="V35" s="51">
        <v>19012</v>
      </c>
      <c r="W35" s="51">
        <v>45.028658045568697</v>
      </c>
      <c r="X35" s="51">
        <v>21930</v>
      </c>
      <c r="Y35" s="51">
        <v>51.939747051300301</v>
      </c>
      <c r="Z35" s="51">
        <v>48</v>
      </c>
      <c r="AA35" s="51">
        <v>0.113684808867415</v>
      </c>
      <c r="AB35" s="51">
        <v>42222</v>
      </c>
      <c r="AC35" s="51" t="b">
        <f t="shared" si="11"/>
        <v>1</v>
      </c>
      <c r="AD35" s="51" t="b">
        <f t="shared" si="12"/>
        <v>1</v>
      </c>
      <c r="AE35" s="51" t="b">
        <f t="shared" si="13"/>
        <v>1</v>
      </c>
      <c r="AF35" s="51" t="b">
        <f t="shared" si="14"/>
        <v>1</v>
      </c>
      <c r="AG35" s="51" t="b">
        <f t="shared" si="15"/>
        <v>1</v>
      </c>
      <c r="AH35" s="51" t="b">
        <f t="shared" si="16"/>
        <v>1</v>
      </c>
      <c r="AI35" s="51" t="b">
        <f t="shared" si="17"/>
        <v>1</v>
      </c>
      <c r="AJ35" s="51" t="b">
        <f t="shared" si="18"/>
        <v>1</v>
      </c>
      <c r="AK35" s="51" t="b">
        <f t="shared" si="19"/>
        <v>1</v>
      </c>
      <c r="AL35" s="51" t="b">
        <f t="shared" si="20"/>
        <v>1</v>
      </c>
      <c r="AM35" s="51" t="b">
        <f t="shared" si="21"/>
        <v>1</v>
      </c>
    </row>
    <row r="36" spans="1:39" x14ac:dyDescent="0.25">
      <c r="B36" s="8" t="s">
        <v>26</v>
      </c>
      <c r="C36" s="8" t="s">
        <v>37</v>
      </c>
      <c r="D36" s="8">
        <v>18308</v>
      </c>
      <c r="E36" s="8">
        <v>26.639892904953101</v>
      </c>
      <c r="F36" s="8">
        <v>28542</v>
      </c>
      <c r="G36" s="8">
        <v>41.531342762353802</v>
      </c>
      <c r="H36" s="8">
        <v>21849</v>
      </c>
      <c r="I36" s="8">
        <v>31.792386939060599</v>
      </c>
      <c r="J36" s="8">
        <v>25</v>
      </c>
      <c r="K36" s="8">
        <v>3.6377393632500997E-2</v>
      </c>
      <c r="L36" s="8">
        <v>68724</v>
      </c>
      <c r="N36" s="48" t="e">
        <f>J36-#REF!</f>
        <v>#REF!</v>
      </c>
      <c r="O36" s="48" t="e">
        <f>#REF!-'Cluster data'!L36</f>
        <v>#REF!</v>
      </c>
      <c r="R36" s="51" t="s">
        <v>26</v>
      </c>
      <c r="S36" s="51" t="s">
        <v>37</v>
      </c>
      <c r="T36" s="51">
        <v>18308</v>
      </c>
      <c r="U36" s="51">
        <v>26.639892904953101</v>
      </c>
      <c r="V36" s="51">
        <v>28542</v>
      </c>
      <c r="W36" s="51">
        <v>41.531342762353802</v>
      </c>
      <c r="X36" s="51">
        <v>21849</v>
      </c>
      <c r="Y36" s="51">
        <v>31.792386939060599</v>
      </c>
      <c r="Z36" s="51">
        <v>25</v>
      </c>
      <c r="AA36" s="51">
        <v>3.6377393632500997E-2</v>
      </c>
      <c r="AB36" s="51">
        <v>68724</v>
      </c>
      <c r="AC36" s="51" t="b">
        <f t="shared" si="11"/>
        <v>1</v>
      </c>
      <c r="AD36" s="51" t="b">
        <f t="shared" si="12"/>
        <v>1</v>
      </c>
      <c r="AE36" s="51" t="b">
        <f t="shared" si="13"/>
        <v>1</v>
      </c>
      <c r="AF36" s="51" t="b">
        <f t="shared" si="14"/>
        <v>1</v>
      </c>
      <c r="AG36" s="51" t="b">
        <f t="shared" si="15"/>
        <v>1</v>
      </c>
      <c r="AH36" s="51" t="b">
        <f t="shared" si="16"/>
        <v>1</v>
      </c>
      <c r="AI36" s="51" t="b">
        <f t="shared" si="17"/>
        <v>1</v>
      </c>
      <c r="AJ36" s="51" t="b">
        <f t="shared" si="18"/>
        <v>1</v>
      </c>
      <c r="AK36" s="51" t="b">
        <f t="shared" si="19"/>
        <v>1</v>
      </c>
      <c r="AL36" s="51" t="b">
        <f t="shared" si="20"/>
        <v>1</v>
      </c>
      <c r="AM36" s="51" t="b">
        <f t="shared" si="21"/>
        <v>1</v>
      </c>
    </row>
    <row r="37" spans="1:39" x14ac:dyDescent="0.25">
      <c r="B37" s="8" t="s">
        <v>26</v>
      </c>
      <c r="C37" s="8" t="s">
        <v>38</v>
      </c>
      <c r="D37" s="8">
        <v>57077</v>
      </c>
      <c r="E37" s="8">
        <v>94.225340486999599</v>
      </c>
      <c r="F37" s="8">
        <v>2054</v>
      </c>
      <c r="G37" s="8">
        <v>3.39083780437474</v>
      </c>
      <c r="H37" s="8">
        <v>1386</v>
      </c>
      <c r="I37" s="8">
        <v>2.2880726372265801</v>
      </c>
      <c r="J37" s="8">
        <v>58</v>
      </c>
      <c r="K37" s="8">
        <v>9.5749071399092001E-2</v>
      </c>
      <c r="L37" s="8">
        <v>60575</v>
      </c>
      <c r="N37" s="48" t="e">
        <f>J37-#REF!</f>
        <v>#REF!</v>
      </c>
      <c r="O37" s="48" t="e">
        <f>#REF!-'Cluster data'!L37</f>
        <v>#REF!</v>
      </c>
      <c r="R37" s="51" t="s">
        <v>26</v>
      </c>
      <c r="S37" s="51" t="s">
        <v>38</v>
      </c>
      <c r="T37" s="51">
        <v>57077</v>
      </c>
      <c r="U37" s="51">
        <v>94.225340486999599</v>
      </c>
      <c r="V37" s="51">
        <v>2054</v>
      </c>
      <c r="W37" s="51">
        <v>3.39083780437474</v>
      </c>
      <c r="X37" s="51">
        <v>1386</v>
      </c>
      <c r="Y37" s="51">
        <v>2.2880726372265801</v>
      </c>
      <c r="Z37" s="51">
        <v>58</v>
      </c>
      <c r="AA37" s="51">
        <v>9.5749071399092001E-2</v>
      </c>
      <c r="AB37" s="51">
        <v>60575</v>
      </c>
      <c r="AC37" s="51" t="b">
        <f t="shared" si="11"/>
        <v>1</v>
      </c>
      <c r="AD37" s="51" t="b">
        <f t="shared" si="12"/>
        <v>1</v>
      </c>
      <c r="AE37" s="51" t="b">
        <f t="shared" si="13"/>
        <v>1</v>
      </c>
      <c r="AF37" s="51" t="b">
        <f t="shared" si="14"/>
        <v>1</v>
      </c>
      <c r="AG37" s="51" t="b">
        <f t="shared" si="15"/>
        <v>1</v>
      </c>
      <c r="AH37" s="51" t="b">
        <f t="shared" si="16"/>
        <v>1</v>
      </c>
      <c r="AI37" s="51" t="b">
        <f t="shared" si="17"/>
        <v>1</v>
      </c>
      <c r="AJ37" s="51" t="b">
        <f t="shared" si="18"/>
        <v>1</v>
      </c>
      <c r="AK37" s="51" t="b">
        <f t="shared" si="19"/>
        <v>1</v>
      </c>
      <c r="AL37" s="51" t="b">
        <f t="shared" si="20"/>
        <v>1</v>
      </c>
      <c r="AM37" s="51" t="b">
        <f t="shared" si="21"/>
        <v>1</v>
      </c>
    </row>
    <row r="38" spans="1:39" x14ac:dyDescent="0.25">
      <c r="B38" s="8" t="s">
        <v>26</v>
      </c>
      <c r="C38" s="8" t="s">
        <v>39</v>
      </c>
      <c r="D38" s="8">
        <v>20773</v>
      </c>
      <c r="E38" s="8">
        <v>52.507456650320997</v>
      </c>
      <c r="F38" s="8">
        <v>14096</v>
      </c>
      <c r="G38" s="8">
        <v>35.630150144077597</v>
      </c>
      <c r="H38" s="8">
        <v>4629</v>
      </c>
      <c r="I38" s="8">
        <v>11.7006218088064</v>
      </c>
      <c r="J38" s="8">
        <v>64</v>
      </c>
      <c r="K38" s="8">
        <v>0.16177139679490399</v>
      </c>
      <c r="L38" s="8">
        <v>39562</v>
      </c>
      <c r="N38" s="48" t="e">
        <f>J38-#REF!</f>
        <v>#REF!</v>
      </c>
      <c r="O38" s="48" t="e">
        <f>#REF!-'Cluster data'!L38</f>
        <v>#REF!</v>
      </c>
      <c r="R38" s="51" t="s">
        <v>26</v>
      </c>
      <c r="S38" s="51" t="s">
        <v>39</v>
      </c>
      <c r="T38" s="51">
        <v>20773</v>
      </c>
      <c r="U38" s="51">
        <v>52.507456650320997</v>
      </c>
      <c r="V38" s="51">
        <v>14096</v>
      </c>
      <c r="W38" s="51">
        <v>35.630150144077597</v>
      </c>
      <c r="X38" s="51">
        <v>4629</v>
      </c>
      <c r="Y38" s="51">
        <v>11.7006218088064</v>
      </c>
      <c r="Z38" s="51">
        <v>64</v>
      </c>
      <c r="AA38" s="51">
        <v>0.16177139679490399</v>
      </c>
      <c r="AB38" s="51">
        <v>39562</v>
      </c>
      <c r="AC38" s="51" t="b">
        <f t="shared" si="11"/>
        <v>1</v>
      </c>
      <c r="AD38" s="51" t="b">
        <f t="shared" si="12"/>
        <v>1</v>
      </c>
      <c r="AE38" s="51" t="b">
        <f t="shared" si="13"/>
        <v>1</v>
      </c>
      <c r="AF38" s="51" t="b">
        <f t="shared" si="14"/>
        <v>1</v>
      </c>
      <c r="AG38" s="51" t="b">
        <f t="shared" si="15"/>
        <v>1</v>
      </c>
      <c r="AH38" s="51" t="b">
        <f t="shared" si="16"/>
        <v>1</v>
      </c>
      <c r="AI38" s="51" t="b">
        <f t="shared" si="17"/>
        <v>1</v>
      </c>
      <c r="AJ38" s="51" t="b">
        <f t="shared" si="18"/>
        <v>1</v>
      </c>
      <c r="AK38" s="51" t="b">
        <f t="shared" si="19"/>
        <v>1</v>
      </c>
      <c r="AL38" s="51" t="b">
        <f t="shared" si="20"/>
        <v>1</v>
      </c>
      <c r="AM38" s="51" t="b">
        <f t="shared" si="21"/>
        <v>1</v>
      </c>
    </row>
    <row r="39" spans="1:39" s="42" customFormat="1" x14ac:dyDescent="0.25">
      <c r="A39" s="8"/>
      <c r="B39" s="42" t="s">
        <v>26</v>
      </c>
      <c r="C39" s="42" t="s">
        <v>40</v>
      </c>
      <c r="D39" s="42">
        <v>29499</v>
      </c>
      <c r="E39" s="42">
        <v>62.158118757638299</v>
      </c>
      <c r="F39" s="42">
        <v>8934</v>
      </c>
      <c r="G39" s="42">
        <v>18.825066374478499</v>
      </c>
      <c r="H39" s="42">
        <v>8890</v>
      </c>
      <c r="I39" s="42">
        <v>18.732352817227898</v>
      </c>
      <c r="J39" s="42">
        <v>135</v>
      </c>
      <c r="K39" s="42">
        <v>0.28446205065531599</v>
      </c>
      <c r="L39" s="42">
        <v>47458</v>
      </c>
      <c r="N39" s="48" t="e">
        <f>J39-#REF!</f>
        <v>#REF!</v>
      </c>
      <c r="O39" s="48" t="e">
        <f>#REF!-'Cluster data'!L39</f>
        <v>#REF!</v>
      </c>
      <c r="R39" s="51" t="s">
        <v>26</v>
      </c>
      <c r="S39" s="51" t="s">
        <v>40</v>
      </c>
      <c r="T39" s="51">
        <v>29499</v>
      </c>
      <c r="U39" s="51">
        <v>62.158118757638299</v>
      </c>
      <c r="V39" s="51">
        <v>8934</v>
      </c>
      <c r="W39" s="51">
        <v>18.825066374478499</v>
      </c>
      <c r="X39" s="51">
        <v>8890</v>
      </c>
      <c r="Y39" s="51">
        <v>18.732352817227898</v>
      </c>
      <c r="Z39" s="51">
        <v>135</v>
      </c>
      <c r="AA39" s="51">
        <v>0.28446205065531599</v>
      </c>
      <c r="AB39" s="51">
        <v>47458</v>
      </c>
      <c r="AC39" s="51" t="b">
        <f t="shared" si="11"/>
        <v>1</v>
      </c>
      <c r="AD39" s="51" t="b">
        <f t="shared" si="12"/>
        <v>1</v>
      </c>
      <c r="AE39" s="51" t="b">
        <f t="shared" si="13"/>
        <v>1</v>
      </c>
      <c r="AF39" s="51" t="b">
        <f t="shared" si="14"/>
        <v>1</v>
      </c>
      <c r="AG39" s="51" t="b">
        <f t="shared" si="15"/>
        <v>1</v>
      </c>
      <c r="AH39" s="51" t="b">
        <f t="shared" si="16"/>
        <v>1</v>
      </c>
      <c r="AI39" s="51" t="b">
        <f t="shared" si="17"/>
        <v>1</v>
      </c>
      <c r="AJ39" s="51" t="b">
        <f t="shared" si="18"/>
        <v>1</v>
      </c>
      <c r="AK39" s="51" t="b">
        <f t="shared" si="19"/>
        <v>1</v>
      </c>
      <c r="AL39" s="51" t="b">
        <f t="shared" si="20"/>
        <v>1</v>
      </c>
      <c r="AM39" s="51" t="b">
        <f t="shared" si="21"/>
        <v>1</v>
      </c>
    </row>
    <row r="40" spans="1:39" x14ac:dyDescent="0.25">
      <c r="B40" s="8" t="s">
        <v>41</v>
      </c>
      <c r="C40" s="8" t="s">
        <v>42</v>
      </c>
      <c r="D40" s="8">
        <v>47023</v>
      </c>
      <c r="E40" s="8">
        <v>90.206798649478202</v>
      </c>
      <c r="F40" s="8">
        <v>4545</v>
      </c>
      <c r="G40" s="8">
        <v>8.7189226519337009</v>
      </c>
      <c r="H40" s="8">
        <v>559</v>
      </c>
      <c r="I40" s="8">
        <v>1.07236034376918</v>
      </c>
      <c r="J40" s="8">
        <v>1</v>
      </c>
      <c r="K40" s="8">
        <v>1.9183548189073E-3</v>
      </c>
      <c r="L40" s="8">
        <v>52128</v>
      </c>
      <c r="N40" s="48" t="e">
        <f>J40-#REF!</f>
        <v>#REF!</v>
      </c>
      <c r="O40" s="48" t="e">
        <f>#REF!-'Cluster data'!L40</f>
        <v>#REF!</v>
      </c>
      <c r="R40" s="51" t="s">
        <v>41</v>
      </c>
      <c r="S40" s="51" t="s">
        <v>42</v>
      </c>
      <c r="T40" s="51">
        <v>47023</v>
      </c>
      <c r="U40" s="51">
        <v>90.206798649478202</v>
      </c>
      <c r="V40" s="51">
        <v>4545</v>
      </c>
      <c r="W40" s="51">
        <v>8.7189226519337009</v>
      </c>
      <c r="X40" s="51">
        <v>559</v>
      </c>
      <c r="Y40" s="51">
        <v>1.07236034376918</v>
      </c>
      <c r="Z40" s="51">
        <v>1</v>
      </c>
      <c r="AA40" s="51">
        <v>1.9183548189073E-3</v>
      </c>
      <c r="AB40" s="51">
        <v>52128</v>
      </c>
      <c r="AC40" s="51" t="b">
        <f t="shared" si="11"/>
        <v>1</v>
      </c>
      <c r="AD40" s="51" t="b">
        <f t="shared" si="12"/>
        <v>1</v>
      </c>
      <c r="AE40" s="51" t="b">
        <f t="shared" si="13"/>
        <v>1</v>
      </c>
      <c r="AF40" s="51" t="b">
        <f t="shared" si="14"/>
        <v>1</v>
      </c>
      <c r="AG40" s="51" t="b">
        <f t="shared" si="15"/>
        <v>1</v>
      </c>
      <c r="AH40" s="51" t="b">
        <f t="shared" si="16"/>
        <v>1</v>
      </c>
      <c r="AI40" s="51" t="b">
        <f t="shared" si="17"/>
        <v>1</v>
      </c>
      <c r="AJ40" s="51" t="b">
        <f t="shared" si="18"/>
        <v>1</v>
      </c>
      <c r="AK40" s="51" t="b">
        <f t="shared" si="19"/>
        <v>1</v>
      </c>
      <c r="AL40" s="51" t="b">
        <f t="shared" si="20"/>
        <v>1</v>
      </c>
      <c r="AM40" s="51" t="b">
        <f t="shared" si="21"/>
        <v>1</v>
      </c>
    </row>
    <row r="41" spans="1:39" x14ac:dyDescent="0.25">
      <c r="B41" s="8" t="s">
        <v>41</v>
      </c>
      <c r="C41" s="8" t="s">
        <v>43</v>
      </c>
      <c r="D41" s="8">
        <v>34348</v>
      </c>
      <c r="E41" s="8">
        <v>99.620058586385895</v>
      </c>
      <c r="F41" s="8">
        <v>11</v>
      </c>
      <c r="G41" s="8">
        <v>3.1903477479045199E-2</v>
      </c>
      <c r="H41" s="8">
        <v>21</v>
      </c>
      <c r="I41" s="8">
        <v>6.0906638823631801E-2</v>
      </c>
      <c r="J41" s="8">
        <v>99</v>
      </c>
      <c r="K41" s="8">
        <v>0.28713129731140702</v>
      </c>
      <c r="L41" s="8">
        <v>34479</v>
      </c>
      <c r="N41" s="48" t="e">
        <f>J41-#REF!</f>
        <v>#REF!</v>
      </c>
      <c r="O41" s="48" t="e">
        <f>#REF!-'Cluster data'!L41</f>
        <v>#REF!</v>
      </c>
      <c r="R41" s="51" t="s">
        <v>41</v>
      </c>
      <c r="S41" s="51" t="s">
        <v>43</v>
      </c>
      <c r="T41" s="51">
        <v>34348</v>
      </c>
      <c r="U41" s="51">
        <v>99.620058586385895</v>
      </c>
      <c r="V41" s="51">
        <v>11</v>
      </c>
      <c r="W41" s="51">
        <v>3.1903477479045199E-2</v>
      </c>
      <c r="X41" s="51">
        <v>21</v>
      </c>
      <c r="Y41" s="51">
        <v>6.0906638823631801E-2</v>
      </c>
      <c r="Z41" s="51">
        <v>99</v>
      </c>
      <c r="AA41" s="51">
        <v>0.28713129731140702</v>
      </c>
      <c r="AB41" s="51">
        <v>34479</v>
      </c>
      <c r="AC41" s="51" t="b">
        <f t="shared" si="11"/>
        <v>1</v>
      </c>
      <c r="AD41" s="51" t="b">
        <f t="shared" si="12"/>
        <v>1</v>
      </c>
      <c r="AE41" s="51" t="b">
        <f t="shared" si="13"/>
        <v>1</v>
      </c>
      <c r="AF41" s="51" t="b">
        <f t="shared" si="14"/>
        <v>1</v>
      </c>
      <c r="AG41" s="51" t="b">
        <f t="shared" si="15"/>
        <v>1</v>
      </c>
      <c r="AH41" s="51" t="b">
        <f t="shared" si="16"/>
        <v>1</v>
      </c>
      <c r="AI41" s="51" t="b">
        <f t="shared" si="17"/>
        <v>1</v>
      </c>
      <c r="AJ41" s="51" t="b">
        <f t="shared" si="18"/>
        <v>1</v>
      </c>
      <c r="AK41" s="51" t="b">
        <f t="shared" si="19"/>
        <v>1</v>
      </c>
      <c r="AL41" s="51" t="b">
        <f t="shared" si="20"/>
        <v>1</v>
      </c>
      <c r="AM41" s="51" t="b">
        <f t="shared" si="21"/>
        <v>1</v>
      </c>
    </row>
    <row r="42" spans="1:39" x14ac:dyDescent="0.25">
      <c r="B42" s="8" t="s">
        <v>41</v>
      </c>
      <c r="C42" s="8" t="s">
        <v>44</v>
      </c>
      <c r="D42" s="8">
        <v>54122</v>
      </c>
      <c r="E42" s="8">
        <v>95.216481061205798</v>
      </c>
      <c r="F42" s="8">
        <v>1283</v>
      </c>
      <c r="G42" s="8">
        <v>2.25717351911472</v>
      </c>
      <c r="H42" s="8">
        <v>1436</v>
      </c>
      <c r="I42" s="8">
        <v>2.5263454196794601</v>
      </c>
      <c r="J42" s="8">
        <v>0</v>
      </c>
      <c r="K42" s="8">
        <v>0</v>
      </c>
      <c r="L42" s="8">
        <v>56841</v>
      </c>
      <c r="N42" s="48" t="e">
        <f>J42-#REF!</f>
        <v>#REF!</v>
      </c>
      <c r="O42" s="48" t="e">
        <f>#REF!-'Cluster data'!L42</f>
        <v>#REF!</v>
      </c>
      <c r="R42" s="51" t="s">
        <v>41</v>
      </c>
      <c r="S42" s="51" t="s">
        <v>44</v>
      </c>
      <c r="T42" s="51">
        <v>54122</v>
      </c>
      <c r="U42" s="51">
        <v>95.216481061205798</v>
      </c>
      <c r="V42" s="51">
        <v>1283</v>
      </c>
      <c r="W42" s="51">
        <v>2.25717351911472</v>
      </c>
      <c r="X42" s="51">
        <v>1436</v>
      </c>
      <c r="Y42" s="51">
        <v>2.5263454196794601</v>
      </c>
      <c r="Z42" s="51">
        <v>0</v>
      </c>
      <c r="AA42" s="51">
        <v>0</v>
      </c>
      <c r="AB42" s="51">
        <v>56841</v>
      </c>
      <c r="AC42" s="51" t="b">
        <f t="shared" si="11"/>
        <v>1</v>
      </c>
      <c r="AD42" s="51" t="b">
        <f t="shared" si="12"/>
        <v>1</v>
      </c>
      <c r="AE42" s="51" t="b">
        <f t="shared" si="13"/>
        <v>1</v>
      </c>
      <c r="AF42" s="51" t="b">
        <f t="shared" si="14"/>
        <v>1</v>
      </c>
      <c r="AG42" s="51" t="b">
        <f t="shared" si="15"/>
        <v>1</v>
      </c>
      <c r="AH42" s="51" t="b">
        <f t="shared" si="16"/>
        <v>1</v>
      </c>
      <c r="AI42" s="51" t="b">
        <f t="shared" si="17"/>
        <v>1</v>
      </c>
      <c r="AJ42" s="51" t="b">
        <f t="shared" si="18"/>
        <v>1</v>
      </c>
      <c r="AK42" s="51" t="b">
        <f t="shared" si="19"/>
        <v>1</v>
      </c>
      <c r="AL42" s="51" t="b">
        <f t="shared" si="20"/>
        <v>1</v>
      </c>
      <c r="AM42" s="51" t="b">
        <f t="shared" si="21"/>
        <v>1</v>
      </c>
    </row>
    <row r="43" spans="1:39" x14ac:dyDescent="0.25">
      <c r="B43" s="8" t="s">
        <v>41</v>
      </c>
      <c r="C43" s="8" t="s">
        <v>45</v>
      </c>
      <c r="D43" s="8">
        <v>36418</v>
      </c>
      <c r="E43" s="8">
        <v>99.559856748407597</v>
      </c>
      <c r="F43" s="8">
        <v>6</v>
      </c>
      <c r="G43" s="8">
        <v>1.6402854096612799E-2</v>
      </c>
      <c r="H43" s="8">
        <v>150</v>
      </c>
      <c r="I43" s="8">
        <v>0.41007135241532</v>
      </c>
      <c r="J43" s="8">
        <v>5</v>
      </c>
      <c r="K43" s="8">
        <v>1.36690450805107E-2</v>
      </c>
      <c r="L43" s="8">
        <v>36579</v>
      </c>
      <c r="N43" s="48" t="e">
        <f>J43-#REF!</f>
        <v>#REF!</v>
      </c>
      <c r="O43" s="48" t="e">
        <f>#REF!-'Cluster data'!L43</f>
        <v>#REF!</v>
      </c>
      <c r="R43" s="51" t="s">
        <v>41</v>
      </c>
      <c r="S43" s="51" t="s">
        <v>45</v>
      </c>
      <c r="T43" s="51">
        <v>36418</v>
      </c>
      <c r="U43" s="51">
        <v>99.559856748407597</v>
      </c>
      <c r="V43" s="51">
        <v>6</v>
      </c>
      <c r="W43" s="51">
        <v>1.6402854096612799E-2</v>
      </c>
      <c r="X43" s="51">
        <v>150</v>
      </c>
      <c r="Y43" s="51">
        <v>0.41007135241532</v>
      </c>
      <c r="Z43" s="51">
        <v>5</v>
      </c>
      <c r="AA43" s="51">
        <v>1.36690450805107E-2</v>
      </c>
      <c r="AB43" s="51">
        <v>36579</v>
      </c>
      <c r="AC43" s="51" t="b">
        <f t="shared" si="11"/>
        <v>1</v>
      </c>
      <c r="AD43" s="51" t="b">
        <f t="shared" si="12"/>
        <v>1</v>
      </c>
      <c r="AE43" s="51" t="b">
        <f t="shared" si="13"/>
        <v>1</v>
      </c>
      <c r="AF43" s="51" t="b">
        <f t="shared" si="14"/>
        <v>1</v>
      </c>
      <c r="AG43" s="51" t="b">
        <f t="shared" si="15"/>
        <v>1</v>
      </c>
      <c r="AH43" s="51" t="b">
        <f t="shared" si="16"/>
        <v>1</v>
      </c>
      <c r="AI43" s="51" t="b">
        <f t="shared" si="17"/>
        <v>1</v>
      </c>
      <c r="AJ43" s="51" t="b">
        <f t="shared" si="18"/>
        <v>1</v>
      </c>
      <c r="AK43" s="51" t="b">
        <f t="shared" si="19"/>
        <v>1</v>
      </c>
      <c r="AL43" s="51" t="b">
        <f t="shared" si="20"/>
        <v>1</v>
      </c>
      <c r="AM43" s="51" t="b">
        <f t="shared" si="21"/>
        <v>1</v>
      </c>
    </row>
    <row r="44" spans="1:39" x14ac:dyDescent="0.25">
      <c r="B44" s="8" t="s">
        <v>41</v>
      </c>
      <c r="C44" s="8" t="s">
        <v>46</v>
      </c>
      <c r="D44" s="8">
        <v>101830</v>
      </c>
      <c r="E44" s="8">
        <v>99.398707611814999</v>
      </c>
      <c r="F44" s="8">
        <v>321</v>
      </c>
      <c r="G44" s="8">
        <v>0.31333580618081702</v>
      </c>
      <c r="H44" s="8">
        <v>289</v>
      </c>
      <c r="I44" s="8">
        <v>0.28209983796341498</v>
      </c>
      <c r="J44" s="8">
        <v>6</v>
      </c>
      <c r="K44" s="8">
        <v>5.8567440407629404E-3</v>
      </c>
      <c r="L44" s="8">
        <v>102446</v>
      </c>
      <c r="N44" s="48" t="e">
        <f>J44-#REF!</f>
        <v>#REF!</v>
      </c>
      <c r="O44" s="48" t="e">
        <f>#REF!-'Cluster data'!L44</f>
        <v>#REF!</v>
      </c>
      <c r="R44" s="51" t="s">
        <v>41</v>
      </c>
      <c r="S44" s="51" t="s">
        <v>46</v>
      </c>
      <c r="T44" s="51">
        <v>101830</v>
      </c>
      <c r="U44" s="51">
        <v>99.398707611814999</v>
      </c>
      <c r="V44" s="51">
        <v>321</v>
      </c>
      <c r="W44" s="51">
        <v>0.31333580618081702</v>
      </c>
      <c r="X44" s="51">
        <v>289</v>
      </c>
      <c r="Y44" s="51">
        <v>0.28209983796341498</v>
      </c>
      <c r="Z44" s="51">
        <v>6</v>
      </c>
      <c r="AA44" s="51">
        <v>5.8567440407629404E-3</v>
      </c>
      <c r="AB44" s="51">
        <v>102446</v>
      </c>
      <c r="AC44" s="51" t="b">
        <f t="shared" si="11"/>
        <v>1</v>
      </c>
      <c r="AD44" s="51" t="b">
        <f t="shared" si="12"/>
        <v>1</v>
      </c>
      <c r="AE44" s="51" t="b">
        <f t="shared" si="13"/>
        <v>1</v>
      </c>
      <c r="AF44" s="51" t="b">
        <f t="shared" si="14"/>
        <v>1</v>
      </c>
      <c r="AG44" s="51" t="b">
        <f t="shared" si="15"/>
        <v>1</v>
      </c>
      <c r="AH44" s="51" t="b">
        <f t="shared" si="16"/>
        <v>1</v>
      </c>
      <c r="AI44" s="51" t="b">
        <f t="shared" si="17"/>
        <v>1</v>
      </c>
      <c r="AJ44" s="51" t="b">
        <f t="shared" si="18"/>
        <v>1</v>
      </c>
      <c r="AK44" s="51" t="b">
        <f t="shared" si="19"/>
        <v>1</v>
      </c>
      <c r="AL44" s="51" t="b">
        <f t="shared" si="20"/>
        <v>1</v>
      </c>
      <c r="AM44" s="51" t="b">
        <f t="shared" si="21"/>
        <v>1</v>
      </c>
    </row>
    <row r="45" spans="1:39" x14ac:dyDescent="0.25">
      <c r="B45" s="8" t="s">
        <v>41</v>
      </c>
      <c r="C45" s="8" t="s">
        <v>47</v>
      </c>
      <c r="D45" s="8">
        <v>63412</v>
      </c>
      <c r="E45" s="8">
        <v>96.935047464726296</v>
      </c>
      <c r="F45" s="8">
        <v>28</v>
      </c>
      <c r="G45" s="8">
        <v>4.2802329669657697E-2</v>
      </c>
      <c r="H45" s="8">
        <v>1946</v>
      </c>
      <c r="I45" s="8">
        <v>2.9747619120412101</v>
      </c>
      <c r="J45" s="8">
        <v>31</v>
      </c>
      <c r="K45" s="8">
        <v>4.7388293562835401E-2</v>
      </c>
      <c r="L45" s="8">
        <v>65417</v>
      </c>
      <c r="N45" s="48" t="e">
        <f>J45-#REF!</f>
        <v>#REF!</v>
      </c>
      <c r="O45" s="48" t="e">
        <f>#REF!-'Cluster data'!L45</f>
        <v>#REF!</v>
      </c>
      <c r="R45" s="51" t="s">
        <v>41</v>
      </c>
      <c r="S45" s="51" t="s">
        <v>47</v>
      </c>
      <c r="T45" s="51">
        <v>63412</v>
      </c>
      <c r="U45" s="51">
        <v>96.935047464726296</v>
      </c>
      <c r="V45" s="51">
        <v>28</v>
      </c>
      <c r="W45" s="51">
        <v>4.2802329669657697E-2</v>
      </c>
      <c r="X45" s="51">
        <v>1946</v>
      </c>
      <c r="Y45" s="51">
        <v>2.9747619120412101</v>
      </c>
      <c r="Z45" s="51">
        <v>31</v>
      </c>
      <c r="AA45" s="51">
        <v>4.7388293562835401E-2</v>
      </c>
      <c r="AB45" s="51">
        <v>65417</v>
      </c>
      <c r="AC45" s="51" t="b">
        <f t="shared" si="11"/>
        <v>1</v>
      </c>
      <c r="AD45" s="51" t="b">
        <f t="shared" si="12"/>
        <v>1</v>
      </c>
      <c r="AE45" s="51" t="b">
        <f t="shared" si="13"/>
        <v>1</v>
      </c>
      <c r="AF45" s="51" t="b">
        <f t="shared" si="14"/>
        <v>1</v>
      </c>
      <c r="AG45" s="51" t="b">
        <f t="shared" si="15"/>
        <v>1</v>
      </c>
      <c r="AH45" s="51" t="b">
        <f t="shared" si="16"/>
        <v>1</v>
      </c>
      <c r="AI45" s="51" t="b">
        <f t="shared" si="17"/>
        <v>1</v>
      </c>
      <c r="AJ45" s="51" t="b">
        <f t="shared" si="18"/>
        <v>1</v>
      </c>
      <c r="AK45" s="51" t="b">
        <f t="shared" si="19"/>
        <v>1</v>
      </c>
      <c r="AL45" s="51" t="b">
        <f t="shared" si="20"/>
        <v>1</v>
      </c>
      <c r="AM45" s="51" t="b">
        <f t="shared" si="21"/>
        <v>1</v>
      </c>
    </row>
    <row r="46" spans="1:39" x14ac:dyDescent="0.25">
      <c r="B46" s="8" t="s">
        <v>41</v>
      </c>
      <c r="C46" s="8" t="s">
        <v>48</v>
      </c>
      <c r="D46" s="8">
        <v>14062</v>
      </c>
      <c r="E46" s="8">
        <v>52.151016169707802</v>
      </c>
      <c r="F46" s="8">
        <v>4928</v>
      </c>
      <c r="G46" s="8">
        <v>18.276220145379</v>
      </c>
      <c r="H46" s="8">
        <v>7974</v>
      </c>
      <c r="I46" s="8">
        <v>29.572763684913198</v>
      </c>
      <c r="J46" s="8">
        <v>0</v>
      </c>
      <c r="K46" s="8">
        <v>0</v>
      </c>
      <c r="L46" s="8">
        <v>26964</v>
      </c>
      <c r="N46" s="48" t="e">
        <f>J46-#REF!</f>
        <v>#REF!</v>
      </c>
      <c r="O46" s="48" t="e">
        <f>#REF!-'Cluster data'!L46</f>
        <v>#REF!</v>
      </c>
      <c r="R46" s="51" t="s">
        <v>41</v>
      </c>
      <c r="S46" s="51" t="s">
        <v>48</v>
      </c>
      <c r="T46" s="51">
        <v>14062</v>
      </c>
      <c r="U46" s="51">
        <v>52.151016169707802</v>
      </c>
      <c r="V46" s="51">
        <v>4928</v>
      </c>
      <c r="W46" s="51">
        <v>18.276220145379</v>
      </c>
      <c r="X46" s="51">
        <v>7974</v>
      </c>
      <c r="Y46" s="51">
        <v>29.572763684913198</v>
      </c>
      <c r="Z46" s="51">
        <v>0</v>
      </c>
      <c r="AA46" s="51">
        <v>0</v>
      </c>
      <c r="AB46" s="51">
        <v>26964</v>
      </c>
      <c r="AC46" s="51" t="b">
        <f t="shared" si="11"/>
        <v>1</v>
      </c>
      <c r="AD46" s="51" t="b">
        <f t="shared" si="12"/>
        <v>1</v>
      </c>
      <c r="AE46" s="51" t="b">
        <f t="shared" si="13"/>
        <v>1</v>
      </c>
      <c r="AF46" s="51" t="b">
        <f t="shared" si="14"/>
        <v>1</v>
      </c>
      <c r="AG46" s="51" t="b">
        <f t="shared" si="15"/>
        <v>1</v>
      </c>
      <c r="AH46" s="51" t="b">
        <f t="shared" si="16"/>
        <v>1</v>
      </c>
      <c r="AI46" s="51" t="b">
        <f t="shared" si="17"/>
        <v>1</v>
      </c>
      <c r="AJ46" s="51" t="b">
        <f t="shared" si="18"/>
        <v>1</v>
      </c>
      <c r="AK46" s="51" t="b">
        <f t="shared" si="19"/>
        <v>1</v>
      </c>
      <c r="AL46" s="51" t="b">
        <f t="shared" si="20"/>
        <v>1</v>
      </c>
      <c r="AM46" s="51" t="b">
        <f t="shared" si="21"/>
        <v>1</v>
      </c>
    </row>
    <row r="47" spans="1:39" x14ac:dyDescent="0.25">
      <c r="B47" s="8" t="s">
        <v>41</v>
      </c>
      <c r="C47" s="8" t="s">
        <v>49</v>
      </c>
      <c r="D47" s="8">
        <v>61312</v>
      </c>
      <c r="E47" s="8">
        <v>99.590669872003105</v>
      </c>
      <c r="F47" s="8">
        <v>75</v>
      </c>
      <c r="G47" s="8">
        <v>0.12182444285621501</v>
      </c>
      <c r="H47" s="8">
        <v>175</v>
      </c>
      <c r="I47" s="8">
        <v>0.28425703333116797</v>
      </c>
      <c r="J47" s="8">
        <v>2</v>
      </c>
      <c r="K47" s="8">
        <v>3.2486518094990602E-3</v>
      </c>
      <c r="L47" s="8">
        <v>61564</v>
      </c>
      <c r="N47" s="48" t="e">
        <f>J47-#REF!</f>
        <v>#REF!</v>
      </c>
      <c r="O47" s="48" t="e">
        <f>#REF!-'Cluster data'!L47</f>
        <v>#REF!</v>
      </c>
      <c r="R47" s="51" t="s">
        <v>41</v>
      </c>
      <c r="S47" s="51" t="s">
        <v>49</v>
      </c>
      <c r="T47" s="51">
        <v>61312</v>
      </c>
      <c r="U47" s="51">
        <v>99.590669872003105</v>
      </c>
      <c r="V47" s="51">
        <v>75</v>
      </c>
      <c r="W47" s="51">
        <v>0.12182444285621501</v>
      </c>
      <c r="X47" s="51">
        <v>175</v>
      </c>
      <c r="Y47" s="51">
        <v>0.28425703333116797</v>
      </c>
      <c r="Z47" s="51">
        <v>2</v>
      </c>
      <c r="AA47" s="51">
        <v>3.2486518094990602E-3</v>
      </c>
      <c r="AB47" s="51">
        <v>61564</v>
      </c>
      <c r="AC47" s="51" t="b">
        <f t="shared" si="11"/>
        <v>1</v>
      </c>
      <c r="AD47" s="51" t="b">
        <f t="shared" si="12"/>
        <v>1</v>
      </c>
      <c r="AE47" s="51" t="b">
        <f t="shared" si="13"/>
        <v>1</v>
      </c>
      <c r="AF47" s="51" t="b">
        <f t="shared" si="14"/>
        <v>1</v>
      </c>
      <c r="AG47" s="51" t="b">
        <f t="shared" si="15"/>
        <v>1</v>
      </c>
      <c r="AH47" s="51" t="b">
        <f t="shared" si="16"/>
        <v>1</v>
      </c>
      <c r="AI47" s="51" t="b">
        <f t="shared" si="17"/>
        <v>1</v>
      </c>
      <c r="AJ47" s="51" t="b">
        <f t="shared" si="18"/>
        <v>1</v>
      </c>
      <c r="AK47" s="51" t="b">
        <f t="shared" si="19"/>
        <v>1</v>
      </c>
      <c r="AL47" s="51" t="b">
        <f t="shared" si="20"/>
        <v>1</v>
      </c>
      <c r="AM47" s="51" t="b">
        <f t="shared" si="21"/>
        <v>1</v>
      </c>
    </row>
    <row r="48" spans="1:39" x14ac:dyDescent="0.25">
      <c r="B48" s="8" t="s">
        <v>41</v>
      </c>
      <c r="C48" s="8" t="s">
        <v>50</v>
      </c>
      <c r="D48" s="8">
        <v>56387</v>
      </c>
      <c r="E48" s="8">
        <v>91.672763335446803</v>
      </c>
      <c r="F48" s="8">
        <v>3705</v>
      </c>
      <c r="G48" s="8">
        <v>6.0235087548163699</v>
      </c>
      <c r="H48" s="8">
        <v>1403</v>
      </c>
      <c r="I48" s="8">
        <v>2.2809670129574502</v>
      </c>
      <c r="J48" s="8">
        <v>14</v>
      </c>
      <c r="K48" s="8">
        <v>2.2760896779333101E-2</v>
      </c>
      <c r="L48" s="8">
        <v>61509</v>
      </c>
      <c r="N48" s="48" t="e">
        <f>J48-#REF!</f>
        <v>#REF!</v>
      </c>
      <c r="O48" s="48" t="e">
        <f>#REF!-'Cluster data'!L48</f>
        <v>#REF!</v>
      </c>
      <c r="R48" s="51" t="s">
        <v>41</v>
      </c>
      <c r="S48" s="51" t="s">
        <v>50</v>
      </c>
      <c r="T48" s="51">
        <v>56387</v>
      </c>
      <c r="U48" s="51">
        <v>91.672763335446803</v>
      </c>
      <c r="V48" s="51">
        <v>3705</v>
      </c>
      <c r="W48" s="51">
        <v>6.0235087548163699</v>
      </c>
      <c r="X48" s="51">
        <v>1403</v>
      </c>
      <c r="Y48" s="51">
        <v>2.2809670129574502</v>
      </c>
      <c r="Z48" s="51">
        <v>14</v>
      </c>
      <c r="AA48" s="51">
        <v>2.2760896779333101E-2</v>
      </c>
      <c r="AB48" s="51">
        <v>61509</v>
      </c>
      <c r="AC48" s="51" t="b">
        <f t="shared" si="11"/>
        <v>1</v>
      </c>
      <c r="AD48" s="51" t="b">
        <f t="shared" si="12"/>
        <v>1</v>
      </c>
      <c r="AE48" s="51" t="b">
        <f t="shared" si="13"/>
        <v>1</v>
      </c>
      <c r="AF48" s="51" t="b">
        <f t="shared" si="14"/>
        <v>1</v>
      </c>
      <c r="AG48" s="51" t="b">
        <f t="shared" si="15"/>
        <v>1</v>
      </c>
      <c r="AH48" s="51" t="b">
        <f t="shared" si="16"/>
        <v>1</v>
      </c>
      <c r="AI48" s="51" t="b">
        <f t="shared" si="17"/>
        <v>1</v>
      </c>
      <c r="AJ48" s="51" t="b">
        <f t="shared" si="18"/>
        <v>1</v>
      </c>
      <c r="AK48" s="51" t="b">
        <f t="shared" si="19"/>
        <v>1</v>
      </c>
      <c r="AL48" s="51" t="b">
        <f t="shared" si="20"/>
        <v>1</v>
      </c>
      <c r="AM48" s="51" t="b">
        <f t="shared" si="21"/>
        <v>1</v>
      </c>
    </row>
    <row r="49" spans="2:39" x14ac:dyDescent="0.25">
      <c r="B49" s="8" t="s">
        <v>51</v>
      </c>
      <c r="C49" s="8" t="s">
        <v>52</v>
      </c>
      <c r="D49" s="8">
        <v>38398</v>
      </c>
      <c r="E49" s="8">
        <v>82.147059452752302</v>
      </c>
      <c r="F49" s="8">
        <v>6712</v>
      </c>
      <c r="G49" s="8">
        <v>14.3593693173309</v>
      </c>
      <c r="H49" s="8">
        <v>1633</v>
      </c>
      <c r="I49" s="8">
        <v>3.49357122991678</v>
      </c>
      <c r="J49" s="8">
        <v>0</v>
      </c>
      <c r="K49" s="8">
        <v>0</v>
      </c>
      <c r="L49" s="8">
        <v>46743</v>
      </c>
      <c r="N49" s="48" t="e">
        <f>J49-#REF!</f>
        <v>#REF!</v>
      </c>
      <c r="O49" s="48" t="e">
        <f>#REF!-'Cluster data'!L49</f>
        <v>#REF!</v>
      </c>
      <c r="R49" s="51" t="s">
        <v>51</v>
      </c>
      <c r="S49" s="51" t="s">
        <v>52</v>
      </c>
      <c r="T49" s="51">
        <v>38398</v>
      </c>
      <c r="U49" s="51">
        <v>82.147059452752302</v>
      </c>
      <c r="V49" s="51">
        <v>6712</v>
      </c>
      <c r="W49" s="51">
        <v>14.3593693173309</v>
      </c>
      <c r="X49" s="51">
        <v>1633</v>
      </c>
      <c r="Y49" s="51">
        <v>3.49357122991678</v>
      </c>
      <c r="Z49" s="51">
        <v>0</v>
      </c>
      <c r="AA49" s="51">
        <v>0</v>
      </c>
      <c r="AB49" s="51">
        <v>46743</v>
      </c>
      <c r="AC49" s="51" t="b">
        <f t="shared" si="11"/>
        <v>1</v>
      </c>
      <c r="AD49" s="51" t="b">
        <f t="shared" si="12"/>
        <v>1</v>
      </c>
      <c r="AE49" s="51" t="b">
        <f t="shared" si="13"/>
        <v>1</v>
      </c>
      <c r="AF49" s="51" t="b">
        <f t="shared" si="14"/>
        <v>1</v>
      </c>
      <c r="AG49" s="51" t="b">
        <f t="shared" si="15"/>
        <v>1</v>
      </c>
      <c r="AH49" s="51" t="b">
        <f t="shared" si="16"/>
        <v>1</v>
      </c>
      <c r="AI49" s="51" t="b">
        <f t="shared" si="17"/>
        <v>1</v>
      </c>
      <c r="AJ49" s="51" t="b">
        <f t="shared" si="18"/>
        <v>1</v>
      </c>
      <c r="AK49" s="51" t="b">
        <f t="shared" si="19"/>
        <v>1</v>
      </c>
      <c r="AL49" s="51" t="b">
        <f t="shared" si="20"/>
        <v>1</v>
      </c>
      <c r="AM49" s="51" t="b">
        <f t="shared" si="21"/>
        <v>1</v>
      </c>
    </row>
    <row r="50" spans="2:39" x14ac:dyDescent="0.25">
      <c r="B50" s="8" t="s">
        <v>51</v>
      </c>
      <c r="C50" s="8" t="s">
        <v>53</v>
      </c>
      <c r="D50" s="8">
        <v>24204</v>
      </c>
      <c r="E50" s="8">
        <v>42.699126753109297</v>
      </c>
      <c r="F50" s="8">
        <v>28925</v>
      </c>
      <c r="G50" s="8">
        <v>51.027608714827601</v>
      </c>
      <c r="H50" s="8">
        <v>3529</v>
      </c>
      <c r="I50" s="8">
        <v>6.2256328834788697</v>
      </c>
      <c r="J50" s="8">
        <v>27</v>
      </c>
      <c r="K50" s="8">
        <v>4.7631648584281601E-2</v>
      </c>
      <c r="L50" s="8">
        <v>56685</v>
      </c>
      <c r="N50" s="48" t="e">
        <f>J50-#REF!</f>
        <v>#REF!</v>
      </c>
      <c r="O50" s="48" t="e">
        <f>#REF!-'Cluster data'!L50</f>
        <v>#REF!</v>
      </c>
      <c r="R50" s="51" t="s">
        <v>51</v>
      </c>
      <c r="S50" s="51" t="s">
        <v>53</v>
      </c>
      <c r="T50" s="51">
        <v>24204</v>
      </c>
      <c r="U50" s="51">
        <v>42.699126753109297</v>
      </c>
      <c r="V50" s="51">
        <v>28925</v>
      </c>
      <c r="W50" s="51">
        <v>51.027608714827601</v>
      </c>
      <c r="X50" s="51">
        <v>3529</v>
      </c>
      <c r="Y50" s="51">
        <v>6.2256328834788697</v>
      </c>
      <c r="Z50" s="51">
        <v>27</v>
      </c>
      <c r="AA50" s="51">
        <v>4.7631648584281601E-2</v>
      </c>
      <c r="AB50" s="51">
        <v>56685</v>
      </c>
      <c r="AC50" s="51" t="b">
        <f t="shared" si="11"/>
        <v>1</v>
      </c>
      <c r="AD50" s="51" t="b">
        <f t="shared" si="12"/>
        <v>1</v>
      </c>
      <c r="AE50" s="51" t="b">
        <f t="shared" si="13"/>
        <v>1</v>
      </c>
      <c r="AF50" s="51" t="b">
        <f t="shared" si="14"/>
        <v>1</v>
      </c>
      <c r="AG50" s="51" t="b">
        <f t="shared" si="15"/>
        <v>1</v>
      </c>
      <c r="AH50" s="51" t="b">
        <f t="shared" si="16"/>
        <v>1</v>
      </c>
      <c r="AI50" s="51" t="b">
        <f t="shared" si="17"/>
        <v>1</v>
      </c>
      <c r="AJ50" s="51" t="b">
        <f t="shared" si="18"/>
        <v>1</v>
      </c>
      <c r="AK50" s="51" t="b">
        <f t="shared" si="19"/>
        <v>1</v>
      </c>
      <c r="AL50" s="51" t="b">
        <f t="shared" si="20"/>
        <v>1</v>
      </c>
      <c r="AM50" s="51" t="b">
        <f t="shared" si="21"/>
        <v>1</v>
      </c>
    </row>
    <row r="51" spans="2:39" x14ac:dyDescent="0.25">
      <c r="B51" s="8" t="s">
        <v>51</v>
      </c>
      <c r="C51" s="8" t="s">
        <v>54</v>
      </c>
      <c r="D51" s="8">
        <v>35867</v>
      </c>
      <c r="E51" s="8">
        <v>81.366121458224598</v>
      </c>
      <c r="F51" s="8">
        <v>8167</v>
      </c>
      <c r="G51" s="8">
        <v>18.5272566411833</v>
      </c>
      <c r="H51" s="8">
        <v>27</v>
      </c>
      <c r="I51" s="8">
        <v>6.1250879063542103E-2</v>
      </c>
      <c r="J51" s="8">
        <v>20</v>
      </c>
      <c r="K51" s="8">
        <v>4.5371021528549701E-2</v>
      </c>
      <c r="L51" s="8">
        <v>44081</v>
      </c>
      <c r="N51" s="48" t="e">
        <f>J51-#REF!</f>
        <v>#REF!</v>
      </c>
      <c r="O51" s="48" t="e">
        <f>#REF!-'Cluster data'!L51</f>
        <v>#REF!</v>
      </c>
      <c r="R51" s="51" t="s">
        <v>51</v>
      </c>
      <c r="S51" s="51" t="s">
        <v>54</v>
      </c>
      <c r="T51" s="51">
        <v>35867</v>
      </c>
      <c r="U51" s="51">
        <v>81.366121458224598</v>
      </c>
      <c r="V51" s="51">
        <v>8167</v>
      </c>
      <c r="W51" s="51">
        <v>18.5272566411833</v>
      </c>
      <c r="X51" s="51">
        <v>27</v>
      </c>
      <c r="Y51" s="51">
        <v>6.1250879063542103E-2</v>
      </c>
      <c r="Z51" s="51">
        <v>20</v>
      </c>
      <c r="AA51" s="51">
        <v>4.5371021528549701E-2</v>
      </c>
      <c r="AB51" s="51">
        <v>44081</v>
      </c>
      <c r="AC51" s="51" t="b">
        <f t="shared" si="11"/>
        <v>1</v>
      </c>
      <c r="AD51" s="51" t="b">
        <f t="shared" si="12"/>
        <v>1</v>
      </c>
      <c r="AE51" s="51" t="b">
        <f t="shared" si="13"/>
        <v>1</v>
      </c>
      <c r="AF51" s="51" t="b">
        <f t="shared" si="14"/>
        <v>1</v>
      </c>
      <c r="AG51" s="51" t="b">
        <f t="shared" si="15"/>
        <v>1</v>
      </c>
      <c r="AH51" s="51" t="b">
        <f t="shared" si="16"/>
        <v>1</v>
      </c>
      <c r="AI51" s="51" t="b">
        <f t="shared" si="17"/>
        <v>1</v>
      </c>
      <c r="AJ51" s="51" t="b">
        <f t="shared" si="18"/>
        <v>1</v>
      </c>
      <c r="AK51" s="51" t="b">
        <f t="shared" si="19"/>
        <v>1</v>
      </c>
      <c r="AL51" s="51" t="b">
        <f t="shared" si="20"/>
        <v>1</v>
      </c>
      <c r="AM51" s="51" t="b">
        <f t="shared" si="21"/>
        <v>1</v>
      </c>
    </row>
    <row r="52" spans="2:39" x14ac:dyDescent="0.25">
      <c r="B52" s="8" t="s">
        <v>51</v>
      </c>
      <c r="C52" s="8" t="s">
        <v>55</v>
      </c>
      <c r="D52" s="8">
        <v>19654</v>
      </c>
      <c r="E52" s="8">
        <v>71.727309222291197</v>
      </c>
      <c r="F52" s="8">
        <v>7708</v>
      </c>
      <c r="G52" s="8">
        <v>28.130360205831899</v>
      </c>
      <c r="H52" s="8">
        <v>32</v>
      </c>
      <c r="I52" s="8">
        <v>0.11678405897595</v>
      </c>
      <c r="J52" s="8">
        <v>7</v>
      </c>
      <c r="K52" s="8">
        <v>2.5546512900988999E-2</v>
      </c>
      <c r="L52" s="8">
        <v>27401</v>
      </c>
      <c r="N52" s="48" t="e">
        <f>J52-#REF!</f>
        <v>#REF!</v>
      </c>
      <c r="O52" s="48" t="e">
        <f>#REF!-'Cluster data'!L52</f>
        <v>#REF!</v>
      </c>
      <c r="R52" s="51" t="s">
        <v>51</v>
      </c>
      <c r="S52" s="51" t="s">
        <v>55</v>
      </c>
      <c r="T52" s="51">
        <v>19654</v>
      </c>
      <c r="U52" s="51">
        <v>71.727309222291197</v>
      </c>
      <c r="V52" s="51">
        <v>7708</v>
      </c>
      <c r="W52" s="51">
        <v>28.130360205831899</v>
      </c>
      <c r="X52" s="51">
        <v>32</v>
      </c>
      <c r="Y52" s="51">
        <v>0.11678405897595</v>
      </c>
      <c r="Z52" s="51">
        <v>7</v>
      </c>
      <c r="AA52" s="51">
        <v>2.5546512900988999E-2</v>
      </c>
      <c r="AB52" s="51">
        <v>27401</v>
      </c>
      <c r="AC52" s="51" t="b">
        <f t="shared" si="11"/>
        <v>1</v>
      </c>
      <c r="AD52" s="51" t="b">
        <f t="shared" si="12"/>
        <v>1</v>
      </c>
      <c r="AE52" s="51" t="b">
        <f t="shared" si="13"/>
        <v>1</v>
      </c>
      <c r="AF52" s="51" t="b">
        <f t="shared" si="14"/>
        <v>1</v>
      </c>
      <c r="AG52" s="51" t="b">
        <f t="shared" si="15"/>
        <v>1</v>
      </c>
      <c r="AH52" s="51" t="b">
        <f t="shared" si="16"/>
        <v>1</v>
      </c>
      <c r="AI52" s="51" t="b">
        <f t="shared" si="17"/>
        <v>1</v>
      </c>
      <c r="AJ52" s="51" t="b">
        <f t="shared" si="18"/>
        <v>1</v>
      </c>
      <c r="AK52" s="51" t="b">
        <f t="shared" si="19"/>
        <v>1</v>
      </c>
      <c r="AL52" s="51" t="b">
        <f t="shared" si="20"/>
        <v>1</v>
      </c>
      <c r="AM52" s="51" t="b">
        <f t="shared" si="21"/>
        <v>1</v>
      </c>
    </row>
    <row r="53" spans="2:39" x14ac:dyDescent="0.25">
      <c r="B53" s="8" t="s">
        <v>51</v>
      </c>
      <c r="C53" s="8" t="s">
        <v>56</v>
      </c>
      <c r="D53" s="8">
        <v>27422</v>
      </c>
      <c r="E53" s="8">
        <v>86.289688158846999</v>
      </c>
      <c r="F53" s="8">
        <v>4311</v>
      </c>
      <c r="G53" s="8">
        <v>13.565562163693</v>
      </c>
      <c r="H53" s="8">
        <v>46</v>
      </c>
      <c r="I53" s="8">
        <v>0.14474967745995801</v>
      </c>
      <c r="J53" s="8">
        <v>0</v>
      </c>
      <c r="K53" s="8">
        <v>0</v>
      </c>
      <c r="L53" s="8">
        <v>31779</v>
      </c>
      <c r="N53" s="48" t="e">
        <f>J53-#REF!</f>
        <v>#REF!</v>
      </c>
      <c r="O53" s="48" t="e">
        <f>#REF!-'Cluster data'!L53</f>
        <v>#REF!</v>
      </c>
      <c r="R53" s="51" t="s">
        <v>51</v>
      </c>
      <c r="S53" s="51" t="s">
        <v>56</v>
      </c>
      <c r="T53" s="51">
        <v>27422</v>
      </c>
      <c r="U53" s="51">
        <v>86.289688158846999</v>
      </c>
      <c r="V53" s="51">
        <v>4311</v>
      </c>
      <c r="W53" s="51">
        <v>13.565562163693</v>
      </c>
      <c r="X53" s="51">
        <v>46</v>
      </c>
      <c r="Y53" s="51">
        <v>0.14474967745995801</v>
      </c>
      <c r="Z53" s="51">
        <v>0</v>
      </c>
      <c r="AA53" s="51">
        <v>0</v>
      </c>
      <c r="AB53" s="51">
        <v>31779</v>
      </c>
      <c r="AC53" s="51" t="b">
        <f t="shared" si="11"/>
        <v>1</v>
      </c>
      <c r="AD53" s="51" t="b">
        <f t="shared" si="12"/>
        <v>1</v>
      </c>
      <c r="AE53" s="51" t="b">
        <f t="shared" si="13"/>
        <v>1</v>
      </c>
      <c r="AF53" s="51" t="b">
        <f t="shared" si="14"/>
        <v>1</v>
      </c>
      <c r="AG53" s="51" t="b">
        <f t="shared" si="15"/>
        <v>1</v>
      </c>
      <c r="AH53" s="51" t="b">
        <f t="shared" si="16"/>
        <v>1</v>
      </c>
      <c r="AI53" s="51" t="b">
        <f t="shared" si="17"/>
        <v>1</v>
      </c>
      <c r="AJ53" s="51" t="b">
        <f t="shared" si="18"/>
        <v>1</v>
      </c>
      <c r="AK53" s="51" t="b">
        <f t="shared" si="19"/>
        <v>1</v>
      </c>
      <c r="AL53" s="51" t="b">
        <f t="shared" si="20"/>
        <v>1</v>
      </c>
      <c r="AM53" s="51" t="b">
        <f t="shared" si="21"/>
        <v>1</v>
      </c>
    </row>
    <row r="54" spans="2:39" x14ac:dyDescent="0.25">
      <c r="B54" s="8" t="s">
        <v>51</v>
      </c>
      <c r="C54" s="8" t="s">
        <v>57</v>
      </c>
      <c r="D54" s="8">
        <v>20775</v>
      </c>
      <c r="E54" s="8">
        <v>99.779069208971706</v>
      </c>
      <c r="F54" s="8">
        <v>25</v>
      </c>
      <c r="G54" s="8">
        <v>0.120071082080592</v>
      </c>
      <c r="H54" s="8">
        <v>5</v>
      </c>
      <c r="I54" s="8">
        <v>2.4014216416118301E-2</v>
      </c>
      <c r="J54" s="8">
        <v>16</v>
      </c>
      <c r="K54" s="8">
        <v>7.6845492531578699E-2</v>
      </c>
      <c r="L54" s="8">
        <v>20821</v>
      </c>
      <c r="N54" s="48" t="e">
        <f>J54-#REF!</f>
        <v>#REF!</v>
      </c>
      <c r="O54" s="48" t="e">
        <f>#REF!-'Cluster data'!L54</f>
        <v>#REF!</v>
      </c>
      <c r="R54" s="51" t="s">
        <v>51</v>
      </c>
      <c r="S54" s="51" t="s">
        <v>57</v>
      </c>
      <c r="T54" s="51">
        <v>20775</v>
      </c>
      <c r="U54" s="51">
        <v>99.779069208971706</v>
      </c>
      <c r="V54" s="51">
        <v>25</v>
      </c>
      <c r="W54" s="51">
        <v>0.120071082080592</v>
      </c>
      <c r="X54" s="51">
        <v>5</v>
      </c>
      <c r="Y54" s="51">
        <v>2.4014216416118301E-2</v>
      </c>
      <c r="Z54" s="51">
        <v>16</v>
      </c>
      <c r="AA54" s="51">
        <v>7.6845492531578699E-2</v>
      </c>
      <c r="AB54" s="51">
        <v>20821</v>
      </c>
      <c r="AC54" s="51" t="b">
        <f t="shared" si="11"/>
        <v>1</v>
      </c>
      <c r="AD54" s="51" t="b">
        <f t="shared" si="12"/>
        <v>1</v>
      </c>
      <c r="AE54" s="51" t="b">
        <f t="shared" si="13"/>
        <v>1</v>
      </c>
      <c r="AF54" s="51" t="b">
        <f t="shared" si="14"/>
        <v>1</v>
      </c>
      <c r="AG54" s="51" t="b">
        <f t="shared" si="15"/>
        <v>1</v>
      </c>
      <c r="AH54" s="51" t="b">
        <f t="shared" si="16"/>
        <v>1</v>
      </c>
      <c r="AI54" s="51" t="b">
        <f t="shared" si="17"/>
        <v>1</v>
      </c>
      <c r="AJ54" s="51" t="b">
        <f t="shared" si="18"/>
        <v>1</v>
      </c>
      <c r="AK54" s="51" t="b">
        <f t="shared" si="19"/>
        <v>1</v>
      </c>
      <c r="AL54" s="51" t="b">
        <f t="shared" si="20"/>
        <v>1</v>
      </c>
      <c r="AM54" s="51" t="b">
        <f t="shared" si="21"/>
        <v>1</v>
      </c>
    </row>
    <row r="55" spans="2:39" x14ac:dyDescent="0.25">
      <c r="B55" s="8" t="s">
        <v>51</v>
      </c>
      <c r="C55" s="8" t="s">
        <v>58</v>
      </c>
      <c r="D55" s="8">
        <v>23344</v>
      </c>
      <c r="E55" s="8">
        <v>64.0913708371084</v>
      </c>
      <c r="F55" s="8">
        <v>13049</v>
      </c>
      <c r="G55" s="8">
        <v>35.826263624632801</v>
      </c>
      <c r="H55" s="8">
        <v>13</v>
      </c>
      <c r="I55" s="8">
        <v>3.5691733245476802E-2</v>
      </c>
      <c r="J55" s="8">
        <v>17</v>
      </c>
      <c r="K55" s="8">
        <v>4.6673805013315799E-2</v>
      </c>
      <c r="L55" s="8">
        <v>36423</v>
      </c>
      <c r="N55" s="48" t="e">
        <f>J55-#REF!</f>
        <v>#REF!</v>
      </c>
      <c r="O55" s="48" t="e">
        <f>#REF!-'Cluster data'!L55</f>
        <v>#REF!</v>
      </c>
      <c r="R55" s="51" t="s">
        <v>51</v>
      </c>
      <c r="S55" s="51" t="s">
        <v>58</v>
      </c>
      <c r="T55" s="51">
        <v>23344</v>
      </c>
      <c r="U55" s="51">
        <v>64.0913708371084</v>
      </c>
      <c r="V55" s="51">
        <v>13049</v>
      </c>
      <c r="W55" s="51">
        <v>35.826263624632801</v>
      </c>
      <c r="X55" s="51">
        <v>13</v>
      </c>
      <c r="Y55" s="51">
        <v>3.5691733245476802E-2</v>
      </c>
      <c r="Z55" s="51">
        <v>17</v>
      </c>
      <c r="AA55" s="51">
        <v>4.6673805013315799E-2</v>
      </c>
      <c r="AB55" s="51">
        <v>36423</v>
      </c>
      <c r="AC55" s="51" t="b">
        <f t="shared" si="11"/>
        <v>1</v>
      </c>
      <c r="AD55" s="51" t="b">
        <f t="shared" si="12"/>
        <v>1</v>
      </c>
      <c r="AE55" s="51" t="b">
        <f t="shared" si="13"/>
        <v>1</v>
      </c>
      <c r="AF55" s="51" t="b">
        <f t="shared" si="14"/>
        <v>1</v>
      </c>
      <c r="AG55" s="51" t="b">
        <f t="shared" si="15"/>
        <v>1</v>
      </c>
      <c r="AH55" s="51" t="b">
        <f t="shared" si="16"/>
        <v>1</v>
      </c>
      <c r="AI55" s="51" t="b">
        <f t="shared" si="17"/>
        <v>1</v>
      </c>
      <c r="AJ55" s="51" t="b">
        <f t="shared" si="18"/>
        <v>1</v>
      </c>
      <c r="AK55" s="51" t="b">
        <f t="shared" si="19"/>
        <v>1</v>
      </c>
      <c r="AL55" s="51" t="b">
        <f t="shared" si="20"/>
        <v>1</v>
      </c>
      <c r="AM55" s="51" t="b">
        <f t="shared" si="21"/>
        <v>1</v>
      </c>
    </row>
    <row r="56" spans="2:39" x14ac:dyDescent="0.25">
      <c r="B56" s="8" t="s">
        <v>51</v>
      </c>
      <c r="C56" s="8" t="s">
        <v>59</v>
      </c>
      <c r="D56" s="8">
        <v>38294</v>
      </c>
      <c r="E56" s="8">
        <v>96.305610743656203</v>
      </c>
      <c r="F56" s="8">
        <v>11</v>
      </c>
      <c r="G56" s="8">
        <v>2.7663908658803402E-2</v>
      </c>
      <c r="H56" s="8">
        <v>1409</v>
      </c>
      <c r="I56" s="8">
        <v>3.543495209114</v>
      </c>
      <c r="J56" s="8">
        <v>49</v>
      </c>
      <c r="K56" s="8">
        <v>0.123230138571033</v>
      </c>
      <c r="L56" s="8">
        <v>39763</v>
      </c>
      <c r="N56" s="48" t="e">
        <f>J56-#REF!</f>
        <v>#REF!</v>
      </c>
      <c r="O56" s="48" t="e">
        <f>#REF!-'Cluster data'!L56</f>
        <v>#REF!</v>
      </c>
      <c r="R56" s="51" t="s">
        <v>51</v>
      </c>
      <c r="S56" s="51" t="s">
        <v>59</v>
      </c>
      <c r="T56" s="51">
        <v>38294</v>
      </c>
      <c r="U56" s="51">
        <v>96.305610743656203</v>
      </c>
      <c r="V56" s="51">
        <v>11</v>
      </c>
      <c r="W56" s="51">
        <v>2.7663908658803402E-2</v>
      </c>
      <c r="X56" s="51">
        <v>1409</v>
      </c>
      <c r="Y56" s="51">
        <v>3.543495209114</v>
      </c>
      <c r="Z56" s="51">
        <v>49</v>
      </c>
      <c r="AA56" s="51">
        <v>0.123230138571033</v>
      </c>
      <c r="AB56" s="51">
        <v>39763</v>
      </c>
      <c r="AC56" s="51" t="b">
        <f t="shared" si="11"/>
        <v>1</v>
      </c>
      <c r="AD56" s="51" t="b">
        <f t="shared" si="12"/>
        <v>1</v>
      </c>
      <c r="AE56" s="51" t="b">
        <f t="shared" si="13"/>
        <v>1</v>
      </c>
      <c r="AF56" s="51" t="b">
        <f t="shared" si="14"/>
        <v>1</v>
      </c>
      <c r="AG56" s="51" t="b">
        <f t="shared" si="15"/>
        <v>1</v>
      </c>
      <c r="AH56" s="51" t="b">
        <f t="shared" si="16"/>
        <v>1</v>
      </c>
      <c r="AI56" s="51" t="b">
        <f t="shared" si="17"/>
        <v>1</v>
      </c>
      <c r="AJ56" s="51" t="b">
        <f t="shared" si="18"/>
        <v>1</v>
      </c>
      <c r="AK56" s="51" t="b">
        <f t="shared" si="19"/>
        <v>1</v>
      </c>
      <c r="AL56" s="51" t="b">
        <f t="shared" si="20"/>
        <v>1</v>
      </c>
      <c r="AM56" s="51" t="b">
        <f t="shared" si="21"/>
        <v>1</v>
      </c>
    </row>
    <row r="57" spans="2:39" x14ac:dyDescent="0.25">
      <c r="B57" s="8" t="s">
        <v>60</v>
      </c>
      <c r="C57" s="8" t="s">
        <v>61</v>
      </c>
      <c r="D57" s="8">
        <v>28119</v>
      </c>
      <c r="E57" s="8">
        <v>44.238000094394501</v>
      </c>
      <c r="F57" s="8">
        <v>9075</v>
      </c>
      <c r="G57" s="8">
        <v>14.277173827541199</v>
      </c>
      <c r="H57" s="8">
        <v>26303</v>
      </c>
      <c r="I57" s="8">
        <v>41.380992086591299</v>
      </c>
      <c r="J57" s="8">
        <v>66</v>
      </c>
      <c r="K57" s="8">
        <v>0.10383399147302699</v>
      </c>
      <c r="L57" s="8">
        <v>63563</v>
      </c>
      <c r="N57" s="48" t="e">
        <f>J57-#REF!</f>
        <v>#REF!</v>
      </c>
      <c r="O57" s="48" t="e">
        <f>#REF!-'Cluster data'!L57</f>
        <v>#REF!</v>
      </c>
      <c r="R57" s="51" t="s">
        <v>60</v>
      </c>
      <c r="S57" s="51" t="s">
        <v>61</v>
      </c>
      <c r="T57" s="51">
        <v>28119</v>
      </c>
      <c r="U57" s="51">
        <v>44.238000094394501</v>
      </c>
      <c r="V57" s="51">
        <v>9075</v>
      </c>
      <c r="W57" s="51">
        <v>14.277173827541199</v>
      </c>
      <c r="X57" s="51">
        <v>26303</v>
      </c>
      <c r="Y57" s="51">
        <v>41.380992086591299</v>
      </c>
      <c r="Z57" s="51">
        <v>66</v>
      </c>
      <c r="AA57" s="51">
        <v>0.10383399147302699</v>
      </c>
      <c r="AB57" s="51">
        <v>63563</v>
      </c>
      <c r="AC57" s="51" t="b">
        <f t="shared" si="11"/>
        <v>1</v>
      </c>
      <c r="AD57" s="51" t="b">
        <f t="shared" si="12"/>
        <v>1</v>
      </c>
      <c r="AE57" s="51" t="b">
        <f t="shared" si="13"/>
        <v>1</v>
      </c>
      <c r="AF57" s="51" t="b">
        <f t="shared" si="14"/>
        <v>1</v>
      </c>
      <c r="AG57" s="51" t="b">
        <f t="shared" si="15"/>
        <v>1</v>
      </c>
      <c r="AH57" s="51" t="b">
        <f t="shared" si="16"/>
        <v>1</v>
      </c>
      <c r="AI57" s="51" t="b">
        <f t="shared" si="17"/>
        <v>1</v>
      </c>
      <c r="AJ57" s="51" t="b">
        <f t="shared" si="18"/>
        <v>1</v>
      </c>
      <c r="AK57" s="51" t="b">
        <f t="shared" si="19"/>
        <v>1</v>
      </c>
      <c r="AL57" s="51" t="b">
        <f t="shared" si="20"/>
        <v>1</v>
      </c>
      <c r="AM57" s="51" t="b">
        <f t="shared" si="21"/>
        <v>1</v>
      </c>
    </row>
    <row r="58" spans="2:39" x14ac:dyDescent="0.25">
      <c r="B58" s="8" t="s">
        <v>60</v>
      </c>
      <c r="C58" s="8" t="s">
        <v>62</v>
      </c>
      <c r="D58" s="8">
        <v>489</v>
      </c>
      <c r="E58" s="8">
        <v>0.88689785258270504</v>
      </c>
      <c r="F58" s="8">
        <v>31480</v>
      </c>
      <c r="G58" s="8">
        <v>57.095182820661599</v>
      </c>
      <c r="H58" s="8">
        <v>23140</v>
      </c>
      <c r="I58" s="8">
        <v>41.968949506674399</v>
      </c>
      <c r="J58" s="8">
        <v>27</v>
      </c>
      <c r="K58" s="8">
        <v>4.8969820081253598E-2</v>
      </c>
      <c r="L58" s="8">
        <v>55136</v>
      </c>
      <c r="N58" s="48" t="e">
        <f>J58-#REF!</f>
        <v>#REF!</v>
      </c>
      <c r="O58" s="48" t="e">
        <f>#REF!-'Cluster data'!L58</f>
        <v>#REF!</v>
      </c>
      <c r="R58" s="51" t="s">
        <v>60</v>
      </c>
      <c r="S58" s="51" t="s">
        <v>62</v>
      </c>
      <c r="T58" s="51">
        <v>489</v>
      </c>
      <c r="U58" s="51">
        <v>0.88689785258270504</v>
      </c>
      <c r="V58" s="51">
        <v>31480</v>
      </c>
      <c r="W58" s="51">
        <v>57.095182820661599</v>
      </c>
      <c r="X58" s="51">
        <v>23140</v>
      </c>
      <c r="Y58" s="51">
        <v>41.968949506674399</v>
      </c>
      <c r="Z58" s="51">
        <v>27</v>
      </c>
      <c r="AA58" s="51">
        <v>4.8969820081253598E-2</v>
      </c>
      <c r="AB58" s="51">
        <v>55136</v>
      </c>
      <c r="AC58" s="51" t="b">
        <f t="shared" si="11"/>
        <v>1</v>
      </c>
      <c r="AD58" s="51" t="b">
        <f t="shared" si="12"/>
        <v>1</v>
      </c>
      <c r="AE58" s="51" t="b">
        <f t="shared" si="13"/>
        <v>1</v>
      </c>
      <c r="AF58" s="51" t="b">
        <f t="shared" si="14"/>
        <v>1</v>
      </c>
      <c r="AG58" s="51" t="b">
        <f t="shared" si="15"/>
        <v>1</v>
      </c>
      <c r="AH58" s="51" t="b">
        <f t="shared" si="16"/>
        <v>1</v>
      </c>
      <c r="AI58" s="51" t="b">
        <f t="shared" si="17"/>
        <v>1</v>
      </c>
      <c r="AJ58" s="51" t="b">
        <f t="shared" si="18"/>
        <v>1</v>
      </c>
      <c r="AK58" s="51" t="b">
        <f t="shared" si="19"/>
        <v>1</v>
      </c>
      <c r="AL58" s="51" t="b">
        <f t="shared" si="20"/>
        <v>1</v>
      </c>
      <c r="AM58" s="51" t="b">
        <f t="shared" si="21"/>
        <v>1</v>
      </c>
    </row>
    <row r="59" spans="2:39" x14ac:dyDescent="0.25">
      <c r="B59" s="8" t="s">
        <v>60</v>
      </c>
      <c r="C59" s="8" t="s">
        <v>63</v>
      </c>
      <c r="D59" s="8">
        <v>14393</v>
      </c>
      <c r="E59" s="8">
        <v>24.904831118493899</v>
      </c>
      <c r="F59" s="8">
        <v>9906</v>
      </c>
      <c r="G59" s="8">
        <v>17.140780730896999</v>
      </c>
      <c r="H59" s="8">
        <v>33420</v>
      </c>
      <c r="I59" s="8">
        <v>57.828073089701</v>
      </c>
      <c r="J59" s="8">
        <v>73</v>
      </c>
      <c r="K59" s="8">
        <v>0.126315060908084</v>
      </c>
      <c r="L59" s="8">
        <v>57792</v>
      </c>
      <c r="N59" s="48" t="e">
        <f>J59-#REF!</f>
        <v>#REF!</v>
      </c>
      <c r="O59" s="48" t="e">
        <f>#REF!-'Cluster data'!L59</f>
        <v>#REF!</v>
      </c>
      <c r="R59" s="51" t="s">
        <v>60</v>
      </c>
      <c r="S59" s="51" t="s">
        <v>63</v>
      </c>
      <c r="T59" s="51">
        <v>14393</v>
      </c>
      <c r="U59" s="51">
        <v>24.904831118493899</v>
      </c>
      <c r="V59" s="51">
        <v>9906</v>
      </c>
      <c r="W59" s="51">
        <v>17.140780730896999</v>
      </c>
      <c r="X59" s="51">
        <v>33420</v>
      </c>
      <c r="Y59" s="51">
        <v>57.828073089701</v>
      </c>
      <c r="Z59" s="51">
        <v>73</v>
      </c>
      <c r="AA59" s="51">
        <v>0.126315060908084</v>
      </c>
      <c r="AB59" s="51">
        <v>57792</v>
      </c>
      <c r="AC59" s="51" t="b">
        <f t="shared" si="11"/>
        <v>1</v>
      </c>
      <c r="AD59" s="51" t="b">
        <f t="shared" si="12"/>
        <v>1</v>
      </c>
      <c r="AE59" s="51" t="b">
        <f t="shared" si="13"/>
        <v>1</v>
      </c>
      <c r="AF59" s="51" t="b">
        <f t="shared" si="14"/>
        <v>1</v>
      </c>
      <c r="AG59" s="51" t="b">
        <f t="shared" si="15"/>
        <v>1</v>
      </c>
      <c r="AH59" s="51" t="b">
        <f t="shared" si="16"/>
        <v>1</v>
      </c>
      <c r="AI59" s="51" t="b">
        <f t="shared" si="17"/>
        <v>1</v>
      </c>
      <c r="AJ59" s="51" t="b">
        <f t="shared" si="18"/>
        <v>1</v>
      </c>
      <c r="AK59" s="51" t="b">
        <f t="shared" si="19"/>
        <v>1</v>
      </c>
      <c r="AL59" s="51" t="b">
        <f t="shared" si="20"/>
        <v>1</v>
      </c>
      <c r="AM59" s="51" t="b">
        <f t="shared" si="21"/>
        <v>1</v>
      </c>
    </row>
    <row r="60" spans="2:39" x14ac:dyDescent="0.25">
      <c r="B60" s="8" t="s">
        <v>60</v>
      </c>
      <c r="C60" s="8" t="s">
        <v>64</v>
      </c>
      <c r="D60" s="8">
        <v>20238</v>
      </c>
      <c r="E60" s="8">
        <v>42.093221572828099</v>
      </c>
      <c r="F60" s="8">
        <v>1515</v>
      </c>
      <c r="G60" s="8">
        <v>3.15106387404064</v>
      </c>
      <c r="H60" s="8">
        <v>26262</v>
      </c>
      <c r="I60" s="8">
        <v>54.6226003036669</v>
      </c>
      <c r="J60" s="8">
        <v>64</v>
      </c>
      <c r="K60" s="8">
        <v>0.13311424946442299</v>
      </c>
      <c r="L60" s="8">
        <v>48079</v>
      </c>
      <c r="N60" s="48" t="e">
        <f>J60-#REF!</f>
        <v>#REF!</v>
      </c>
      <c r="O60" s="48" t="e">
        <f>#REF!-'Cluster data'!L60</f>
        <v>#REF!</v>
      </c>
      <c r="R60" s="51" t="s">
        <v>60</v>
      </c>
      <c r="S60" s="51" t="s">
        <v>64</v>
      </c>
      <c r="T60" s="51">
        <v>20238</v>
      </c>
      <c r="U60" s="51">
        <v>42.093221572828099</v>
      </c>
      <c r="V60" s="51">
        <v>1515</v>
      </c>
      <c r="W60" s="51">
        <v>3.15106387404064</v>
      </c>
      <c r="X60" s="51">
        <v>26262</v>
      </c>
      <c r="Y60" s="51">
        <v>54.6226003036669</v>
      </c>
      <c r="Z60" s="51">
        <v>64</v>
      </c>
      <c r="AA60" s="51">
        <v>0.13311424946442299</v>
      </c>
      <c r="AB60" s="51">
        <v>48079</v>
      </c>
      <c r="AC60" s="51" t="b">
        <f t="shared" si="11"/>
        <v>1</v>
      </c>
      <c r="AD60" s="51" t="b">
        <f t="shared" si="12"/>
        <v>1</v>
      </c>
      <c r="AE60" s="51" t="b">
        <f t="shared" si="13"/>
        <v>1</v>
      </c>
      <c r="AF60" s="51" t="b">
        <f t="shared" si="14"/>
        <v>1</v>
      </c>
      <c r="AG60" s="51" t="b">
        <f t="shared" si="15"/>
        <v>1</v>
      </c>
      <c r="AH60" s="51" t="b">
        <f t="shared" si="16"/>
        <v>1</v>
      </c>
      <c r="AI60" s="51" t="b">
        <f t="shared" si="17"/>
        <v>1</v>
      </c>
      <c r="AJ60" s="51" t="b">
        <f t="shared" si="18"/>
        <v>1</v>
      </c>
      <c r="AK60" s="51" t="b">
        <f t="shared" si="19"/>
        <v>1</v>
      </c>
      <c r="AL60" s="51" t="b">
        <f t="shared" si="20"/>
        <v>1</v>
      </c>
      <c r="AM60" s="51" t="b">
        <f t="shared" si="21"/>
        <v>1</v>
      </c>
    </row>
    <row r="61" spans="2:39" x14ac:dyDescent="0.25">
      <c r="B61" s="8" t="s">
        <v>60</v>
      </c>
      <c r="C61" s="8" t="s">
        <v>65</v>
      </c>
      <c r="D61" s="8">
        <v>50415</v>
      </c>
      <c r="E61" s="8">
        <v>82.6990584298415</v>
      </c>
      <c r="F61" s="8">
        <v>9296</v>
      </c>
      <c r="G61" s="8">
        <v>15.2488435418785</v>
      </c>
      <c r="H61" s="8">
        <v>1185</v>
      </c>
      <c r="I61" s="8">
        <v>1.9438338637183801</v>
      </c>
      <c r="J61" s="8">
        <v>66</v>
      </c>
      <c r="K61" s="8">
        <v>0.10826416456153</v>
      </c>
      <c r="L61" s="8">
        <v>60962</v>
      </c>
      <c r="N61" s="48" t="e">
        <f>J61-#REF!</f>
        <v>#REF!</v>
      </c>
      <c r="O61" s="48" t="e">
        <f>#REF!-'Cluster data'!L61</f>
        <v>#REF!</v>
      </c>
      <c r="R61" s="51" t="s">
        <v>60</v>
      </c>
      <c r="S61" s="51" t="s">
        <v>65</v>
      </c>
      <c r="T61" s="51">
        <v>50415</v>
      </c>
      <c r="U61" s="51">
        <v>82.6990584298415</v>
      </c>
      <c r="V61" s="51">
        <v>9296</v>
      </c>
      <c r="W61" s="51">
        <v>15.2488435418785</v>
      </c>
      <c r="X61" s="51">
        <v>1185</v>
      </c>
      <c r="Y61" s="51">
        <v>1.9438338637183801</v>
      </c>
      <c r="Z61" s="51">
        <v>66</v>
      </c>
      <c r="AA61" s="51">
        <v>0.10826416456153</v>
      </c>
      <c r="AB61" s="51">
        <v>60962</v>
      </c>
      <c r="AC61" s="51" t="b">
        <f t="shared" si="11"/>
        <v>1</v>
      </c>
      <c r="AD61" s="51" t="b">
        <f t="shared" si="12"/>
        <v>1</v>
      </c>
      <c r="AE61" s="51" t="b">
        <f t="shared" si="13"/>
        <v>1</v>
      </c>
      <c r="AF61" s="51" t="b">
        <f t="shared" si="14"/>
        <v>1</v>
      </c>
      <c r="AG61" s="51" t="b">
        <f t="shared" si="15"/>
        <v>1</v>
      </c>
      <c r="AH61" s="51" t="b">
        <f t="shared" si="16"/>
        <v>1</v>
      </c>
      <c r="AI61" s="51" t="b">
        <f t="shared" si="17"/>
        <v>1</v>
      </c>
      <c r="AJ61" s="51" t="b">
        <f t="shared" si="18"/>
        <v>1</v>
      </c>
      <c r="AK61" s="51" t="b">
        <f t="shared" si="19"/>
        <v>1</v>
      </c>
      <c r="AL61" s="51" t="b">
        <f t="shared" si="20"/>
        <v>1</v>
      </c>
      <c r="AM61" s="51" t="b">
        <f t="shared" si="21"/>
        <v>1</v>
      </c>
    </row>
    <row r="62" spans="2:39" x14ac:dyDescent="0.25">
      <c r="B62" s="8" t="s">
        <v>60</v>
      </c>
      <c r="C62" s="8" t="s">
        <v>66</v>
      </c>
      <c r="D62" s="8">
        <v>17038</v>
      </c>
      <c r="E62" s="8">
        <v>29.805993387331</v>
      </c>
      <c r="F62" s="8">
        <v>4834</v>
      </c>
      <c r="G62" s="8">
        <v>8.4565190770253498</v>
      </c>
      <c r="H62" s="8">
        <v>35272</v>
      </c>
      <c r="I62" s="8">
        <v>61.704249252138602</v>
      </c>
      <c r="J62" s="8">
        <v>19</v>
      </c>
      <c r="K62" s="8">
        <v>3.3238283505064498E-2</v>
      </c>
      <c r="L62" s="8">
        <v>57163</v>
      </c>
      <c r="N62" s="48" t="e">
        <f>J62-#REF!</f>
        <v>#REF!</v>
      </c>
      <c r="O62" s="48" t="e">
        <f>#REF!-'Cluster data'!L62</f>
        <v>#REF!</v>
      </c>
      <c r="R62" s="51" t="s">
        <v>60</v>
      </c>
      <c r="S62" s="51" t="s">
        <v>66</v>
      </c>
      <c r="T62" s="51">
        <v>17038</v>
      </c>
      <c r="U62" s="51">
        <v>29.805993387331</v>
      </c>
      <c r="V62" s="51">
        <v>4834</v>
      </c>
      <c r="W62" s="51">
        <v>8.4565190770253498</v>
      </c>
      <c r="X62" s="51">
        <v>35272</v>
      </c>
      <c r="Y62" s="51">
        <v>61.704249252138602</v>
      </c>
      <c r="Z62" s="51">
        <v>19</v>
      </c>
      <c r="AA62" s="51">
        <v>3.3238283505064498E-2</v>
      </c>
      <c r="AB62" s="51">
        <v>57163</v>
      </c>
      <c r="AC62" s="51" t="b">
        <f t="shared" si="11"/>
        <v>1</v>
      </c>
      <c r="AD62" s="51" t="b">
        <f t="shared" si="12"/>
        <v>1</v>
      </c>
      <c r="AE62" s="51" t="b">
        <f t="shared" si="13"/>
        <v>1</v>
      </c>
      <c r="AF62" s="51" t="b">
        <f t="shared" si="14"/>
        <v>1</v>
      </c>
      <c r="AG62" s="51" t="b">
        <f t="shared" si="15"/>
        <v>1</v>
      </c>
      <c r="AH62" s="51" t="b">
        <f t="shared" si="16"/>
        <v>1</v>
      </c>
      <c r="AI62" s="51" t="b">
        <f t="shared" si="17"/>
        <v>1</v>
      </c>
      <c r="AJ62" s="51" t="b">
        <f t="shared" si="18"/>
        <v>1</v>
      </c>
      <c r="AK62" s="51" t="b">
        <f t="shared" si="19"/>
        <v>1</v>
      </c>
      <c r="AL62" s="51" t="b">
        <f t="shared" si="20"/>
        <v>1</v>
      </c>
      <c r="AM62" s="51" t="b">
        <f t="shared" si="21"/>
        <v>1</v>
      </c>
    </row>
    <row r="63" spans="2:39" x14ac:dyDescent="0.25">
      <c r="B63" s="8" t="s">
        <v>60</v>
      </c>
      <c r="C63" s="8" t="s">
        <v>67</v>
      </c>
      <c r="D63" s="8">
        <v>42</v>
      </c>
      <c r="E63" s="8">
        <v>8.7403491977608105E-2</v>
      </c>
      <c r="F63" s="8">
        <v>11157</v>
      </c>
      <c r="G63" s="8">
        <v>23.218113333194601</v>
      </c>
      <c r="H63" s="8">
        <v>36823</v>
      </c>
      <c r="I63" s="8">
        <v>76.6299710736062</v>
      </c>
      <c r="J63" s="8">
        <v>31</v>
      </c>
      <c r="K63" s="8">
        <v>6.4512101221567905E-2</v>
      </c>
      <c r="L63" s="8">
        <v>48053</v>
      </c>
      <c r="N63" s="48" t="e">
        <f>J63-#REF!</f>
        <v>#REF!</v>
      </c>
      <c r="O63" s="48" t="e">
        <f>#REF!-'Cluster data'!L63</f>
        <v>#REF!</v>
      </c>
      <c r="R63" s="51" t="s">
        <v>60</v>
      </c>
      <c r="S63" s="51" t="s">
        <v>67</v>
      </c>
      <c r="T63" s="51">
        <v>42</v>
      </c>
      <c r="U63" s="51">
        <v>8.7403491977608105E-2</v>
      </c>
      <c r="V63" s="51">
        <v>11157</v>
      </c>
      <c r="W63" s="51">
        <v>23.218113333194601</v>
      </c>
      <c r="X63" s="51">
        <v>36823</v>
      </c>
      <c r="Y63" s="51">
        <v>76.6299710736062</v>
      </c>
      <c r="Z63" s="51">
        <v>31</v>
      </c>
      <c r="AA63" s="51">
        <v>6.4512101221567905E-2</v>
      </c>
      <c r="AB63" s="51">
        <v>48053</v>
      </c>
      <c r="AC63" s="51" t="b">
        <f t="shared" si="11"/>
        <v>1</v>
      </c>
      <c r="AD63" s="51" t="b">
        <f t="shared" si="12"/>
        <v>1</v>
      </c>
      <c r="AE63" s="51" t="b">
        <f t="shared" si="13"/>
        <v>1</v>
      </c>
      <c r="AF63" s="51" t="b">
        <f t="shared" si="14"/>
        <v>1</v>
      </c>
      <c r="AG63" s="51" t="b">
        <f t="shared" si="15"/>
        <v>1</v>
      </c>
      <c r="AH63" s="51" t="b">
        <f t="shared" si="16"/>
        <v>1</v>
      </c>
      <c r="AI63" s="51" t="b">
        <f t="shared" si="17"/>
        <v>1</v>
      </c>
      <c r="AJ63" s="51" t="b">
        <f t="shared" si="18"/>
        <v>1</v>
      </c>
      <c r="AK63" s="51" t="b">
        <f t="shared" si="19"/>
        <v>1</v>
      </c>
      <c r="AL63" s="51" t="b">
        <f t="shared" si="20"/>
        <v>1</v>
      </c>
      <c r="AM63" s="51" t="b">
        <f t="shared" si="21"/>
        <v>1</v>
      </c>
    </row>
    <row r="64" spans="2:39" x14ac:dyDescent="0.25">
      <c r="B64" s="8" t="s">
        <v>68</v>
      </c>
      <c r="C64" s="8" t="s">
        <v>69</v>
      </c>
      <c r="D64" s="8">
        <v>3</v>
      </c>
      <c r="E64" s="8">
        <v>1.1016046708038E-2</v>
      </c>
      <c r="F64" s="8">
        <v>13288</v>
      </c>
      <c r="G64" s="8">
        <v>48.793742885469797</v>
      </c>
      <c r="H64" s="8">
        <v>13892</v>
      </c>
      <c r="I64" s="8">
        <v>51.011640289354801</v>
      </c>
      <c r="J64" s="8">
        <v>50</v>
      </c>
      <c r="K64" s="8">
        <v>0.183600778467301</v>
      </c>
      <c r="L64" s="8">
        <v>27233</v>
      </c>
      <c r="N64" s="48" t="e">
        <f>J64-#REF!</f>
        <v>#REF!</v>
      </c>
      <c r="O64" s="48" t="e">
        <f>#REF!-'Cluster data'!L64</f>
        <v>#REF!</v>
      </c>
      <c r="R64" s="51" t="s">
        <v>68</v>
      </c>
      <c r="S64" s="51" t="s">
        <v>69</v>
      </c>
      <c r="T64" s="51">
        <v>3</v>
      </c>
      <c r="U64" s="51">
        <v>1.1016046708038E-2</v>
      </c>
      <c r="V64" s="51">
        <v>13288</v>
      </c>
      <c r="W64" s="51">
        <v>48.793742885469797</v>
      </c>
      <c r="X64" s="51">
        <v>13892</v>
      </c>
      <c r="Y64" s="51">
        <v>51.011640289354801</v>
      </c>
      <c r="Z64" s="51">
        <v>50</v>
      </c>
      <c r="AA64" s="51">
        <v>0.183600778467301</v>
      </c>
      <c r="AB64" s="51">
        <v>27233</v>
      </c>
      <c r="AC64" s="51" t="b">
        <f t="shared" si="11"/>
        <v>1</v>
      </c>
      <c r="AD64" s="51" t="b">
        <f t="shared" si="12"/>
        <v>1</v>
      </c>
      <c r="AE64" s="51" t="b">
        <f t="shared" si="13"/>
        <v>1</v>
      </c>
      <c r="AF64" s="51" t="b">
        <f t="shared" si="14"/>
        <v>1</v>
      </c>
      <c r="AG64" s="51" t="b">
        <f t="shared" si="15"/>
        <v>1</v>
      </c>
      <c r="AH64" s="51" t="b">
        <f t="shared" si="16"/>
        <v>1</v>
      </c>
      <c r="AI64" s="51" t="b">
        <f t="shared" si="17"/>
        <v>1</v>
      </c>
      <c r="AJ64" s="51" t="b">
        <f t="shared" si="18"/>
        <v>1</v>
      </c>
      <c r="AK64" s="51" t="b">
        <f t="shared" si="19"/>
        <v>1</v>
      </c>
      <c r="AL64" s="51" t="b">
        <f t="shared" si="20"/>
        <v>1</v>
      </c>
      <c r="AM64" s="51" t="b">
        <f t="shared" si="21"/>
        <v>1</v>
      </c>
    </row>
    <row r="65" spans="2:39" x14ac:dyDescent="0.25">
      <c r="B65" s="8" t="s">
        <v>68</v>
      </c>
      <c r="C65" s="8" t="s">
        <v>70</v>
      </c>
      <c r="D65" s="8">
        <v>9593</v>
      </c>
      <c r="E65" s="8">
        <v>21.638996661553701</v>
      </c>
      <c r="F65" s="8">
        <v>14050</v>
      </c>
      <c r="G65" s="8">
        <v>31.6926824866913</v>
      </c>
      <c r="H65" s="8">
        <v>20629</v>
      </c>
      <c r="I65" s="8">
        <v>46.532978435441699</v>
      </c>
      <c r="J65" s="8">
        <v>60</v>
      </c>
      <c r="K65" s="8">
        <v>0.13534241631327301</v>
      </c>
      <c r="L65" s="8">
        <v>44332</v>
      </c>
      <c r="N65" s="48" t="e">
        <f>J65-#REF!</f>
        <v>#REF!</v>
      </c>
      <c r="O65" s="48" t="e">
        <f>#REF!-'Cluster data'!L65</f>
        <v>#REF!</v>
      </c>
      <c r="R65" s="51" t="s">
        <v>68</v>
      </c>
      <c r="S65" s="51" t="s">
        <v>70</v>
      </c>
      <c r="T65" s="51">
        <v>9593</v>
      </c>
      <c r="U65" s="51">
        <v>21.638996661553701</v>
      </c>
      <c r="V65" s="51">
        <v>14050</v>
      </c>
      <c r="W65" s="51">
        <v>31.6926824866913</v>
      </c>
      <c r="X65" s="51">
        <v>20629</v>
      </c>
      <c r="Y65" s="51">
        <v>46.532978435441699</v>
      </c>
      <c r="Z65" s="51">
        <v>60</v>
      </c>
      <c r="AA65" s="51">
        <v>0.13534241631327301</v>
      </c>
      <c r="AB65" s="51">
        <v>44332</v>
      </c>
      <c r="AC65" s="51" t="b">
        <f t="shared" si="11"/>
        <v>1</v>
      </c>
      <c r="AD65" s="51" t="b">
        <f t="shared" si="12"/>
        <v>1</v>
      </c>
      <c r="AE65" s="51" t="b">
        <f t="shared" si="13"/>
        <v>1</v>
      </c>
      <c r="AF65" s="51" t="b">
        <f t="shared" si="14"/>
        <v>1</v>
      </c>
      <c r="AG65" s="51" t="b">
        <f t="shared" si="15"/>
        <v>1</v>
      </c>
      <c r="AH65" s="51" t="b">
        <f t="shared" si="16"/>
        <v>1</v>
      </c>
      <c r="AI65" s="51" t="b">
        <f t="shared" si="17"/>
        <v>1</v>
      </c>
      <c r="AJ65" s="51" t="b">
        <f t="shared" si="18"/>
        <v>1</v>
      </c>
      <c r="AK65" s="51" t="b">
        <f t="shared" si="19"/>
        <v>1</v>
      </c>
      <c r="AL65" s="51" t="b">
        <f t="shared" si="20"/>
        <v>1</v>
      </c>
      <c r="AM65" s="51" t="b">
        <f t="shared" si="21"/>
        <v>1</v>
      </c>
    </row>
    <row r="66" spans="2:39" x14ac:dyDescent="0.25">
      <c r="B66" s="8" t="s">
        <v>68</v>
      </c>
      <c r="C66" s="8" t="s">
        <v>71</v>
      </c>
      <c r="D66" s="8">
        <v>11560</v>
      </c>
      <c r="E66" s="8">
        <v>18.1310580633019</v>
      </c>
      <c r="F66" s="8">
        <v>12256</v>
      </c>
      <c r="G66" s="8">
        <v>19.2226857806079</v>
      </c>
      <c r="H66" s="8">
        <v>39664</v>
      </c>
      <c r="I66" s="8">
        <v>62.210232441419102</v>
      </c>
      <c r="J66" s="8">
        <v>278</v>
      </c>
      <c r="K66" s="8">
        <v>0.43602371467110002</v>
      </c>
      <c r="L66" s="8">
        <v>63758</v>
      </c>
      <c r="N66" s="48" t="e">
        <f>J66-#REF!</f>
        <v>#REF!</v>
      </c>
      <c r="O66" s="48" t="e">
        <f>#REF!-'Cluster data'!L66</f>
        <v>#REF!</v>
      </c>
      <c r="R66" s="51" t="s">
        <v>68</v>
      </c>
      <c r="S66" s="51" t="s">
        <v>71</v>
      </c>
      <c r="T66" s="51">
        <v>11560</v>
      </c>
      <c r="U66" s="51">
        <v>18.1310580633019</v>
      </c>
      <c r="V66" s="51">
        <v>12256</v>
      </c>
      <c r="W66" s="51">
        <v>19.2226857806079</v>
      </c>
      <c r="X66" s="51">
        <v>39664</v>
      </c>
      <c r="Y66" s="51">
        <v>62.210232441419102</v>
      </c>
      <c r="Z66" s="51">
        <v>278</v>
      </c>
      <c r="AA66" s="51">
        <v>0.43602371467110002</v>
      </c>
      <c r="AB66" s="51">
        <v>63758</v>
      </c>
      <c r="AC66" s="51" t="b">
        <f t="shared" si="11"/>
        <v>1</v>
      </c>
      <c r="AD66" s="51" t="b">
        <f t="shared" si="12"/>
        <v>1</v>
      </c>
      <c r="AE66" s="51" t="b">
        <f t="shared" si="13"/>
        <v>1</v>
      </c>
      <c r="AF66" s="51" t="b">
        <f t="shared" si="14"/>
        <v>1</v>
      </c>
      <c r="AG66" s="51" t="b">
        <f t="shared" si="15"/>
        <v>1</v>
      </c>
      <c r="AH66" s="51" t="b">
        <f t="shared" si="16"/>
        <v>1</v>
      </c>
      <c r="AI66" s="51" t="b">
        <f t="shared" si="17"/>
        <v>1</v>
      </c>
      <c r="AJ66" s="51" t="b">
        <f t="shared" si="18"/>
        <v>1</v>
      </c>
      <c r="AK66" s="51" t="b">
        <f t="shared" si="19"/>
        <v>1</v>
      </c>
      <c r="AL66" s="51" t="b">
        <f t="shared" si="20"/>
        <v>1</v>
      </c>
      <c r="AM66" s="51" t="b">
        <f t="shared" si="21"/>
        <v>1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AG31"/>
  <sheetViews>
    <sheetView workbookViewId="0"/>
  </sheetViews>
  <sheetFormatPr defaultRowHeight="15" x14ac:dyDescent="0.25"/>
  <cols>
    <col min="1" max="1" width="9.140625" style="8"/>
    <col min="2" max="2" width="38.140625" style="8" bestFit="1" customWidth="1"/>
    <col min="3" max="3" width="7" style="8" bestFit="1" customWidth="1"/>
    <col min="4" max="5" width="12.85546875" style="8" bestFit="1" customWidth="1"/>
    <col min="6" max="6" width="14.5703125" style="8" bestFit="1" customWidth="1"/>
    <col min="7" max="7" width="7.140625" style="8" bestFit="1" customWidth="1"/>
    <col min="8" max="8" width="12" style="8" bestFit="1" customWidth="1"/>
    <col min="9" max="9" width="20" style="8" bestFit="1" customWidth="1"/>
    <col min="10" max="10" width="21.7109375" style="8" bestFit="1" customWidth="1"/>
    <col min="11" max="11" width="7" style="8" bestFit="1" customWidth="1"/>
    <col min="12" max="14" width="9.140625" style="8"/>
    <col min="15" max="15" width="7.5703125" style="8" customWidth="1"/>
    <col min="16" max="16" width="9.28515625" style="8" customWidth="1"/>
    <col min="17" max="16384" width="9.140625" style="8"/>
  </cols>
  <sheetData>
    <row r="1" spans="2:33" x14ac:dyDescent="0.25">
      <c r="B1" s="27" t="s">
        <v>120</v>
      </c>
    </row>
    <row r="2" spans="2:33" x14ac:dyDescent="0.25">
      <c r="B2" s="8" t="s">
        <v>101</v>
      </c>
      <c r="C2" s="29" t="s">
        <v>113</v>
      </c>
      <c r="D2" s="29" t="s">
        <v>114</v>
      </c>
      <c r="E2" s="29" t="s">
        <v>115</v>
      </c>
      <c r="F2" s="29" t="s">
        <v>116</v>
      </c>
      <c r="G2" s="29" t="s">
        <v>117</v>
      </c>
      <c r="H2" s="29" t="s">
        <v>118</v>
      </c>
      <c r="I2" s="29" t="s">
        <v>102</v>
      </c>
      <c r="J2" s="29" t="s">
        <v>103</v>
      </c>
      <c r="K2" s="29" t="s">
        <v>99</v>
      </c>
      <c r="L2" s="29"/>
      <c r="M2" s="29"/>
      <c r="N2" s="51" t="s">
        <v>101</v>
      </c>
      <c r="O2" s="51" t="s">
        <v>113</v>
      </c>
      <c r="P2" s="51" t="s">
        <v>114</v>
      </c>
      <c r="Q2" s="51" t="s">
        <v>115</v>
      </c>
      <c r="R2" s="51" t="s">
        <v>116</v>
      </c>
      <c r="S2" s="51" t="s">
        <v>117</v>
      </c>
      <c r="T2" s="51" t="s">
        <v>118</v>
      </c>
      <c r="U2" s="51" t="s">
        <v>102</v>
      </c>
      <c r="V2" s="51" t="s">
        <v>103</v>
      </c>
      <c r="W2" s="51" t="s">
        <v>99</v>
      </c>
    </row>
    <row r="3" spans="2:33" x14ac:dyDescent="0.25">
      <c r="B3" s="8" t="s">
        <v>100</v>
      </c>
      <c r="C3" s="8">
        <v>8887</v>
      </c>
      <c r="D3" s="8">
        <v>43.088484848484804</v>
      </c>
      <c r="E3" s="8">
        <v>2974</v>
      </c>
      <c r="F3" s="8">
        <v>14.419393939393901</v>
      </c>
      <c r="G3" s="8">
        <v>8434</v>
      </c>
      <c r="H3" s="8">
        <v>40.892121212121197</v>
      </c>
      <c r="I3" s="8">
        <v>330</v>
      </c>
      <c r="J3" s="8">
        <v>1.6</v>
      </c>
      <c r="K3" s="8">
        <v>20625</v>
      </c>
      <c r="N3" s="51" t="s">
        <v>100</v>
      </c>
      <c r="O3" s="51">
        <v>8887</v>
      </c>
      <c r="P3" s="51">
        <v>43.088484848484804</v>
      </c>
      <c r="Q3" s="51">
        <v>2974</v>
      </c>
      <c r="R3" s="51">
        <v>14.419393939393901</v>
      </c>
      <c r="S3" s="51">
        <v>8434</v>
      </c>
      <c r="T3" s="51">
        <v>40.892121212121197</v>
      </c>
      <c r="U3" s="51">
        <v>330</v>
      </c>
      <c r="V3" s="51">
        <v>1.6</v>
      </c>
      <c r="W3" s="51">
        <v>20625</v>
      </c>
      <c r="X3" s="51" t="b">
        <f>N3=B3</f>
        <v>1</v>
      </c>
      <c r="Y3" s="51" t="b">
        <f t="shared" ref="Y3:AF10" si="0">O3=C3</f>
        <v>1</v>
      </c>
      <c r="Z3" s="51" t="b">
        <f t="shared" si="0"/>
        <v>1</v>
      </c>
      <c r="AA3" s="51" t="b">
        <f t="shared" si="0"/>
        <v>1</v>
      </c>
      <c r="AB3" s="51" t="b">
        <f t="shared" si="0"/>
        <v>1</v>
      </c>
      <c r="AC3" s="51" t="b">
        <f t="shared" si="0"/>
        <v>1</v>
      </c>
      <c r="AD3" s="51" t="b">
        <f t="shared" si="0"/>
        <v>1</v>
      </c>
      <c r="AE3" s="51" t="b">
        <f t="shared" si="0"/>
        <v>1</v>
      </c>
      <c r="AF3" s="51" t="b">
        <f t="shared" si="0"/>
        <v>1</v>
      </c>
      <c r="AG3" s="51" t="b">
        <f>W3=K3</f>
        <v>1</v>
      </c>
    </row>
    <row r="4" spans="2:33" x14ac:dyDescent="0.25">
      <c r="B4" s="8" t="s">
        <v>77</v>
      </c>
      <c r="C4" s="8">
        <v>420837</v>
      </c>
      <c r="D4" s="8">
        <v>77.621000094066602</v>
      </c>
      <c r="E4" s="8">
        <v>84474</v>
      </c>
      <c r="F4" s="8">
        <v>15.5807506515496</v>
      </c>
      <c r="G4" s="8">
        <v>36365</v>
      </c>
      <c r="H4" s="8">
        <v>6.7073181978312997</v>
      </c>
      <c r="I4" s="8">
        <v>493</v>
      </c>
      <c r="J4" s="8">
        <v>9.0931056552477199E-2</v>
      </c>
      <c r="K4" s="8">
        <v>542169</v>
      </c>
      <c r="N4" s="51" t="s">
        <v>1</v>
      </c>
      <c r="O4" s="51">
        <v>420837</v>
      </c>
      <c r="P4" s="51">
        <v>77.621000094066602</v>
      </c>
      <c r="Q4" s="51">
        <v>84474</v>
      </c>
      <c r="R4" s="51">
        <v>15.5807506515496</v>
      </c>
      <c r="S4" s="51">
        <v>36365</v>
      </c>
      <c r="T4" s="51">
        <v>6.7073181978312997</v>
      </c>
      <c r="U4" s="51">
        <v>493</v>
      </c>
      <c r="V4" s="51">
        <v>9.0931056552477199E-2</v>
      </c>
      <c r="W4" s="51">
        <v>542169</v>
      </c>
      <c r="X4" s="51" t="e">
        <f>N4=#REF!</f>
        <v>#REF!</v>
      </c>
      <c r="Y4" s="51" t="b">
        <f t="shared" si="0"/>
        <v>1</v>
      </c>
      <c r="Z4" s="51" t="b">
        <f t="shared" si="0"/>
        <v>1</v>
      </c>
      <c r="AA4" s="51" t="b">
        <f t="shared" si="0"/>
        <v>1</v>
      </c>
      <c r="AB4" s="51" t="b">
        <f t="shared" si="0"/>
        <v>1</v>
      </c>
      <c r="AC4" s="51" t="b">
        <f t="shared" si="0"/>
        <v>1</v>
      </c>
      <c r="AD4" s="51" t="b">
        <f t="shared" si="0"/>
        <v>1</v>
      </c>
      <c r="AE4" s="51" t="b">
        <f t="shared" si="0"/>
        <v>1</v>
      </c>
      <c r="AF4" s="51" t="b">
        <f t="shared" si="0"/>
        <v>1</v>
      </c>
      <c r="AG4" s="51" t="b">
        <f t="shared" ref="AG4:AG10" si="1">W4=K4</f>
        <v>1</v>
      </c>
    </row>
    <row r="5" spans="2:33" x14ac:dyDescent="0.25">
      <c r="B5" s="8" t="s">
        <v>81</v>
      </c>
      <c r="C5" s="8">
        <v>465967</v>
      </c>
      <c r="D5" s="8">
        <v>79.382983580528304</v>
      </c>
      <c r="E5" s="8">
        <v>82531</v>
      </c>
      <c r="F5" s="8">
        <v>14.0601309060182</v>
      </c>
      <c r="G5" s="8">
        <v>37868</v>
      </c>
      <c r="H5" s="8">
        <v>6.4512611885121602</v>
      </c>
      <c r="I5" s="8">
        <v>620</v>
      </c>
      <c r="J5" s="8">
        <v>0.10562432494130999</v>
      </c>
      <c r="K5" s="8">
        <v>586986</v>
      </c>
      <c r="N5" s="51" t="s">
        <v>13</v>
      </c>
      <c r="O5" s="51">
        <v>465967</v>
      </c>
      <c r="P5" s="51">
        <v>79.382983580528304</v>
      </c>
      <c r="Q5" s="51">
        <v>82531</v>
      </c>
      <c r="R5" s="51">
        <v>14.0601309060182</v>
      </c>
      <c r="S5" s="51">
        <v>37868</v>
      </c>
      <c r="T5" s="51">
        <v>6.4512611885121602</v>
      </c>
      <c r="U5" s="51">
        <v>620</v>
      </c>
      <c r="V5" s="51">
        <v>0.10562432494130999</v>
      </c>
      <c r="W5" s="51">
        <v>586986</v>
      </c>
      <c r="X5" s="51" t="e">
        <f>N5=#REF!</f>
        <v>#REF!</v>
      </c>
      <c r="Y5" s="51" t="b">
        <f t="shared" si="0"/>
        <v>1</v>
      </c>
      <c r="Z5" s="51" t="b">
        <f t="shared" si="0"/>
        <v>1</v>
      </c>
      <c r="AA5" s="51" t="b">
        <f t="shared" si="0"/>
        <v>1</v>
      </c>
      <c r="AB5" s="51" t="b">
        <f t="shared" si="0"/>
        <v>1</v>
      </c>
      <c r="AC5" s="51" t="b">
        <f t="shared" si="0"/>
        <v>1</v>
      </c>
      <c r="AD5" s="51" t="b">
        <f t="shared" si="0"/>
        <v>1</v>
      </c>
      <c r="AE5" s="51" t="b">
        <f t="shared" si="0"/>
        <v>1</v>
      </c>
      <c r="AF5" s="51" t="b">
        <f t="shared" si="0"/>
        <v>1</v>
      </c>
      <c r="AG5" s="51" t="b">
        <f t="shared" si="1"/>
        <v>1</v>
      </c>
    </row>
    <row r="6" spans="2:33" x14ac:dyDescent="0.25">
      <c r="B6" s="8" t="s">
        <v>79</v>
      </c>
      <c r="C6" s="8">
        <v>351122</v>
      </c>
      <c r="D6" s="8">
        <v>50.361154777340502</v>
      </c>
      <c r="E6" s="8">
        <v>179411</v>
      </c>
      <c r="F6" s="8">
        <v>25.732779887781</v>
      </c>
      <c r="G6" s="8">
        <v>166086</v>
      </c>
      <c r="H6" s="8">
        <v>23.8215855239756</v>
      </c>
      <c r="I6" s="8">
        <v>589</v>
      </c>
      <c r="J6" s="8">
        <v>8.4479810902915606E-2</v>
      </c>
      <c r="K6" s="8">
        <v>697208</v>
      </c>
      <c r="N6" s="51" t="s">
        <v>26</v>
      </c>
      <c r="O6" s="51">
        <v>351122</v>
      </c>
      <c r="P6" s="51">
        <v>50.361154777340502</v>
      </c>
      <c r="Q6" s="51">
        <v>179411</v>
      </c>
      <c r="R6" s="51">
        <v>25.732779887781</v>
      </c>
      <c r="S6" s="51">
        <v>166086</v>
      </c>
      <c r="T6" s="51">
        <v>23.8215855239756</v>
      </c>
      <c r="U6" s="51">
        <v>589</v>
      </c>
      <c r="V6" s="51">
        <v>8.4479810902915606E-2</v>
      </c>
      <c r="W6" s="51">
        <v>697208</v>
      </c>
      <c r="X6" s="51" t="e">
        <f>N6=#REF!</f>
        <v>#REF!</v>
      </c>
      <c r="Y6" s="51" t="b">
        <f t="shared" si="0"/>
        <v>1</v>
      </c>
      <c r="Z6" s="51" t="b">
        <f t="shared" si="0"/>
        <v>1</v>
      </c>
      <c r="AA6" s="51" t="b">
        <f t="shared" si="0"/>
        <v>1</v>
      </c>
      <c r="AB6" s="51" t="b">
        <f t="shared" si="0"/>
        <v>1</v>
      </c>
      <c r="AC6" s="51" t="b">
        <f t="shared" si="0"/>
        <v>1</v>
      </c>
      <c r="AD6" s="51" t="b">
        <f t="shared" si="0"/>
        <v>1</v>
      </c>
      <c r="AE6" s="51" t="b">
        <f t="shared" si="0"/>
        <v>1</v>
      </c>
      <c r="AF6" s="51" t="b">
        <f t="shared" si="0"/>
        <v>1</v>
      </c>
      <c r="AG6" s="51" t="b">
        <f t="shared" si="1"/>
        <v>1</v>
      </c>
    </row>
    <row r="7" spans="2:33" x14ac:dyDescent="0.25">
      <c r="B7" s="8" t="s">
        <v>76</v>
      </c>
      <c r="C7" s="8">
        <v>468914</v>
      </c>
      <c r="D7" s="8">
        <v>94.173242262420004</v>
      </c>
      <c r="E7" s="8">
        <v>14902</v>
      </c>
      <c r="F7" s="8">
        <v>2.9928081827255801</v>
      </c>
      <c r="G7" s="8">
        <v>13953</v>
      </c>
      <c r="H7" s="8">
        <v>2.8022179958106301</v>
      </c>
      <c r="I7" s="8">
        <v>158</v>
      </c>
      <c r="J7" s="8">
        <v>3.1731559043795599E-2</v>
      </c>
      <c r="K7" s="8">
        <v>497927</v>
      </c>
      <c r="N7" s="51" t="s">
        <v>41</v>
      </c>
      <c r="O7" s="51">
        <v>468914</v>
      </c>
      <c r="P7" s="51">
        <v>94.173242262420004</v>
      </c>
      <c r="Q7" s="51">
        <v>14902</v>
      </c>
      <c r="R7" s="51">
        <v>2.9928081827255801</v>
      </c>
      <c r="S7" s="51">
        <v>13953</v>
      </c>
      <c r="T7" s="51">
        <v>2.8022179958106301</v>
      </c>
      <c r="U7" s="51">
        <v>158</v>
      </c>
      <c r="V7" s="51">
        <v>3.1731559043795599E-2</v>
      </c>
      <c r="W7" s="51">
        <v>497927</v>
      </c>
      <c r="X7" s="51" t="e">
        <f>N7=#REF!</f>
        <v>#REF!</v>
      </c>
      <c r="Y7" s="51" t="b">
        <f t="shared" si="0"/>
        <v>1</v>
      </c>
      <c r="Z7" s="51" t="b">
        <f t="shared" si="0"/>
        <v>1</v>
      </c>
      <c r="AA7" s="51" t="b">
        <f t="shared" si="0"/>
        <v>1</v>
      </c>
      <c r="AB7" s="51" t="b">
        <f t="shared" si="0"/>
        <v>1</v>
      </c>
      <c r="AC7" s="51" t="b">
        <f t="shared" si="0"/>
        <v>1</v>
      </c>
      <c r="AD7" s="51" t="b">
        <f t="shared" si="0"/>
        <v>1</v>
      </c>
      <c r="AE7" s="51" t="b">
        <f t="shared" si="0"/>
        <v>1</v>
      </c>
      <c r="AF7" s="51" t="b">
        <f t="shared" si="0"/>
        <v>1</v>
      </c>
      <c r="AG7" s="51" t="b">
        <f t="shared" si="1"/>
        <v>1</v>
      </c>
    </row>
    <row r="8" spans="2:33" x14ac:dyDescent="0.25">
      <c r="B8" s="8" t="s">
        <v>80</v>
      </c>
      <c r="C8" s="8">
        <v>227958</v>
      </c>
      <c r="D8" s="8">
        <v>75.061245455982302</v>
      </c>
      <c r="E8" s="8">
        <v>68908</v>
      </c>
      <c r="F8" s="8">
        <v>22.689795058216099</v>
      </c>
      <c r="G8" s="8">
        <v>6694</v>
      </c>
      <c r="H8" s="8">
        <v>2.2041778620726</v>
      </c>
      <c r="I8" s="8">
        <v>136</v>
      </c>
      <c r="J8" s="8">
        <v>4.47816237289922E-2</v>
      </c>
      <c r="K8" s="8">
        <v>303696</v>
      </c>
      <c r="N8" s="51" t="s">
        <v>51</v>
      </c>
      <c r="O8" s="51">
        <v>227958</v>
      </c>
      <c r="P8" s="51">
        <v>75.061245455982302</v>
      </c>
      <c r="Q8" s="51">
        <v>68908</v>
      </c>
      <c r="R8" s="51">
        <v>22.689795058216099</v>
      </c>
      <c r="S8" s="51">
        <v>6694</v>
      </c>
      <c r="T8" s="51">
        <v>2.2041778620726</v>
      </c>
      <c r="U8" s="51">
        <v>136</v>
      </c>
      <c r="V8" s="51">
        <v>4.47816237289922E-2</v>
      </c>
      <c r="W8" s="51">
        <v>303696</v>
      </c>
      <c r="X8" s="51" t="e">
        <f>N8=#REF!</f>
        <v>#REF!</v>
      </c>
      <c r="Y8" s="51" t="b">
        <f t="shared" si="0"/>
        <v>1</v>
      </c>
      <c r="Z8" s="51" t="b">
        <f t="shared" si="0"/>
        <v>1</v>
      </c>
      <c r="AA8" s="51" t="b">
        <f t="shared" si="0"/>
        <v>1</v>
      </c>
      <c r="AB8" s="51" t="b">
        <f t="shared" si="0"/>
        <v>1</v>
      </c>
      <c r="AC8" s="51" t="b">
        <f t="shared" si="0"/>
        <v>1</v>
      </c>
      <c r="AD8" s="51" t="b">
        <f t="shared" si="0"/>
        <v>1</v>
      </c>
      <c r="AE8" s="51" t="b">
        <f t="shared" si="0"/>
        <v>1</v>
      </c>
      <c r="AF8" s="51" t="b">
        <f t="shared" si="0"/>
        <v>1</v>
      </c>
      <c r="AG8" s="51" t="b">
        <f t="shared" si="1"/>
        <v>1</v>
      </c>
    </row>
    <row r="9" spans="2:33" x14ac:dyDescent="0.25">
      <c r="B9" s="8" t="s">
        <v>75</v>
      </c>
      <c r="C9" s="8">
        <v>130734</v>
      </c>
      <c r="D9" s="8">
        <v>33.457368943666999</v>
      </c>
      <c r="E9" s="8">
        <v>77263</v>
      </c>
      <c r="F9" s="8">
        <v>19.7731018456908</v>
      </c>
      <c r="G9" s="8">
        <v>182405</v>
      </c>
      <c r="H9" s="8">
        <v>46.680981092673498</v>
      </c>
      <c r="I9" s="8">
        <v>346</v>
      </c>
      <c r="J9" s="8">
        <v>8.8548117968614004E-2</v>
      </c>
      <c r="K9" s="8">
        <v>390748</v>
      </c>
      <c r="N9" s="51" t="s">
        <v>60</v>
      </c>
      <c r="O9" s="51">
        <v>130734</v>
      </c>
      <c r="P9" s="51">
        <v>33.457368943666999</v>
      </c>
      <c r="Q9" s="51">
        <v>77263</v>
      </c>
      <c r="R9" s="51">
        <v>19.7731018456908</v>
      </c>
      <c r="S9" s="51">
        <v>182405</v>
      </c>
      <c r="T9" s="51">
        <v>46.680981092673498</v>
      </c>
      <c r="U9" s="51">
        <v>346</v>
      </c>
      <c r="V9" s="51">
        <v>8.8548117968614004E-2</v>
      </c>
      <c r="W9" s="51">
        <v>390748</v>
      </c>
      <c r="X9" s="51" t="e">
        <f>N9=#REF!</f>
        <v>#REF!</v>
      </c>
      <c r="Y9" s="51" t="b">
        <f t="shared" si="0"/>
        <v>1</v>
      </c>
      <c r="Z9" s="51" t="b">
        <f t="shared" si="0"/>
        <v>1</v>
      </c>
      <c r="AA9" s="51" t="b">
        <f t="shared" si="0"/>
        <v>1</v>
      </c>
      <c r="AB9" s="51" t="b">
        <f t="shared" si="0"/>
        <v>1</v>
      </c>
      <c r="AC9" s="51" t="b">
        <f t="shared" si="0"/>
        <v>1</v>
      </c>
      <c r="AD9" s="51" t="b">
        <f t="shared" si="0"/>
        <v>1</v>
      </c>
      <c r="AE9" s="51" t="b">
        <f t="shared" si="0"/>
        <v>1</v>
      </c>
      <c r="AF9" s="51" t="b">
        <f t="shared" si="0"/>
        <v>1</v>
      </c>
      <c r="AG9" s="51" t="b">
        <f t="shared" si="1"/>
        <v>1</v>
      </c>
    </row>
    <row r="10" spans="2:33" x14ac:dyDescent="0.25">
      <c r="B10" s="8" t="s">
        <v>78</v>
      </c>
      <c r="C10" s="8">
        <v>21156</v>
      </c>
      <c r="D10" s="8">
        <v>15.633706021888401</v>
      </c>
      <c r="E10" s="8">
        <v>39594</v>
      </c>
      <c r="F10" s="8">
        <v>29.258884299047502</v>
      </c>
      <c r="G10" s="8">
        <v>74185</v>
      </c>
      <c r="H10" s="8">
        <v>54.820688279154297</v>
      </c>
      <c r="I10" s="8">
        <v>388</v>
      </c>
      <c r="J10" s="8">
        <v>0.28672139990984502</v>
      </c>
      <c r="K10" s="8">
        <v>135323</v>
      </c>
      <c r="N10" s="51" t="s">
        <v>68</v>
      </c>
      <c r="O10" s="51">
        <v>21156</v>
      </c>
      <c r="P10" s="51">
        <v>15.633706021888401</v>
      </c>
      <c r="Q10" s="51">
        <v>39594</v>
      </c>
      <c r="R10" s="51">
        <v>29.258884299047502</v>
      </c>
      <c r="S10" s="51">
        <v>74185</v>
      </c>
      <c r="T10" s="51">
        <v>54.820688279154297</v>
      </c>
      <c r="U10" s="51">
        <v>388</v>
      </c>
      <c r="V10" s="51">
        <v>0.28672139990984502</v>
      </c>
      <c r="W10" s="51">
        <v>135323</v>
      </c>
      <c r="X10" s="51" t="e">
        <f>N10=#REF!</f>
        <v>#REF!</v>
      </c>
      <c r="Y10" s="51" t="b">
        <f t="shared" si="0"/>
        <v>1</v>
      </c>
      <c r="Z10" s="51" t="b">
        <f t="shared" si="0"/>
        <v>1</v>
      </c>
      <c r="AA10" s="51" t="b">
        <f t="shared" si="0"/>
        <v>1</v>
      </c>
      <c r="AB10" s="51" t="b">
        <f t="shared" si="0"/>
        <v>1</v>
      </c>
      <c r="AC10" s="51" t="b">
        <f t="shared" si="0"/>
        <v>1</v>
      </c>
      <c r="AD10" s="51" t="b">
        <f t="shared" si="0"/>
        <v>1</v>
      </c>
      <c r="AE10" s="51" t="b">
        <f t="shared" si="0"/>
        <v>1</v>
      </c>
      <c r="AF10" s="51" t="b">
        <f t="shared" si="0"/>
        <v>1</v>
      </c>
      <c r="AG10" s="51" t="b">
        <f t="shared" si="1"/>
        <v>1</v>
      </c>
    </row>
    <row r="12" spans="2:33" x14ac:dyDescent="0.25">
      <c r="B12" s="8" t="s">
        <v>119</v>
      </c>
    </row>
    <row r="13" spans="2:33" x14ac:dyDescent="0.25">
      <c r="C13" s="8" t="str">
        <f>C2</f>
        <v>Urban</v>
      </c>
      <c r="D13" s="8" t="str">
        <f>E2</f>
        <v>Town&amp;Fringe</v>
      </c>
      <c r="E13" s="8" t="str">
        <f>G2</f>
        <v>Village</v>
      </c>
      <c r="I13" s="8" t="s">
        <v>107</v>
      </c>
    </row>
    <row r="14" spans="2:33" x14ac:dyDescent="0.25">
      <c r="B14" s="8" t="s">
        <v>1</v>
      </c>
      <c r="C14" s="8">
        <f>SUMIF('Cluster data'!$B$3:$B$66,'HB data'!$B14,'Cluster data'!$D$3:$D$66)</f>
        <v>420837</v>
      </c>
      <c r="D14" s="8">
        <f>SUMIF('Cluster data'!$B$3:$B$66,'HB data'!$B14,'Cluster data'!$F$3:$F$66)</f>
        <v>84474</v>
      </c>
      <c r="E14" s="8">
        <f>SUMIF('Cluster data'!$B$3:$B$66,'HB data'!$B14,'Cluster data'!$H$3:$H$66)</f>
        <v>36365</v>
      </c>
      <c r="I14" s="8" t="b">
        <f>C14=C4</f>
        <v>1</v>
      </c>
      <c r="J14" s="8" t="b">
        <f t="shared" ref="J14:J20" si="2">D14=E4</f>
        <v>1</v>
      </c>
      <c r="K14" s="8" t="b">
        <f t="shared" ref="K14:K20" si="3">E14=G4</f>
        <v>1</v>
      </c>
      <c r="O14" s="34"/>
      <c r="P14" s="34"/>
      <c r="Q14" s="34"/>
      <c r="R14" s="34"/>
      <c r="S14" s="34"/>
      <c r="U14" s="35"/>
      <c r="V14" s="35"/>
      <c r="W14" s="35"/>
      <c r="X14" s="35"/>
      <c r="Y14" s="35"/>
    </row>
    <row r="15" spans="2:33" x14ac:dyDescent="0.25">
      <c r="B15" s="8" t="s">
        <v>13</v>
      </c>
      <c r="C15" s="8">
        <f>SUMIF('Cluster data'!$B$3:$B$66,'HB data'!$B15,'Cluster data'!$D$3:$D$66)</f>
        <v>465967</v>
      </c>
      <c r="D15" s="8">
        <f>SUMIF('Cluster data'!$B$3:$B$66,'HB data'!$B15,'Cluster data'!$F$3:$F$66)</f>
        <v>82531</v>
      </c>
      <c r="E15" s="8">
        <f>SUMIF('Cluster data'!$B$3:$B$66,'HB data'!$B15,'Cluster data'!$H$3:$H$66)</f>
        <v>37868</v>
      </c>
      <c r="I15" s="8" t="b">
        <f t="shared" ref="I15:I20" si="4">C15=C5</f>
        <v>1</v>
      </c>
      <c r="J15" s="8" t="b">
        <f t="shared" si="2"/>
        <v>1</v>
      </c>
      <c r="K15" s="8" t="b">
        <f t="shared" si="3"/>
        <v>1</v>
      </c>
      <c r="O15" s="34"/>
      <c r="P15" s="34"/>
      <c r="Q15" s="34"/>
      <c r="R15" s="34"/>
      <c r="S15" s="34"/>
      <c r="U15" s="35"/>
      <c r="V15" s="35"/>
      <c r="W15" s="35"/>
      <c r="X15" s="35"/>
      <c r="Y15" s="35"/>
    </row>
    <row r="16" spans="2:33" x14ac:dyDescent="0.25">
      <c r="B16" s="8" t="s">
        <v>26</v>
      </c>
      <c r="C16" s="8">
        <f>SUMIF('Cluster data'!$B$3:$B$66,'HB data'!$B16,'Cluster data'!$D$3:$D$66)</f>
        <v>351122</v>
      </c>
      <c r="D16" s="8">
        <f>SUMIF('Cluster data'!$B$3:$B$66,'HB data'!$B16,'Cluster data'!$F$3:$F$66)</f>
        <v>179411</v>
      </c>
      <c r="E16" s="8">
        <f>SUMIF('Cluster data'!$B$3:$B$66,'HB data'!$B16,'Cluster data'!$H$3:$H$66)</f>
        <v>166086</v>
      </c>
      <c r="I16" s="8" t="b">
        <f t="shared" si="4"/>
        <v>1</v>
      </c>
      <c r="J16" s="8" t="b">
        <f t="shared" si="2"/>
        <v>1</v>
      </c>
      <c r="K16" s="8" t="b">
        <f t="shared" si="3"/>
        <v>1</v>
      </c>
      <c r="O16" s="34"/>
      <c r="P16" s="34"/>
      <c r="Q16" s="34"/>
      <c r="R16" s="34"/>
      <c r="S16" s="34"/>
      <c r="U16" s="35"/>
      <c r="V16" s="35"/>
      <c r="W16" s="35"/>
      <c r="X16" s="35"/>
      <c r="Y16" s="35"/>
    </row>
    <row r="17" spans="2:25" x14ac:dyDescent="0.25">
      <c r="B17" s="8" t="s">
        <v>41</v>
      </c>
      <c r="C17" s="8">
        <f>SUMIF('Cluster data'!$B$3:$B$66,'HB data'!$B17,'Cluster data'!$D$3:$D$66)</f>
        <v>468914</v>
      </c>
      <c r="D17" s="8">
        <f>SUMIF('Cluster data'!$B$3:$B$66,'HB data'!$B17,'Cluster data'!$F$3:$F$66)</f>
        <v>14902</v>
      </c>
      <c r="E17" s="8">
        <f>SUMIF('Cluster data'!$B$3:$B$66,'HB data'!$B17,'Cluster data'!$H$3:$H$66)</f>
        <v>13953</v>
      </c>
      <c r="I17" s="8" t="b">
        <f t="shared" si="4"/>
        <v>1</v>
      </c>
      <c r="J17" s="8" t="b">
        <f t="shared" si="2"/>
        <v>1</v>
      </c>
      <c r="K17" s="8" t="b">
        <f t="shared" si="3"/>
        <v>1</v>
      </c>
      <c r="O17" s="34"/>
      <c r="P17" s="34"/>
      <c r="Q17" s="34"/>
      <c r="R17" s="34"/>
      <c r="S17" s="34"/>
      <c r="U17" s="35"/>
      <c r="V17" s="35"/>
      <c r="W17" s="35"/>
      <c r="X17" s="35"/>
      <c r="Y17" s="35"/>
    </row>
    <row r="18" spans="2:25" x14ac:dyDescent="0.25">
      <c r="B18" s="8" t="s">
        <v>51</v>
      </c>
      <c r="C18" s="8">
        <f>SUMIF('Cluster data'!$B$3:$B$66,'HB data'!$B18,'Cluster data'!$D$3:$D$66)</f>
        <v>227958</v>
      </c>
      <c r="D18" s="8">
        <f>SUMIF('Cluster data'!$B$3:$B$66,'HB data'!$B18,'Cluster data'!$F$3:$F$66)</f>
        <v>68908</v>
      </c>
      <c r="E18" s="8">
        <f>SUMIF('Cluster data'!$B$3:$B$66,'HB data'!$B18,'Cluster data'!$H$3:$H$66)</f>
        <v>6694</v>
      </c>
      <c r="I18" s="8" t="b">
        <f t="shared" si="4"/>
        <v>1</v>
      </c>
      <c r="J18" s="8" t="b">
        <f t="shared" si="2"/>
        <v>1</v>
      </c>
      <c r="K18" s="8" t="b">
        <f t="shared" si="3"/>
        <v>1</v>
      </c>
      <c r="O18" s="34"/>
      <c r="P18" s="34"/>
      <c r="Q18" s="34"/>
      <c r="R18" s="34"/>
      <c r="S18" s="34"/>
      <c r="U18" s="35"/>
      <c r="V18" s="35"/>
      <c r="W18" s="35"/>
      <c r="X18" s="35"/>
      <c r="Y18" s="35"/>
    </row>
    <row r="19" spans="2:25" x14ac:dyDescent="0.25">
      <c r="B19" s="8" t="s">
        <v>60</v>
      </c>
      <c r="C19" s="8">
        <f>SUMIF('Cluster data'!$B$3:$B$66,'HB data'!$B19,'Cluster data'!$D$3:$D$66)</f>
        <v>130734</v>
      </c>
      <c r="D19" s="8">
        <f>SUMIF('Cluster data'!$B$3:$B$66,'HB data'!$B19,'Cluster data'!$F$3:$F$66)</f>
        <v>77263</v>
      </c>
      <c r="E19" s="8">
        <f>SUMIF('Cluster data'!$B$3:$B$66,'HB data'!$B19,'Cluster data'!$H$3:$H$66)</f>
        <v>182405</v>
      </c>
      <c r="I19" s="8" t="b">
        <f t="shared" si="4"/>
        <v>1</v>
      </c>
      <c r="J19" s="8" t="b">
        <f t="shared" si="2"/>
        <v>1</v>
      </c>
      <c r="K19" s="8" t="b">
        <f t="shared" si="3"/>
        <v>1</v>
      </c>
      <c r="O19" s="34"/>
      <c r="P19" s="34"/>
      <c r="Q19" s="34"/>
      <c r="R19" s="34"/>
      <c r="S19" s="34"/>
      <c r="U19" s="35"/>
      <c r="V19" s="35"/>
      <c r="W19" s="35"/>
      <c r="X19" s="35"/>
      <c r="Y19" s="35"/>
    </row>
    <row r="20" spans="2:25" x14ac:dyDescent="0.25">
      <c r="B20" s="8" t="s">
        <v>68</v>
      </c>
      <c r="C20" s="8">
        <f>SUMIF('Cluster data'!$B$3:$B$66,'HB data'!$B20,'Cluster data'!$D$3:$D$66)</f>
        <v>21156</v>
      </c>
      <c r="D20" s="8">
        <f>SUMIF('Cluster data'!$B$3:$B$66,'HB data'!$B20,'Cluster data'!$F$3:$F$66)</f>
        <v>39594</v>
      </c>
      <c r="E20" s="8">
        <f>SUMIF('Cluster data'!$B$3:$B$66,'HB data'!$B20,'Cluster data'!$H$3:$H$66)</f>
        <v>74185</v>
      </c>
      <c r="I20" s="8" t="b">
        <f t="shared" si="4"/>
        <v>1</v>
      </c>
      <c r="J20" s="8" t="b">
        <f t="shared" si="2"/>
        <v>1</v>
      </c>
      <c r="K20" s="8" t="b">
        <f t="shared" si="3"/>
        <v>1</v>
      </c>
      <c r="O20" s="34"/>
      <c r="P20" s="34"/>
      <c r="Q20" s="34"/>
      <c r="R20" s="34"/>
      <c r="S20" s="34"/>
      <c r="U20" s="35"/>
      <c r="V20" s="35"/>
      <c r="W20" s="35"/>
      <c r="X20" s="35"/>
      <c r="Y20" s="35"/>
    </row>
    <row r="22" spans="2:25" x14ac:dyDescent="0.25">
      <c r="B22" s="27"/>
    </row>
    <row r="24" spans="2:25" x14ac:dyDescent="0.25">
      <c r="D24" s="50"/>
      <c r="F24" s="50"/>
      <c r="H24" s="50"/>
      <c r="J24" s="34"/>
      <c r="O24" s="36"/>
    </row>
    <row r="25" spans="2:25" x14ac:dyDescent="0.25">
      <c r="D25" s="50"/>
      <c r="F25" s="50"/>
      <c r="H25" s="50"/>
      <c r="J25" s="34"/>
    </row>
    <row r="26" spans="2:25" x14ac:dyDescent="0.25">
      <c r="D26" s="50"/>
      <c r="F26" s="50"/>
      <c r="H26" s="50"/>
      <c r="J26" s="34"/>
    </row>
    <row r="27" spans="2:25" x14ac:dyDescent="0.25">
      <c r="D27" s="50"/>
      <c r="F27" s="50"/>
      <c r="H27" s="50"/>
      <c r="J27" s="34"/>
    </row>
    <row r="28" spans="2:25" x14ac:dyDescent="0.25">
      <c r="D28" s="50"/>
      <c r="F28" s="50"/>
      <c r="H28" s="50"/>
      <c r="J28" s="34"/>
    </row>
    <row r="29" spans="2:25" x14ac:dyDescent="0.25">
      <c r="D29" s="50"/>
      <c r="F29" s="50"/>
      <c r="H29" s="50"/>
      <c r="J29" s="34"/>
    </row>
    <row r="30" spans="2:25" x14ac:dyDescent="0.25">
      <c r="D30" s="50"/>
      <c r="F30" s="50"/>
      <c r="H30" s="50"/>
      <c r="J30" s="34"/>
    </row>
    <row r="31" spans="2:25" x14ac:dyDescent="0.25">
      <c r="D31" s="50"/>
      <c r="F31" s="50"/>
      <c r="H31" s="50"/>
      <c r="J31" s="3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936CDCDE8F8418920914B3BFFF19C" ma:contentTypeVersion="12" ma:contentTypeDescription="Create a new document." ma:contentTypeScope="" ma:versionID="46c72e1d8acebe914fcc9e5d023688fa">
  <xsd:schema xmlns:xsd="http://www.w3.org/2001/XMLSchema" xmlns:xs="http://www.w3.org/2001/XMLSchema" xmlns:p="http://schemas.microsoft.com/office/2006/metadata/properties" xmlns:ns3="b7e247b7-cca8-429f-8688-16f83c8fba5f" xmlns:ns4="f30bebb2-c01f-48d0-81da-dc8b123879c2" targetNamespace="http://schemas.microsoft.com/office/2006/metadata/properties" ma:root="true" ma:fieldsID="2636daf5d91eb1d20b88f36be9bc60cc" ns3:_="" ns4:_="">
    <xsd:import namespace="b7e247b7-cca8-429f-8688-16f83c8fba5f"/>
    <xsd:import namespace="f30bebb2-c01f-48d0-81da-dc8b123879c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247b7-cca8-429f-8688-16f83c8fba5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0bebb2-c01f-48d0-81da-dc8b123879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7A45C7-38BE-46A7-90BE-D7961C4FEE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247b7-cca8-429f-8688-16f83c8fba5f"/>
    <ds:schemaRef ds:uri="f30bebb2-c01f-48d0-81da-dc8b123879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0CE8A6-C88E-48A0-B087-A193A33CAF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52360D-5E25-4DA0-AB55-C71870E1B72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30bebb2-c01f-48d0-81da-dc8b123879c2"/>
    <ds:schemaRef ds:uri="b7e247b7-cca8-429f-8688-16f83c8fba5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README</vt:lpstr>
      <vt:lpstr>Copy tables and charts</vt:lpstr>
      <vt:lpstr>Table &amp; chart</vt:lpstr>
      <vt:lpstr>Control sheet</vt:lpstr>
      <vt:lpstr>Cluster data</vt:lpstr>
      <vt:lpstr>HB data</vt:lpstr>
      <vt:lpstr>HBData</vt:lpstr>
      <vt:lpstr>Rural_data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 Francis</dc:creator>
  <cp:lastModifiedBy>Rh168211</cp:lastModifiedBy>
  <dcterms:created xsi:type="dcterms:W3CDTF">2012-08-23T10:24:01Z</dcterms:created>
  <dcterms:modified xsi:type="dcterms:W3CDTF">2021-08-06T08:02:33Z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0x01010072F936CDCDE8F8418920914B3BFFF19C</vt:lpwstr>
  </property>
</Properties>
</file>