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workbookProtection workbookPassword="CB28" lockStructure="1"/>
  <bookViews>
    <workbookView xWindow="360" yWindow="300" windowWidth="18735" windowHeight="11700" tabRatio="761"/>
  </bookViews>
  <sheets>
    <sheet name="README" sheetId="5" r:id="rId1"/>
    <sheet name="Copy tables and charts" sheetId="16" r:id="rId2"/>
    <sheet name="Table and chart" sheetId="15" r:id="rId3"/>
    <sheet name="Control sheet" sheetId="2" state="hidden" r:id="rId4"/>
    <sheet name="Additional HB data" sheetId="13" state="hidden" r:id="rId5"/>
    <sheet name="Data sheet" sheetId="8" state="hidden" r:id="rId6"/>
  </sheets>
  <definedNames>
    <definedName name="Headers">'Control sheet'!$B$31:$B$37</definedName>
    <definedName name="_xlnm.Print_Area" localSheetId="1">'Copy tables and charts'!$A$1:$S$43</definedName>
  </definedNames>
  <calcPr calcId="162913"/>
</workbook>
</file>

<file path=xl/calcChain.xml><?xml version="1.0" encoding="utf-8"?>
<calcChain xmlns="http://schemas.openxmlformats.org/spreadsheetml/2006/main">
  <c r="D4" i="2" l="1"/>
  <c r="C24" i="2" s="1"/>
  <c r="D32" i="2"/>
  <c r="F35" i="15"/>
  <c r="K12" i="2"/>
  <c r="I12" i="2"/>
  <c r="G12" i="2" s="1"/>
  <c r="E12" i="2" s="1"/>
  <c r="D31" i="2"/>
  <c r="B4" i="2"/>
  <c r="C11" i="2" s="1"/>
  <c r="D44" i="2"/>
  <c r="D33" i="2"/>
  <c r="D34" i="2"/>
  <c r="D35" i="2"/>
  <c r="D36" i="2"/>
  <c r="D37" i="2"/>
  <c r="D38" i="2"/>
  <c r="D39" i="2"/>
  <c r="D40" i="2"/>
  <c r="D41" i="2"/>
  <c r="D42" i="2"/>
  <c r="D43" i="2"/>
  <c r="C44" i="2" l="1"/>
  <c r="C43" i="2"/>
  <c r="C42" i="2"/>
  <c r="C41" i="2"/>
  <c r="C40" i="2"/>
  <c r="C36" i="2"/>
  <c r="C33" i="2"/>
  <c r="C10" i="2"/>
  <c r="N11" i="2" s="1"/>
  <c r="C20" i="2"/>
  <c r="F24" i="15"/>
  <c r="C22" i="2"/>
  <c r="C37" i="2"/>
  <c r="C31" i="2"/>
  <c r="C34" i="2"/>
  <c r="C38" i="2"/>
  <c r="C35" i="2"/>
  <c r="C39" i="2"/>
  <c r="C32" i="2"/>
  <c r="M11" i="2"/>
  <c r="K11" i="2"/>
  <c r="I11" i="2"/>
  <c r="G11" i="2"/>
  <c r="E11" i="2"/>
  <c r="N10" i="2" l="1"/>
  <c r="N12" i="2" s="1"/>
  <c r="L10" i="2"/>
  <c r="M14" i="2" s="1"/>
  <c r="H26" i="15" s="1"/>
  <c r="F10" i="2"/>
  <c r="G14" i="2" s="1"/>
  <c r="H10" i="2"/>
  <c r="I14" i="2" s="1"/>
  <c r="H28" i="15" s="1"/>
  <c r="J10" i="2"/>
  <c r="K14" i="2" s="1"/>
  <c r="H27" i="15" s="1"/>
  <c r="D10" i="2"/>
  <c r="E14" i="2" s="1"/>
  <c r="R11" i="2"/>
  <c r="C27" i="2" l="1"/>
  <c r="H32" i="15"/>
  <c r="P10" i="2"/>
  <c r="M10" i="2" s="1"/>
  <c r="M16" i="2" s="1"/>
  <c r="M18" i="2" s="1"/>
  <c r="H30" i="15"/>
  <c r="H29" i="15"/>
  <c r="O10" i="2" l="1"/>
  <c r="I32" i="15" s="1"/>
  <c r="E10" i="2"/>
  <c r="E17" i="2" s="1"/>
  <c r="I30" i="15" s="1"/>
  <c r="M17" i="2"/>
  <c r="I26" i="15" s="1"/>
  <c r="G10" i="2"/>
  <c r="G16" i="2" s="1"/>
  <c r="G18" i="2" s="1"/>
  <c r="I10" i="2"/>
  <c r="I13" i="2" s="1"/>
  <c r="I15" i="2" s="1"/>
  <c r="K10" i="2"/>
  <c r="K16" i="2" s="1"/>
  <c r="K18" i="2" s="1"/>
  <c r="M13" i="2"/>
  <c r="M15" i="2" s="1"/>
  <c r="H33" i="15"/>
  <c r="E13" i="2" l="1"/>
  <c r="E15" i="2" s="1"/>
  <c r="E16" i="2"/>
  <c r="E18" i="2" s="1"/>
  <c r="I17" i="2"/>
  <c r="I28" i="15" s="1"/>
  <c r="G17" i="2"/>
  <c r="I29" i="15" s="1"/>
  <c r="G13" i="2"/>
  <c r="G15" i="2" s="1"/>
  <c r="K17" i="2"/>
  <c r="I27" i="15" s="1"/>
  <c r="I16" i="2"/>
  <c r="I18" i="2" s="1"/>
  <c r="K13" i="2"/>
  <c r="K15" i="2" s="1"/>
</calcChain>
</file>

<file path=xl/sharedStrings.xml><?xml version="1.0" encoding="utf-8"?>
<sst xmlns="http://schemas.openxmlformats.org/spreadsheetml/2006/main" count="343" uniqueCount="187">
  <si>
    <t>WIMD 1</t>
  </si>
  <si>
    <t>WIMD 1 %</t>
  </si>
  <si>
    <t>WIMD 2</t>
  </si>
  <si>
    <t>WIMD 2 %</t>
  </si>
  <si>
    <t>WIMD 3</t>
  </si>
  <si>
    <t>WIMD 3 %</t>
  </si>
  <si>
    <t>WIMD 4</t>
  </si>
  <si>
    <t>WIMD 4 %</t>
  </si>
  <si>
    <t>WIMD 5</t>
  </si>
  <si>
    <t>WIMD 5 %</t>
  </si>
  <si>
    <t>Total</t>
  </si>
  <si>
    <t>Abertawe Bro Morgannwg University LHB</t>
  </si>
  <si>
    <t>Bridgend North Network</t>
  </si>
  <si>
    <t>Cwmtawe</t>
  </si>
  <si>
    <t>Llwchwr</t>
  </si>
  <si>
    <t>Upper Valleys</t>
  </si>
  <si>
    <t>Bridgend East Network</t>
  </si>
  <si>
    <t>CityHealth</t>
  </si>
  <si>
    <t>Afan</t>
  </si>
  <si>
    <t>BayHealth</t>
  </si>
  <si>
    <t>Penderi</t>
  </si>
  <si>
    <t>Neath</t>
  </si>
  <si>
    <t>Bridgend West Network</t>
  </si>
  <si>
    <t>Aneurin Bevan LHB</t>
  </si>
  <si>
    <t>Torfaen North</t>
  </si>
  <si>
    <t>Torfaen South</t>
  </si>
  <si>
    <t>Monmouthshire North</t>
  </si>
  <si>
    <t>Newport Central</t>
  </si>
  <si>
    <t>Caerphilly South</t>
  </si>
  <si>
    <t>Blaenau Gwent East</t>
  </si>
  <si>
    <t>Monmouthshire South</t>
  </si>
  <si>
    <t>Caerphilly East</t>
  </si>
  <si>
    <t>Caerphilly North</t>
  </si>
  <si>
    <t>Blaenau Gwent West</t>
  </si>
  <si>
    <t>Newport East</t>
  </si>
  <si>
    <t>Newport West</t>
  </si>
  <si>
    <t>Betsi Cadwaladr University LHB</t>
  </si>
  <si>
    <t>Meirionnydd</t>
  </si>
  <si>
    <t>Conwy East</t>
  </si>
  <si>
    <t>Mold, Buckley &amp; Caergwle</t>
  </si>
  <si>
    <t>Wrexham Town</t>
  </si>
  <si>
    <t>Conwy West</t>
  </si>
  <si>
    <t>Holywell &amp; Flint</t>
  </si>
  <si>
    <t>North Denbighshire</t>
  </si>
  <si>
    <t>Dwyfor</t>
  </si>
  <si>
    <t>Anglesey</t>
  </si>
  <si>
    <t>Central &amp; South Denbighshire</t>
  </si>
  <si>
    <t>Arfon</t>
  </si>
  <si>
    <t>Deeside, Hawarden &amp; Saltney</t>
  </si>
  <si>
    <t>West &amp; North Wrexham</t>
  </si>
  <si>
    <t>South Wrexham</t>
  </si>
  <si>
    <t>Cardiff and Vale University LHB</t>
  </si>
  <si>
    <t>Cardiff West</t>
  </si>
  <si>
    <t>City &amp; Cardiff South</t>
  </si>
  <si>
    <t>Cardiff East</t>
  </si>
  <si>
    <t>Eastern Vale</t>
  </si>
  <si>
    <t>Cardiff North</t>
  </si>
  <si>
    <t>Cardiff South West</t>
  </si>
  <si>
    <t>Western Vale</t>
  </si>
  <si>
    <t>Cardiff South East</t>
  </si>
  <si>
    <t>Central Vale</t>
  </si>
  <si>
    <t>Cwm Taf LHB</t>
  </si>
  <si>
    <t>North Taf Ely</t>
  </si>
  <si>
    <t>South Taf Ely</t>
  </si>
  <si>
    <t>South Rhondda</t>
  </si>
  <si>
    <t>South Merthyr Tydfil</t>
  </si>
  <si>
    <t>North Merthyr Tydfil</t>
  </si>
  <si>
    <t>South Cynon</t>
  </si>
  <si>
    <t>North Rhondda</t>
  </si>
  <si>
    <t>North Cynon</t>
  </si>
  <si>
    <t>Hywel Dda LHB</t>
  </si>
  <si>
    <t>North Pembrokeshire</t>
  </si>
  <si>
    <t>South Pembrokeshire</t>
  </si>
  <si>
    <t>Amman/Gwendraeth</t>
  </si>
  <si>
    <t>North Ceredigion</t>
  </si>
  <si>
    <t>Llanelli</t>
  </si>
  <si>
    <t>Taf / Teifi / Tywi</t>
  </si>
  <si>
    <t>South Ceredigion</t>
  </si>
  <si>
    <t>Powys Teaching LHB</t>
  </si>
  <si>
    <t>Mid Powys</t>
  </si>
  <si>
    <t>South Powys</t>
  </si>
  <si>
    <t>North Powys</t>
  </si>
  <si>
    <t>Current selection (list number)</t>
  </si>
  <si>
    <t>Current selection</t>
  </si>
  <si>
    <t>Current selection (for title)</t>
  </si>
  <si>
    <t>Hywel Dda HB</t>
  </si>
  <si>
    <t>Cardiff and Vale UHB</t>
  </si>
  <si>
    <t>Abertawe Bro Morgannwg UHB</t>
  </si>
  <si>
    <t>Powys THB</t>
  </si>
  <si>
    <t>Betsi Cadwaladr UHB</t>
  </si>
  <si>
    <t>Cwm Taf HB</t>
  </si>
  <si>
    <t>Aneurin Bevan HB</t>
  </si>
  <si>
    <t>Selected area</t>
  </si>
  <si>
    <t>GP Cluster</t>
  </si>
  <si>
    <t>Least deprived</t>
  </si>
  <si>
    <t>Middle</t>
  </si>
  <si>
    <t>Next most deprived</t>
  </si>
  <si>
    <t>Most deprived</t>
  </si>
  <si>
    <t>Source</t>
  </si>
  <si>
    <t>Title 3</t>
  </si>
  <si>
    <t>Title 2</t>
  </si>
  <si>
    <t>Title 1</t>
  </si>
  <si>
    <t>TOPIC:</t>
  </si>
  <si>
    <t>GP Cluster Profiles</t>
  </si>
  <si>
    <t>SUBJECT:</t>
  </si>
  <si>
    <t xml:space="preserve">SOURCE: </t>
  </si>
  <si>
    <t>GEOGRAPHY:</t>
  </si>
  <si>
    <t>PERIOD:</t>
  </si>
  <si>
    <t>DEMOGRAPHY:</t>
  </si>
  <si>
    <t>STATISTICS:</t>
  </si>
  <si>
    <t>NOTES:</t>
  </si>
  <si>
    <t>Counts, percentages</t>
  </si>
  <si>
    <t>Next least deprived</t>
  </si>
  <si>
    <t>HB</t>
  </si>
  <si>
    <t>Select Health Board</t>
  </si>
  <si>
    <t>Select GP Cluster</t>
  </si>
  <si>
    <t>GP Practice Cluster</t>
  </si>
  <si>
    <t>total</t>
  </si>
  <si>
    <t>NULL</t>
  </si>
  <si>
    <t>Local Health Board</t>
  </si>
  <si>
    <t>One</t>
  </si>
  <si>
    <t>One%</t>
  </si>
  <si>
    <t>Two</t>
  </si>
  <si>
    <t>Two%</t>
  </si>
  <si>
    <t>Three</t>
  </si>
  <si>
    <t>Three%</t>
  </si>
  <si>
    <t>Four</t>
  </si>
  <si>
    <t>Four%</t>
  </si>
  <si>
    <t>Five</t>
  </si>
  <si>
    <t>Five%</t>
  </si>
  <si>
    <t>Unmatched postcode</t>
  </si>
  <si>
    <t>Unmatched postcode%</t>
  </si>
  <si>
    <t>Unmatched postcode %</t>
  </si>
  <si>
    <t>% data label for chart</t>
  </si>
  <si>
    <t>Count</t>
  </si>
  <si>
    <t>Percentage</t>
  </si>
  <si>
    <t>count data label for chart</t>
  </si>
  <si>
    <t>%</t>
  </si>
  <si>
    <t>Locality Network:</t>
  </si>
  <si>
    <t>Check HB %</t>
  </si>
  <si>
    <t>Health Board (X value):</t>
  </si>
  <si>
    <t>Health Board (Y value):</t>
  </si>
  <si>
    <t>Results from SQL query below ("LHB" changed to "HB" etc using find and replace, to enable VLOOKUP from control sheet)</t>
  </si>
  <si>
    <t>Incremental value for Y values</t>
  </si>
  <si>
    <t>Chart footnote</t>
  </si>
  <si>
    <t>Count rounded to 10</t>
  </si>
  <si>
    <t>†Total does not include counts of &lt;5</t>
  </si>
  <si>
    <t>Supresed for table</t>
  </si>
  <si>
    <t>Supressed for chart</t>
  </si>
  <si>
    <t>Produced by Public Health Wales Observatory, using WDS (NWIS), WIMD (WG)</t>
  </si>
  <si>
    <t>Deprivation</t>
  </si>
  <si>
    <t>GP registrations data: Welsh Demographic Service (WDS), NHS Wales Informatics Service (NWIS)</t>
  </si>
  <si>
    <t>GP clusters in Wales</t>
  </si>
  <si>
    <r>
      <t xml:space="preserve">This file provides supporting data for the Observatory's </t>
    </r>
    <r>
      <rPr>
        <i/>
        <sz val="10"/>
        <color indexed="18"/>
        <rFont val="Verdana"/>
        <family val="2"/>
      </rPr>
      <t>GP Cluster Profiles.</t>
    </r>
  </si>
  <si>
    <t>Details of the data source, method, caveats and notes on interpretation are available from the technical guide that accompanies these profiles.</t>
  </si>
  <si>
    <t>The profiles and technical guide are available here:</t>
  </si>
  <si>
    <t xml:space="preserve">Deprivation: Welsh Index of Multiple Deprivation (WIMD) 2011, Welsh Government (WG) </t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</si>
  <si>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</si>
  <si>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</si>
  <si>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</si>
  <si>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</si>
  <si>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</si>
  <si>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</si>
  <si>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</si>
  <si>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</si>
  <si>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</si>
  <si>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</si>
  <si>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</si>
  <si>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</si>
  <si>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</si>
  <si>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</si>
  <si>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</si>
  <si>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</si>
  <si>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</si>
  <si>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</si>
  <si>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</si>
  <si>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</si>
  <si>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</si>
  <si>
    <t>Contents (click links to access):</t>
  </si>
  <si>
    <t>How to copy tables and charts</t>
  </si>
  <si>
    <t>Table and chart</t>
  </si>
  <si>
    <t>www,publichealthwalesobservatory.wales.nhs.uk/gpclusters</t>
  </si>
  <si>
    <t>*Postcodes that could not be matched to an area of residence and therefore could not be classified</t>
  </si>
  <si>
    <t>Unmatched postcode*</t>
  </si>
  <si>
    <t>Total†</t>
  </si>
  <si>
    <t>Wales-residents registered with GP practices which form the clusters in Wales</t>
  </si>
  <si>
    <t>2012 (extract taken from WDS in September 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</si>
</sst>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0.000000"/>
    <numFmt numFmtId="165" formatCode="0.0000000000000"/>
    <numFmt numFmtId="166" formatCode="0.0"/>
    <numFmt numFmtId="167" formatCode="_-* #,##0_-;\-* #,##0_-;_-* &quot;-&quot;??_-;_-@_-"/>
    <numFmt numFmtId="168" formatCode="0.000"/>
    <numFmt numFmtId="169" formatCode="#,##0_ ;\-#,##0\ "/>
  </numFmts>
  <fonts count="28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9"/>
      <color theme="1"/>
      <name val="Verdana"/>
      <family val="2"/>
    </font>
    <font>
      <sz val="10"/>
      <name val="Arial"/>
      <family val="2"/>
    </font>
    <font>
      <sz val="10"/>
      <name val="Verdana"/>
      <family val="2"/>
    </font>
    <font>
      <sz val="10"/>
      <color indexed="18"/>
      <name val="Verdana"/>
      <family val="2"/>
    </font>
    <font>
      <i/>
      <sz val="10"/>
      <color indexed="18"/>
      <name val="Verdana"/>
      <family val="2"/>
    </font>
    <font>
      <b/>
      <sz val="10"/>
      <color indexed="10"/>
      <name val="Verdana"/>
      <family val="2"/>
    </font>
    <font>
      <sz val="10"/>
      <color rgb="FFFF0000"/>
      <name val="Verdana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rgb="FF000080"/>
      <name val="Verdana"/>
      <family val="2"/>
    </font>
    <font>
      <b/>
      <sz val="9"/>
      <color rgb="FF000080"/>
      <name val="Verdana"/>
      <family val="2"/>
    </font>
    <font>
      <sz val="8"/>
      <color rgb="FF000080"/>
      <name val="Verdana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000080"/>
      <name val="Verdana"/>
      <family val="2"/>
    </font>
    <font>
      <sz val="10"/>
      <color rgb="FF000080"/>
      <name val="Verdana"/>
      <family val="2"/>
    </font>
    <font>
      <u/>
      <sz val="10"/>
      <color indexed="12"/>
      <name val="MS Sans Serif"/>
      <family val="2"/>
    </font>
    <font>
      <b/>
      <sz val="10"/>
      <color rgb="FF002060"/>
      <name val="Verdana"/>
      <family val="2"/>
    </font>
    <font>
      <sz val="11"/>
      <color theme="1"/>
      <name val="Verdana"/>
      <family val="2"/>
    </font>
    <font>
      <u/>
      <sz val="10"/>
      <color theme="1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000080"/>
      </bottom>
      <diagonal/>
    </border>
    <border>
      <left/>
      <right/>
      <top style="thin">
        <color rgb="FF00008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43" fontId="2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90">
    <xf numFmtId="0" fontId="0" fillId="0" borderId="0" xfId="0"/>
    <xf numFmtId="0" fontId="6" fillId="0" borderId="0" xfId="0" applyFont="1"/>
    <xf numFmtId="1" fontId="6" fillId="0" borderId="0" xfId="0" applyNumberFormat="1" applyFont="1" applyAlignment="1">
      <alignment horizontal="right"/>
    </xf>
    <xf numFmtId="0" fontId="6" fillId="0" borderId="0" xfId="0" applyFont="1" applyFill="1"/>
    <xf numFmtId="1" fontId="6" fillId="0" borderId="0" xfId="0" applyNumberFormat="1" applyFont="1" applyFill="1"/>
    <xf numFmtId="0" fontId="5" fillId="0" borderId="0" xfId="11" applyFont="1"/>
    <xf numFmtId="0" fontId="7" fillId="0" borderId="0" xfId="0" applyFont="1"/>
    <xf numFmtId="0" fontId="6" fillId="0" borderId="0" xfId="0" applyFont="1" applyAlignment="1">
      <alignment horizontal="right"/>
    </xf>
    <xf numFmtId="0" fontId="0" fillId="0" borderId="0" xfId="0"/>
    <xf numFmtId="0" fontId="4" fillId="0" borderId="0" xfId="0" applyFont="1"/>
    <xf numFmtId="0" fontId="7" fillId="0" borderId="0" xfId="0" applyFont="1" applyFill="1" applyBorder="1" applyAlignment="1"/>
    <xf numFmtId="0" fontId="6" fillId="0" borderId="0" xfId="0" applyFont="1" applyAlignment="1"/>
    <xf numFmtId="0" fontId="2" fillId="0" borderId="3" xfId="3" applyBorder="1"/>
    <xf numFmtId="0" fontId="2" fillId="0" borderId="0" xfId="3"/>
    <xf numFmtId="0" fontId="13" fillId="0" borderId="6" xfId="3" applyFont="1" applyFill="1" applyBorder="1"/>
    <xf numFmtId="0" fontId="10" fillId="0" borderId="0" xfId="3" applyFont="1"/>
    <xf numFmtId="0" fontId="11" fillId="0" borderId="0" xfId="3" applyFont="1" applyFill="1" applyBorder="1" applyAlignment="1">
      <alignment vertical="top" wrapText="1"/>
    </xf>
    <xf numFmtId="0" fontId="2" fillId="0" borderId="0" xfId="3" applyAlignment="1">
      <alignment vertical="center"/>
    </xf>
    <xf numFmtId="0" fontId="14" fillId="0" borderId="0" xfId="0" applyFont="1"/>
    <xf numFmtId="0" fontId="7" fillId="2" borderId="0" xfId="0" applyFont="1" applyFill="1"/>
    <xf numFmtId="0" fontId="6" fillId="2" borderId="0" xfId="0" applyFont="1" applyFill="1"/>
    <xf numFmtId="0" fontId="7" fillId="3" borderId="0" xfId="0" applyFont="1" applyFill="1"/>
    <xf numFmtId="0" fontId="6" fillId="3" borderId="0" xfId="0" applyFont="1" applyFill="1"/>
    <xf numFmtId="0" fontId="15" fillId="0" borderId="0" xfId="0" applyFont="1"/>
    <xf numFmtId="0" fontId="15" fillId="0" borderId="0" xfId="0" applyFont="1" applyAlignment="1">
      <alignment wrapText="1"/>
    </xf>
    <xf numFmtId="11" fontId="0" fillId="0" borderId="0" xfId="0" applyNumberFormat="1"/>
    <xf numFmtId="0" fontId="0" fillId="0" borderId="0" xfId="0" applyAlignment="1">
      <alignment horizontal="right"/>
    </xf>
    <xf numFmtId="0" fontId="8" fillId="0" borderId="0" xfId="0" applyFont="1"/>
    <xf numFmtId="1" fontId="16" fillId="0" borderId="0" xfId="0" applyNumberFormat="1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8" fillId="0" borderId="0" xfId="0" applyFont="1" applyBorder="1"/>
    <xf numFmtId="0" fontId="17" fillId="0" borderId="0" xfId="0" applyFont="1" applyFill="1"/>
    <xf numFmtId="0" fontId="0" fillId="0" borderId="7" xfId="0" applyBorder="1"/>
    <xf numFmtId="0" fontId="18" fillId="0" borderId="0" xfId="0" applyFont="1" applyFill="1"/>
    <xf numFmtId="1" fontId="8" fillId="0" borderId="0" xfId="0" applyNumberFormat="1" applyFont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1" fontId="6" fillId="0" borderId="0" xfId="0" applyNumberFormat="1" applyFont="1"/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166" fontId="0" fillId="0" borderId="0" xfId="0" applyNumberFormat="1"/>
    <xf numFmtId="0" fontId="0" fillId="0" borderId="0" xfId="0" applyFill="1"/>
    <xf numFmtId="11" fontId="0" fillId="0" borderId="0" xfId="0" applyNumberFormat="1" applyFill="1"/>
    <xf numFmtId="0" fontId="17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167" fontId="0" fillId="0" borderId="0" xfId="0" applyNumberFormat="1" applyAlignment="1">
      <alignment vertical="center"/>
    </xf>
    <xf numFmtId="167" fontId="6" fillId="0" borderId="0" xfId="0" applyNumberFormat="1" applyFont="1" applyAlignment="1">
      <alignment horizontal="right"/>
    </xf>
    <xf numFmtId="0" fontId="6" fillId="0" borderId="0" xfId="15" applyNumberFormat="1" applyFont="1" applyAlignment="1">
      <alignment horizontal="right"/>
    </xf>
    <xf numFmtId="0" fontId="6" fillId="0" borderId="0" xfId="0" applyNumberFormat="1" applyFont="1" applyAlignment="1">
      <alignment horizontal="right"/>
    </xf>
    <xf numFmtId="0" fontId="7" fillId="0" borderId="0" xfId="0" applyFont="1" applyAlignment="1">
      <alignment horizontal="left" wrapText="1"/>
    </xf>
    <xf numFmtId="167" fontId="0" fillId="0" borderId="0" xfId="0" applyNumberFormat="1"/>
    <xf numFmtId="0" fontId="19" fillId="0" borderId="0" xfId="0" applyFont="1" applyFill="1"/>
    <xf numFmtId="167" fontId="6" fillId="0" borderId="0" xfId="0" applyNumberFormat="1" applyFont="1"/>
    <xf numFmtId="166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168" fontId="6" fillId="0" borderId="0" xfId="0" applyNumberFormat="1" applyFont="1" applyAlignment="1">
      <alignment horizontal="right"/>
    </xf>
    <xf numFmtId="2" fontId="6" fillId="0" borderId="0" xfId="0" applyNumberFormat="1" applyFont="1" applyAlignment="1">
      <alignment horizontal="right"/>
    </xf>
    <xf numFmtId="0" fontId="22" fillId="0" borderId="0" xfId="3" applyFont="1" applyFill="1" applyBorder="1" applyAlignment="1">
      <alignment vertical="top"/>
    </xf>
    <xf numFmtId="0" fontId="23" fillId="0" borderId="0" xfId="3" applyFont="1" applyFill="1" applyBorder="1" applyAlignment="1">
      <alignment vertical="top"/>
    </xf>
    <xf numFmtId="0" fontId="23" fillId="0" borderId="0" xfId="3" applyFont="1" applyFill="1" applyBorder="1" applyAlignment="1">
      <alignment vertical="top" wrapText="1"/>
    </xf>
    <xf numFmtId="0" fontId="22" fillId="0" borderId="0" xfId="3" applyFont="1" applyFill="1" applyBorder="1" applyAlignment="1">
      <alignment horizontal="left" vertical="top" wrapText="1"/>
    </xf>
    <xf numFmtId="0" fontId="23" fillId="0" borderId="0" xfId="3" applyFont="1" applyFill="1" applyBorder="1" applyAlignment="1">
      <alignment horizontal="left" vertical="top"/>
    </xf>
    <xf numFmtId="0" fontId="22" fillId="0" borderId="0" xfId="3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0" fontId="10" fillId="0" borderId="0" xfId="17" applyFont="1"/>
    <xf numFmtId="0" fontId="5" fillId="0" borderId="0" xfId="17" applyFont="1"/>
    <xf numFmtId="0" fontId="10" fillId="0" borderId="0" xfId="17" quotePrefix="1" applyFont="1" applyAlignment="1">
      <alignment horizontal="center"/>
    </xf>
    <xf numFmtId="0" fontId="10" fillId="0" borderId="0" xfId="17" applyFont="1" applyAlignment="1">
      <alignment horizontal="center"/>
    </xf>
    <xf numFmtId="0" fontId="25" fillId="4" borderId="9" xfId="0" applyFont="1" applyFill="1" applyBorder="1"/>
    <xf numFmtId="0" fontId="26" fillId="4" borderId="1" xfId="0" applyFont="1" applyFill="1" applyBorder="1"/>
    <xf numFmtId="0" fontId="26" fillId="4" borderId="4" xfId="0" applyFont="1" applyFill="1" applyBorder="1"/>
    <xf numFmtId="0" fontId="10" fillId="4" borderId="5" xfId="3" applyFont="1" applyFill="1" applyBorder="1"/>
    <xf numFmtId="0" fontId="27" fillId="0" borderId="0" xfId="16" applyFont="1" applyAlignment="1" applyProtection="1"/>
    <xf numFmtId="0" fontId="18" fillId="0" borderId="0" xfId="0" applyFont="1" applyFill="1" applyAlignment="1">
      <alignment horizontal="right" indent="1"/>
    </xf>
    <xf numFmtId="167" fontId="8" fillId="0" borderId="0" xfId="15" applyNumberFormat="1" applyFont="1" applyFill="1" applyAlignment="1">
      <alignment horizontal="right" indent="2"/>
    </xf>
    <xf numFmtId="167" fontId="8" fillId="0" borderId="0" xfId="15" applyNumberFormat="1" applyFont="1" applyAlignment="1">
      <alignment horizontal="right"/>
    </xf>
    <xf numFmtId="169" fontId="16" fillId="0" borderId="0" xfId="15" applyNumberFormat="1" applyFont="1" applyAlignment="1">
      <alignment horizontal="right"/>
    </xf>
    <xf numFmtId="167" fontId="8" fillId="0" borderId="0" xfId="15" applyNumberFormat="1" applyFont="1" applyFill="1" applyAlignment="1">
      <alignment horizontal="right" vertical="center" indent="4"/>
    </xf>
    <xf numFmtId="166" fontId="8" fillId="0" borderId="0" xfId="0" applyNumberFormat="1" applyFont="1" applyFill="1" applyAlignment="1">
      <alignment horizontal="right" indent="1"/>
    </xf>
    <xf numFmtId="166" fontId="8" fillId="0" borderId="0" xfId="0" applyNumberFormat="1" applyFont="1" applyFill="1" applyAlignment="1">
      <alignment horizontal="right" vertical="center" indent="1"/>
    </xf>
    <xf numFmtId="0" fontId="27" fillId="5" borderId="11" xfId="16" applyFont="1" applyFill="1" applyBorder="1" applyAlignment="1" applyProtection="1">
      <alignment horizontal="left" vertical="center" wrapText="1" indent="1"/>
    </xf>
    <xf numFmtId="0" fontId="27" fillId="5" borderId="2" xfId="16" applyFont="1" applyFill="1" applyBorder="1" applyAlignment="1" applyProtection="1">
      <alignment horizontal="left" vertical="center" wrapText="1" indent="1"/>
    </xf>
    <xf numFmtId="0" fontId="27" fillId="5" borderId="12" xfId="16" applyFont="1" applyFill="1" applyBorder="1" applyAlignment="1" applyProtection="1">
      <alignment horizontal="left" vertical="center" wrapText="1" indent="1"/>
    </xf>
    <xf numFmtId="0" fontId="27" fillId="4" borderId="10" xfId="16" applyFont="1" applyFill="1" applyBorder="1" applyAlignment="1" applyProtection="1">
      <alignment horizontal="center"/>
    </xf>
    <xf numFmtId="0" fontId="27" fillId="4" borderId="0" xfId="16" applyFont="1" applyFill="1" applyBorder="1" applyAlignment="1" applyProtection="1">
      <alignment horizontal="center"/>
    </xf>
    <xf numFmtId="0" fontId="7" fillId="0" borderId="0" xfId="0" applyFont="1" applyAlignment="1">
      <alignment horizontal="left" wrapText="1"/>
    </xf>
    <xf numFmtId="0" fontId="7" fillId="0" borderId="7" xfId="0" applyFont="1" applyFill="1" applyBorder="1" applyAlignment="1">
      <alignment horizontal="left" vertical="top" wrapText="1"/>
    </xf>
    <xf numFmtId="1" fontId="17" fillId="0" borderId="8" xfId="0" applyNumberFormat="1" applyFont="1" applyFill="1" applyBorder="1" applyAlignment="1">
      <alignment horizontal="left" wrapText="1"/>
    </xf>
    <xf numFmtId="1" fontId="19" fillId="0" borderId="0" xfId="0" applyNumberFormat="1" applyFont="1" applyFill="1" applyBorder="1" applyAlignment="1">
      <alignment horizontal="left" wrapText="1"/>
    </xf>
  </cellXfs>
  <cellStyles count="26">
    <cellStyle name="Comma" xfId="15" builtinId="3"/>
    <cellStyle name="Hyperlink" xfId="16" builtinId="8"/>
    <cellStyle name="Hyperlink 2" xfId="1"/>
    <cellStyle name="Hyperlink 2 2" xfId="18"/>
    <cellStyle name="Hyperlink 3" xfId="19"/>
    <cellStyle name="Hyperlink 3 2" xfId="20"/>
    <cellStyle name="Hyperlink 3 3" xfId="21"/>
    <cellStyle name="Hyperlink 4" xfId="22"/>
    <cellStyle name="Normal" xfId="0" builtinId="0"/>
    <cellStyle name="Normal 2" xfId="2"/>
    <cellStyle name="Normal 2 2" xfId="3"/>
    <cellStyle name="Normal 2 2 2" xfId="23"/>
    <cellStyle name="Normal 2 3" xfId="4"/>
    <cellStyle name="Normal 2 3 2" xfId="17"/>
    <cellStyle name="Normal 2 4" xfId="5"/>
    <cellStyle name="Normal 2 5" xfId="6"/>
    <cellStyle name="Normal 2 6" xfId="7"/>
    <cellStyle name="Normal 3" xfId="8"/>
    <cellStyle name="Normal 3 2" xfId="9"/>
    <cellStyle name="Normal 4" xfId="10"/>
    <cellStyle name="Normal 4 2" xfId="24"/>
    <cellStyle name="Normal 5" xfId="11"/>
    <cellStyle name="Normal 6" xfId="12"/>
    <cellStyle name="Normal 7" xfId="13"/>
    <cellStyle name="Normal 8" xfId="14"/>
    <cellStyle name="Percent 2" xfId="25"/>
  </cellStyles>
  <dxfs count="0"/>
  <tableStyles count="0" defaultTableStyle="TableStyleMedium9" defaultPivotStyle="PivotStyleLight16"/>
  <colors>
    <mruColors>
      <color rgb="FF000080"/>
      <color rgb="FF376092"/>
      <color rgb="FF254061"/>
      <color rgb="FF95B3D7"/>
      <color rgb="FFB9CDE5"/>
      <color rgb="FFDCE6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image" Target="../media/image7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877186761229332"/>
          <c:y val="0.25588088674270493"/>
          <c:w val="0.51182151300236411"/>
          <c:h val="0.540550760674366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'Control sheet'!$E$16</c:f>
              <c:strCache>
                <c:ptCount val="1"/>
                <c:pt idx="0">
                  <c:v>9.9% (6,540)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sheet'!$E$10</c:f>
              <c:numCache>
                <c:formatCode>0</c:formatCode>
                <c:ptCount val="1"/>
                <c:pt idx="0">
                  <c:v>9.91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42-49C7-98F7-D96056F822D6}"/>
            </c:ext>
          </c:extLst>
        </c:ser>
        <c:ser>
          <c:idx val="3"/>
          <c:order val="1"/>
          <c:tx>
            <c:strRef>
              <c:f>'Control sheet'!$G$16</c:f>
              <c:strCache>
                <c:ptCount val="1"/>
                <c:pt idx="0">
                  <c:v>11.7% (7,710)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sheet'!$G$10</c:f>
              <c:numCache>
                <c:formatCode>0</c:formatCode>
                <c:ptCount val="1"/>
                <c:pt idx="0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42-49C7-98F7-D96056F822D6}"/>
            </c:ext>
          </c:extLst>
        </c:ser>
        <c:ser>
          <c:idx val="4"/>
          <c:order val="2"/>
          <c:tx>
            <c:strRef>
              <c:f>'Control sheet'!$I$16</c:f>
              <c:strCache>
                <c:ptCount val="1"/>
                <c:pt idx="0">
                  <c:v>40.1% (26,420)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sheet'!$I$10</c:f>
              <c:numCache>
                <c:formatCode>0</c:formatCode>
                <c:ptCount val="1"/>
                <c:pt idx="0">
                  <c:v>40.06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42-49C7-98F7-D96056F822D6}"/>
            </c:ext>
          </c:extLst>
        </c:ser>
        <c:ser>
          <c:idx val="6"/>
          <c:order val="3"/>
          <c:tx>
            <c:strRef>
              <c:f>'Control sheet'!$K$16</c:f>
              <c:strCache>
                <c:ptCount val="1"/>
                <c:pt idx="0">
                  <c:v>21.0% (13,860)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sheet'!$K$10</c:f>
              <c:numCache>
                <c:formatCode>0</c:formatCode>
                <c:ptCount val="1"/>
                <c:pt idx="0">
                  <c:v>21.02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42-49C7-98F7-D96056F822D6}"/>
            </c:ext>
          </c:extLst>
        </c:ser>
        <c:ser>
          <c:idx val="8"/>
          <c:order val="5"/>
          <c:tx>
            <c:strRef>
              <c:f>'Control sheet'!$M$16</c:f>
              <c:strCache>
                <c:ptCount val="1"/>
                <c:pt idx="0">
                  <c:v>17.2% (11,350)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sheet'!$M$10</c:f>
              <c:numCache>
                <c:formatCode>0</c:formatCode>
                <c:ptCount val="1"/>
                <c:pt idx="0">
                  <c:v>17.22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42-49C7-98F7-D96056F82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9"/>
        <c:axId val="98900224"/>
        <c:axId val="98922880"/>
      </c:barChart>
      <c:scatterChart>
        <c:scatterStyle val="lineMarker"/>
        <c:varyColors val="0"/>
        <c:ser>
          <c:idx val="1"/>
          <c:order val="4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25400">
                <a:noFill/>
              </a:ln>
            </c:spPr>
          </c:marker>
          <c:xVal>
            <c:numRef>
              <c:f>('Control sheet'!$M$11,'Control sheet'!$K$11,'Control sheet'!$I$11,'Control sheet'!$G$11,'Control sheet'!$E$11)</c:f>
              <c:numCache>
                <c:formatCode>0</c:formatCode>
                <c:ptCount val="5"/>
                <c:pt idx="0">
                  <c:v>12.725614163922399</c:v>
                </c:pt>
                <c:pt idx="1">
                  <c:v>17.8863409484687</c:v>
                </c:pt>
                <c:pt idx="2">
                  <c:v>23.939054055604601</c:v>
                </c:pt>
                <c:pt idx="3">
                  <c:v>25.211844958749801</c:v>
                </c:pt>
                <c:pt idx="4">
                  <c:v>20.152666062351599</c:v>
                </c:pt>
              </c:numCache>
            </c:numRef>
          </c:xVal>
          <c:yVal>
            <c:numRef>
              <c:f>('Control sheet'!$E$12,'Control sheet'!$G$12,'Control sheet'!$I$12,'Control sheet'!$K$12,'Control sheet'!$M$12)</c:f>
              <c:numCache>
                <c:formatCode>General</c:formatCode>
                <c:ptCount val="5"/>
                <c:pt idx="0">
                  <c:v>4.58</c:v>
                </c:pt>
                <c:pt idx="1">
                  <c:v>3.5349999999999997</c:v>
                </c:pt>
                <c:pt idx="2">
                  <c:v>2.4899999999999998</c:v>
                </c:pt>
                <c:pt idx="3">
                  <c:v>1.4449999999999998</c:v>
                </c:pt>
                <c:pt idx="4">
                  <c:v>0.4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642-49C7-98F7-D96056F82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925952"/>
        <c:axId val="98924416"/>
      </c:scatterChart>
      <c:catAx>
        <c:axId val="98900224"/>
        <c:scaling>
          <c:orientation val="minMax"/>
        </c:scaling>
        <c:delete val="0"/>
        <c:axPos val="l"/>
        <c:majorTickMark val="none"/>
        <c:minorTickMark val="none"/>
        <c:tickLblPos val="none"/>
        <c:txPr>
          <a:bodyPr/>
          <a:lstStyle/>
          <a:p>
            <a:pPr>
              <a:defRPr>
                <a:latin typeface="Verdana" pitchFamily="34" charset="0"/>
              </a:defRPr>
            </a:pPr>
            <a:endParaRPr lang="en-US"/>
          </a:p>
        </c:txPr>
        <c:crossAx val="98922880"/>
        <c:crosses val="autoZero"/>
        <c:auto val="0"/>
        <c:lblAlgn val="ctr"/>
        <c:lblOffset val="100"/>
        <c:noMultiLvlLbl val="0"/>
      </c:catAx>
      <c:valAx>
        <c:axId val="98922880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98900224"/>
        <c:crosses val="autoZero"/>
        <c:crossBetween val="between"/>
      </c:valAx>
      <c:valAx>
        <c:axId val="98924416"/>
        <c:scaling>
          <c:orientation val="minMax"/>
          <c:max val="5"/>
        </c:scaling>
        <c:delete val="1"/>
        <c:axPos val="r"/>
        <c:numFmt formatCode="General" sourceLinked="1"/>
        <c:majorTickMark val="out"/>
        <c:minorTickMark val="none"/>
        <c:tickLblPos val="none"/>
        <c:crossAx val="98925952"/>
        <c:crosses val="max"/>
        <c:crossBetween val="midCat"/>
      </c:valAx>
      <c:valAx>
        <c:axId val="9892595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98924416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788" l="0.70000000000000062" r="0.70000000000000062" t="0.75000000000000788" header="0.30000000000000032" footer="0.30000000000000032"/>
    <c:pageSetup/>
  </c:printSettings>
  <c:userShapes r:id="rId2"/>
</c:chartSpace>
</file>

<file path=xl/ctrlProps/ctrlProp1.xml><?xml version="1.0" encoding="utf-8"?>
<formControlPr xmlns="http://schemas.microsoft.com/office/spreadsheetml/2009/9/main" objectType="List" dx="16" fmlaLink="'Control sheet'!$B$3" fmlaRange="'Control sheet'!$B$31:$B$37" noThreeD="1" sel="1" val="0"/>
</file>

<file path=xl/ctrlProps/ctrlProp2.xml><?xml version="1.0" encoding="utf-8"?>
<formControlPr xmlns="http://schemas.microsoft.com/office/spreadsheetml/2009/9/main" objectType="List" dx="16" fmlaLink="'Control sheet'!$D$3" fmlaRange="'Control sheet'!$D$31:$D$44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Relationship Id="rId5" Type="http://schemas.openxmlformats.org/officeDocument/2006/relationships/image" Target="../media/image5.emf"/><Relationship Id="rId4" Type="http://schemas.openxmlformats.org/officeDocument/2006/relationships/hyperlink" Target="#READM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README!A1"/><Relationship Id="rId2" Type="http://schemas.openxmlformats.org/officeDocument/2006/relationships/chart" Target="../charts/chart1.xml"/><Relationship Id="rId1" Type="http://schemas.openxmlformats.org/officeDocument/2006/relationships/image" Target="../media/image6.jpeg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2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1</xdr:row>
      <xdr:rowOff>133350</xdr:rowOff>
    </xdr:from>
    <xdr:to>
      <xdr:col>9</xdr:col>
      <xdr:colOff>276225</xdr:colOff>
      <xdr:row>3</xdr:row>
      <xdr:rowOff>114300</xdr:rowOff>
    </xdr:to>
    <xdr:pic>
      <xdr:nvPicPr>
        <xdr:cNvPr id="5" name="Picture 1">
          <a:hlinkClick xmlns:r="http://schemas.openxmlformats.org/officeDocument/2006/relationships" r:id="rId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4267200" y="295275"/>
          <a:ext cx="14954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326423</xdr:colOff>
      <xdr:row>3</xdr:row>
      <xdr:rowOff>190499</xdr:rowOff>
    </xdr:to>
    <xdr:pic>
      <xdr:nvPicPr>
        <xdr:cNvPr id="2" name="Picture 1" descr="PHW Observatory 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3374422" cy="761999"/>
        </a:xfrm>
        <a:prstGeom prst="rect">
          <a:avLst/>
        </a:prstGeom>
      </xdr:spPr>
    </xdr:pic>
    <xdr:clientData/>
  </xdr:twoCellAnchor>
  <xdr:twoCellAnchor editAs="absolute">
    <xdr:from>
      <xdr:col>5</xdr:col>
      <xdr:colOff>47625</xdr:colOff>
      <xdr:row>0</xdr:row>
      <xdr:rowOff>142875</xdr:rowOff>
    </xdr:from>
    <xdr:to>
      <xdr:col>12</xdr:col>
      <xdr:colOff>18225</xdr:colOff>
      <xdr:row>22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85725</xdr:colOff>
      <xdr:row>23</xdr:row>
      <xdr:rowOff>409575</xdr:rowOff>
    </xdr:from>
    <xdr:to>
      <xdr:col>2</xdr:col>
      <xdr:colOff>361950</xdr:colOff>
      <xdr:row>25</xdr:row>
      <xdr:rowOff>47625</xdr:rowOff>
    </xdr:to>
    <xdr:pic>
      <xdr:nvPicPr>
        <xdr:cNvPr id="6" name="Picture 1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5725" y="4857750"/>
          <a:ext cx="14954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7</xdr:row>
          <xdr:rowOff>19050</xdr:rowOff>
        </xdr:from>
        <xdr:to>
          <xdr:col>2</xdr:col>
          <xdr:colOff>485775</xdr:colOff>
          <xdr:row>11</xdr:row>
          <xdr:rowOff>161925</xdr:rowOff>
        </xdr:to>
        <xdr:sp macro="" textlink="">
          <xdr:nvSpPr>
            <xdr:cNvPr id="40961" name="List Box 1" hidden="1">
              <a:extLst>
                <a:ext uri="{63B3BB69-23CF-44E3-9099-C40C66FF867C}">
                  <a14:compatExt spid="_x0000_s409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14</xdr:row>
          <xdr:rowOff>19050</xdr:rowOff>
        </xdr:from>
        <xdr:to>
          <xdr:col>2</xdr:col>
          <xdr:colOff>476250</xdr:colOff>
          <xdr:row>23</xdr:row>
          <xdr:rowOff>76200</xdr:rowOff>
        </xdr:to>
        <xdr:sp macro="" textlink="">
          <xdr:nvSpPr>
            <xdr:cNvPr id="40962" name="List Box 2" hidden="1">
              <a:extLst>
                <a:ext uri="{63B3BB69-23CF-44E3-9099-C40C66FF867C}">
                  <a14:compatExt spid="_x0000_s409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0.98695</cdr:x>
      <cdr:y>0.14416</cdr:y>
    </cdr:to>
    <cdr:sp macro="" textlink="'Control sheet'!$C$20">
      <cdr:nvSpPr>
        <cdr:cNvPr id="2" name="TextBox 1"/>
        <cdr:cNvSpPr txBox="1"/>
      </cdr:nvSpPr>
      <cdr:spPr>
        <a:xfrm xmlns:a="http://schemas.openxmlformats.org/drawingml/2006/main">
          <a:off x="0" y="0"/>
          <a:ext cx="5009758" cy="600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85CB6DD7-15F5-43C8-91E4-207FCDE3A789}" type="TxLink">
            <a:rPr lang="en-US" sz="1000" b="1" i="0" u="none" strike="noStrike">
              <a:solidFill>
                <a:srgbClr val="000000"/>
              </a:solidFill>
              <a:latin typeface="Verdana"/>
            </a:rPr>
            <a:pPr/>
            <a:t>Percentage of patients (with count in brackets) by deprivation fifth in Anglesey GP Cluster, showing Betsi Cadwaladr UHB for comparison, 2012</a:t>
          </a:fld>
          <a:endParaRPr lang="en-GB" sz="10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0.87813</cdr:y>
    </cdr:from>
    <cdr:to>
      <cdr:x>1</cdr:x>
      <cdr:y>0.95115</cdr:y>
    </cdr:to>
    <cdr:sp macro="" textlink="'Control sheet'!$C$27">
      <cdr:nvSpPr>
        <cdr:cNvPr id="4" name="TextBox 1"/>
        <cdr:cNvSpPr txBox="1"/>
      </cdr:nvSpPr>
      <cdr:spPr>
        <a:xfrm xmlns:a="http://schemas.openxmlformats.org/drawingml/2006/main">
          <a:off x="0" y="3655137"/>
          <a:ext cx="5076000" cy="303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fld id="{CAE6D87F-C990-443F-B29D-68B66E499868}" type="TxLink">
            <a:rPr lang="en-US" sz="800" b="0" i="0" u="none" strike="noStrike">
              <a:solidFill>
                <a:srgbClr val="000000"/>
              </a:solidFill>
              <a:latin typeface="Verdana"/>
            </a:rPr>
            <a:pPr algn="l"/>
            <a:t>N.B. Chart omits 60 patients with postcodes that could not be matched to an area of residence and therefore could not be classified</a:t>
          </a:fld>
          <a:endParaRPr lang="en-GB" sz="8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0.0635</cdr:x>
      <cdr:y>0.25975</cdr:y>
    </cdr:from>
    <cdr:to>
      <cdr:x>0.26928</cdr:x>
      <cdr:y>0.34362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322326" y="1081190"/>
          <a:ext cx="1044539" cy="34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Most deprived</a:t>
          </a:r>
        </a:p>
      </cdr:txBody>
    </cdr:sp>
  </cdr:relSizeAnchor>
  <cdr:relSizeAnchor xmlns:cdr="http://schemas.openxmlformats.org/drawingml/2006/chartDrawing">
    <cdr:from>
      <cdr:x>0.01012</cdr:x>
      <cdr:y>0.36862</cdr:y>
    </cdr:from>
    <cdr:to>
      <cdr:x>0.26928</cdr:x>
      <cdr:y>0.45249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51369" y="1534354"/>
          <a:ext cx="1315496" cy="3491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Next</a:t>
          </a:r>
          <a:r>
            <a:rPr lang="en-GB" sz="900" b="0" baseline="0">
              <a:latin typeface="Verdana" pitchFamily="34" charset="0"/>
            </a:rPr>
            <a:t> mo</a:t>
          </a:r>
          <a:r>
            <a:rPr lang="en-GB" sz="900" b="0">
              <a:latin typeface="Verdana" pitchFamily="34" charset="0"/>
            </a:rPr>
            <a:t>st deprived</a:t>
          </a:r>
        </a:p>
      </cdr:txBody>
    </cdr:sp>
  </cdr:relSizeAnchor>
  <cdr:relSizeAnchor xmlns:cdr="http://schemas.openxmlformats.org/drawingml/2006/chartDrawing">
    <cdr:from>
      <cdr:x>0.15181</cdr:x>
      <cdr:y>0.48341</cdr:y>
    </cdr:from>
    <cdr:to>
      <cdr:x>0.26928</cdr:x>
      <cdr:y>0.56728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770588" y="2012158"/>
          <a:ext cx="596277" cy="34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Middle</a:t>
          </a:r>
        </a:p>
      </cdr:txBody>
    </cdr:sp>
  </cdr:relSizeAnchor>
  <cdr:relSizeAnchor xmlns:cdr="http://schemas.openxmlformats.org/drawingml/2006/chartDrawing">
    <cdr:from>
      <cdr:x>0.00563</cdr:x>
      <cdr:y>0.5921</cdr:y>
    </cdr:from>
    <cdr:to>
      <cdr:x>0.26928</cdr:x>
      <cdr:y>0.67597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28578" y="2464572"/>
          <a:ext cx="1338287" cy="34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Next</a:t>
          </a:r>
          <a:r>
            <a:rPr lang="en-GB" sz="900" b="0" baseline="0">
              <a:latin typeface="Verdana" pitchFamily="34" charset="0"/>
            </a:rPr>
            <a:t> lea</a:t>
          </a:r>
          <a:r>
            <a:rPr lang="en-GB" sz="900" b="0">
              <a:latin typeface="Verdana" pitchFamily="34" charset="0"/>
            </a:rPr>
            <a:t>st deprived</a:t>
          </a:r>
        </a:p>
      </cdr:txBody>
    </cdr:sp>
  </cdr:relSizeAnchor>
  <cdr:relSizeAnchor xmlns:cdr="http://schemas.openxmlformats.org/drawingml/2006/chartDrawing">
    <cdr:from>
      <cdr:x>0.03642</cdr:x>
      <cdr:y>0.70831</cdr:y>
    </cdr:from>
    <cdr:to>
      <cdr:x>0.26928</cdr:x>
      <cdr:y>0.79219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184868" y="2948288"/>
          <a:ext cx="1181997" cy="349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Least deprived</a:t>
          </a:r>
        </a:p>
      </cdr:txBody>
    </cdr:sp>
  </cdr:relSizeAnchor>
  <cdr:relSizeAnchor xmlns:cdr="http://schemas.openxmlformats.org/drawingml/2006/chartDrawing">
    <cdr:from>
      <cdr:x>0.02628</cdr:x>
      <cdr:y>0.13856</cdr:y>
    </cdr:from>
    <cdr:to>
      <cdr:x>0.86507</cdr:x>
      <cdr:y>0.20806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133382" y="576732"/>
          <a:ext cx="4257698" cy="2892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GB" sz="900">
              <a:latin typeface="Verdana" pitchFamily="34" charset="0"/>
            </a:rPr>
            <a:t>Comparative</a:t>
          </a:r>
          <a:r>
            <a:rPr lang="en-GB" sz="900" baseline="0">
              <a:latin typeface="Verdana" pitchFamily="34" charset="0"/>
            </a:rPr>
            <a:t> p</a:t>
          </a:r>
          <a:r>
            <a:rPr lang="en-GB" sz="900">
              <a:latin typeface="Verdana" pitchFamily="34" charset="0"/>
            </a:rPr>
            <a:t>ercentage</a:t>
          </a:r>
          <a:r>
            <a:rPr lang="en-GB" sz="900" baseline="0">
              <a:latin typeface="Verdana" pitchFamily="34" charset="0"/>
            </a:rPr>
            <a:t> of overall Health Board registered population in deprivation fifth</a:t>
          </a:r>
          <a:endParaRPr lang="en-GB" sz="9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0.8238</cdr:y>
    </cdr:from>
    <cdr:to>
      <cdr:x>0.96076</cdr:x>
      <cdr:y>0.87644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0" y="3428987"/>
          <a:ext cx="4876818" cy="2191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900" b="0" i="0" u="none" strike="noStrike">
              <a:solidFill>
                <a:srgbClr val="000000"/>
              </a:solidFill>
              <a:latin typeface="Verdana" pitchFamily="34" charset="0"/>
            </a:rPr>
            <a:t>Produced by Public Health Wales Observatory, using WDS (NWIS), WIMD (WG)</a:t>
          </a:r>
          <a:endParaRPr lang="en-GB" sz="9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0.0319</cdr:x>
      <cdr:y>0.14224</cdr:y>
    </cdr:from>
    <cdr:to>
      <cdr:x>0.0319</cdr:x>
      <cdr:y>0.23363</cdr:y>
    </cdr:to>
    <cdr:cxnSp macro="">
      <cdr:nvCxnSpPr>
        <cdr:cNvPr id="13" name="Straight Connector 12"/>
        <cdr:cNvCxnSpPr/>
      </cdr:nvCxnSpPr>
      <cdr:spPr>
        <a:xfrm xmlns:a="http://schemas.openxmlformats.org/drawingml/2006/main">
          <a:off x="161909" y="592078"/>
          <a:ext cx="0" cy="38040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rgbClr val="002060"/>
          </a:solidFill>
          <a:prstDash val="sysDot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0.77311</cdr:x>
      <cdr:y>0.71697</cdr:y>
    </cdr:from>
    <cdr:to>
      <cdr:x>0.98703</cdr:x>
      <cdr:y>0.79268</cdr:y>
    </cdr:to>
    <cdr:sp macro="" textlink="'Control sheet'!$E$18">
      <cdr:nvSpPr>
        <cdr:cNvPr id="15" name="TextBox 3"/>
        <cdr:cNvSpPr txBox="1"/>
      </cdr:nvSpPr>
      <cdr:spPr>
        <a:xfrm xmlns:a="http://schemas.openxmlformats.org/drawingml/2006/main">
          <a:off x="3924306" y="2984334"/>
          <a:ext cx="1085858" cy="31513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5BD5C135-6E26-489A-BEBF-9CE9C087CC5B}" type="TxLink">
            <a:rPr lang="en-US" sz="1000" b="0" i="0" u="none" strike="noStrike">
              <a:ln>
                <a:noFill/>
              </a:ln>
              <a:solidFill>
                <a:srgbClr val="000000"/>
              </a:solidFill>
              <a:latin typeface="Verdana"/>
            </a:rPr>
            <a:pPr/>
            <a:t>9.9% (6,540)</a:t>
          </a:fld>
          <a:endParaRPr lang="en-GB" sz="1100">
            <a:ln>
              <a:noFill/>
            </a:ln>
          </a:endParaRPr>
        </a:p>
      </cdr:txBody>
    </cdr:sp>
  </cdr:relSizeAnchor>
  <cdr:relSizeAnchor xmlns:cdr="http://schemas.openxmlformats.org/drawingml/2006/chartDrawing">
    <cdr:from>
      <cdr:x>0.77311</cdr:x>
      <cdr:y>0.60076</cdr:y>
    </cdr:from>
    <cdr:to>
      <cdr:x>0.98703</cdr:x>
      <cdr:y>0.67648</cdr:y>
    </cdr:to>
    <cdr:sp macro="" textlink="'Control sheet'!$G$18">
      <cdr:nvSpPr>
        <cdr:cNvPr id="16" name="TextBox 3"/>
        <cdr:cNvSpPr txBox="1"/>
      </cdr:nvSpPr>
      <cdr:spPr>
        <a:xfrm xmlns:a="http://schemas.openxmlformats.org/drawingml/2006/main">
          <a:off x="3924306" y="2500619"/>
          <a:ext cx="1085858" cy="31517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8BF1BD35-F830-41AC-8454-027ABA851932}" type="TxLink">
            <a:rPr lang="en-US" sz="1000" b="0" i="0" u="none" strike="noStrike">
              <a:ln>
                <a:noFill/>
              </a:ln>
              <a:solidFill>
                <a:srgbClr val="000000"/>
              </a:solidFill>
              <a:latin typeface="Verdana"/>
            </a:rPr>
            <a:pPr/>
            <a:t>11.7% (7,710)</a:t>
          </a:fld>
          <a:endParaRPr lang="en-GB" sz="1100">
            <a:ln>
              <a:noFill/>
            </a:ln>
          </a:endParaRPr>
        </a:p>
      </cdr:txBody>
    </cdr:sp>
  </cdr:relSizeAnchor>
  <cdr:relSizeAnchor xmlns:cdr="http://schemas.openxmlformats.org/drawingml/2006/chartDrawing">
    <cdr:from>
      <cdr:x>0.77482</cdr:x>
      <cdr:y>0.49206</cdr:y>
    </cdr:from>
    <cdr:to>
      <cdr:x>0.98874</cdr:x>
      <cdr:y>0.56778</cdr:y>
    </cdr:to>
    <cdr:sp macro="" textlink="'Control sheet'!$I$18">
      <cdr:nvSpPr>
        <cdr:cNvPr id="17" name="TextBox 3"/>
        <cdr:cNvSpPr txBox="1"/>
      </cdr:nvSpPr>
      <cdr:spPr>
        <a:xfrm xmlns:a="http://schemas.openxmlformats.org/drawingml/2006/main">
          <a:off x="3932986" y="2048163"/>
          <a:ext cx="1085858" cy="31517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0F6C1545-B57A-4906-8CDA-734AED3FC305}" type="TxLink">
            <a:rPr lang="en-US" sz="1000" b="0" i="0" u="none" strike="noStrike">
              <a:ln>
                <a:noFill/>
              </a:ln>
              <a:solidFill>
                <a:srgbClr val="000000"/>
              </a:solidFill>
              <a:latin typeface="Verdana"/>
            </a:rPr>
            <a:pPr/>
            <a:t>40.1% (26,420)</a:t>
          </a:fld>
          <a:endParaRPr lang="en-GB" sz="1100">
            <a:ln>
              <a:noFill/>
            </a:ln>
          </a:endParaRPr>
        </a:p>
      </cdr:txBody>
    </cdr:sp>
  </cdr:relSizeAnchor>
  <cdr:relSizeAnchor xmlns:cdr="http://schemas.openxmlformats.org/drawingml/2006/chartDrawing">
    <cdr:from>
      <cdr:x>0.77311</cdr:x>
      <cdr:y>0.37727</cdr:y>
    </cdr:from>
    <cdr:to>
      <cdr:x>0.98703</cdr:x>
      <cdr:y>0.45299</cdr:y>
    </cdr:to>
    <cdr:sp macro="" textlink="'Control sheet'!$K$18">
      <cdr:nvSpPr>
        <cdr:cNvPr id="18" name="TextBox 3"/>
        <cdr:cNvSpPr txBox="1"/>
      </cdr:nvSpPr>
      <cdr:spPr>
        <a:xfrm xmlns:a="http://schemas.openxmlformats.org/drawingml/2006/main">
          <a:off x="3924306" y="1570359"/>
          <a:ext cx="1085858" cy="31517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B038AEBF-CAE7-46DA-B7DE-D8EC8B7FC6F8}" type="TxLink">
            <a:rPr lang="en-US" sz="1000" b="0" i="0" u="none" strike="noStrike">
              <a:ln>
                <a:noFill/>
              </a:ln>
              <a:solidFill>
                <a:srgbClr val="000000"/>
              </a:solidFill>
              <a:latin typeface="Verdana"/>
            </a:rPr>
            <a:pPr/>
            <a:t>21.0% (13,860)</a:t>
          </a:fld>
          <a:endParaRPr lang="en-GB" sz="1100">
            <a:ln>
              <a:noFill/>
            </a:ln>
          </a:endParaRPr>
        </a:p>
      </cdr:txBody>
    </cdr:sp>
  </cdr:relSizeAnchor>
  <cdr:relSizeAnchor xmlns:cdr="http://schemas.openxmlformats.org/drawingml/2006/chartDrawing">
    <cdr:from>
      <cdr:x>0.76936</cdr:x>
      <cdr:y>0.26841</cdr:y>
    </cdr:from>
    <cdr:to>
      <cdr:x>0.98328</cdr:x>
      <cdr:y>0.34412</cdr:y>
    </cdr:to>
    <cdr:sp macro="" textlink="'Control sheet'!$M$18">
      <cdr:nvSpPr>
        <cdr:cNvPr id="19" name="TextBox 3"/>
        <cdr:cNvSpPr txBox="1"/>
      </cdr:nvSpPr>
      <cdr:spPr>
        <a:xfrm xmlns:a="http://schemas.openxmlformats.org/drawingml/2006/main">
          <a:off x="3905271" y="1117237"/>
          <a:ext cx="1085858" cy="31513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3C44DF3C-DFD8-47BC-9219-CD0110908422}" type="TxLink">
            <a:rPr lang="en-US" sz="1000" b="0" i="0" u="none" strike="noStrike">
              <a:ln>
                <a:noFill/>
              </a:ln>
              <a:solidFill>
                <a:srgbClr val="000000"/>
              </a:solidFill>
              <a:latin typeface="Verdana"/>
            </a:rPr>
            <a:pPr/>
            <a:t>17.2% (11,350)</a:t>
          </a:fld>
          <a:endParaRPr lang="en-GB" sz="1100">
            <a:ln>
              <a:noFill/>
            </a:ln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ublichealthwalesobservatory.wales.nhs.uk/gpcluster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autoPageBreaks="0"/>
  </sheetPr>
  <dimension ref="A8:F23"/>
  <sheetViews>
    <sheetView showGridLines="0" tabSelected="1" zoomScaleNormal="100" workbookViewId="0">
      <selection activeCell="A28" sqref="A28"/>
    </sheetView>
  </sheetViews>
  <sheetFormatPr defaultRowHeight="12.75" x14ac:dyDescent="0.2"/>
  <cols>
    <col min="1" max="1" width="18.28515625" style="13" customWidth="1"/>
    <col min="2" max="2" width="73.28515625" style="13" customWidth="1"/>
    <col min="3" max="5" width="9.140625" style="13"/>
    <col min="6" max="6" width="17.7109375" style="13" customWidth="1"/>
    <col min="7" max="16384" width="9.140625" style="13"/>
  </cols>
  <sheetData>
    <row r="8" spans="1:6" x14ac:dyDescent="0.2">
      <c r="A8" s="12"/>
      <c r="B8" s="12"/>
    </row>
    <row r="9" spans="1:6" ht="8.25" customHeight="1" x14ac:dyDescent="0.2">
      <c r="A9" s="14"/>
      <c r="B9" s="15"/>
    </row>
    <row r="10" spans="1:6" ht="17.25" customHeight="1" x14ac:dyDescent="0.2">
      <c r="A10" s="58" t="s">
        <v>102</v>
      </c>
      <c r="B10" s="59" t="s">
        <v>103</v>
      </c>
      <c r="D10" s="69" t="s">
        <v>178</v>
      </c>
      <c r="E10" s="70"/>
      <c r="F10" s="71"/>
    </row>
    <row r="11" spans="1:6" ht="18" customHeight="1" x14ac:dyDescent="0.2">
      <c r="A11" s="58" t="s">
        <v>104</v>
      </c>
      <c r="B11" s="60" t="s">
        <v>150</v>
      </c>
      <c r="D11" s="84" t="s">
        <v>180</v>
      </c>
      <c r="E11" s="85"/>
      <c r="F11" s="72"/>
    </row>
    <row r="12" spans="1:6" s="17" customFormat="1" ht="30" customHeight="1" x14ac:dyDescent="0.25">
      <c r="A12" s="61" t="s">
        <v>105</v>
      </c>
      <c r="B12" s="60" t="s">
        <v>151</v>
      </c>
      <c r="D12" s="81" t="s">
        <v>179</v>
      </c>
      <c r="E12" s="82"/>
      <c r="F12" s="83"/>
    </row>
    <row r="13" spans="1:6" s="17" customFormat="1" ht="30" customHeight="1" x14ac:dyDescent="0.25">
      <c r="A13" s="61"/>
      <c r="B13" s="60" t="s">
        <v>156</v>
      </c>
      <c r="D13"/>
      <c r="E13"/>
      <c r="F13"/>
    </row>
    <row r="14" spans="1:6" ht="18" customHeight="1" x14ac:dyDescent="0.2">
      <c r="A14" s="58" t="s">
        <v>106</v>
      </c>
      <c r="B14" s="59" t="s">
        <v>152</v>
      </c>
    </row>
    <row r="15" spans="1:6" ht="18" customHeight="1" x14ac:dyDescent="0.2">
      <c r="A15" s="58" t="s">
        <v>107</v>
      </c>
      <c r="B15" s="62" t="s">
        <v>186</v>
      </c>
    </row>
    <row r="16" spans="1:6" ht="25.5" customHeight="1" x14ac:dyDescent="0.2">
      <c r="A16" s="58" t="s">
        <v>108</v>
      </c>
      <c r="B16" s="60" t="s">
        <v>185</v>
      </c>
    </row>
    <row r="17" spans="1:2" ht="18" customHeight="1" x14ac:dyDescent="0.2">
      <c r="A17" s="58" t="s">
        <v>109</v>
      </c>
      <c r="B17" s="60" t="s">
        <v>111</v>
      </c>
    </row>
    <row r="18" spans="1:2" ht="18" customHeight="1" x14ac:dyDescent="0.2">
      <c r="A18" s="63" t="s">
        <v>110</v>
      </c>
      <c r="B18" s="16" t="s">
        <v>153</v>
      </c>
    </row>
    <row r="19" spans="1:2" ht="33" customHeight="1" x14ac:dyDescent="0.2">
      <c r="A19" s="63"/>
      <c r="B19" s="16" t="s">
        <v>154</v>
      </c>
    </row>
    <row r="20" spans="1:2" x14ac:dyDescent="0.2">
      <c r="A20" s="63"/>
      <c r="B20" s="16" t="s">
        <v>155</v>
      </c>
    </row>
    <row r="21" spans="1:2" x14ac:dyDescent="0.2">
      <c r="A21" s="58"/>
      <c r="B21" s="73" t="s">
        <v>181</v>
      </c>
    </row>
    <row r="22" spans="1:2" ht="7.5" customHeight="1" x14ac:dyDescent="0.2">
      <c r="A22" s="12"/>
      <c r="B22" s="12"/>
    </row>
    <row r="23" spans="1:2" ht="6.75" customHeight="1" x14ac:dyDescent="0.2"/>
  </sheetData>
  <sheetProtection password="CB28" sheet="1" objects="1" scenarios="1"/>
  <mergeCells count="2">
    <mergeCell ref="D12:F12"/>
    <mergeCell ref="D11:E11"/>
  </mergeCells>
  <hyperlinks>
    <hyperlink ref="B21" r:id="rId1"/>
    <hyperlink ref="D12" location="'Copy tables and charts'!A1" display="How to copy tables and charts"/>
    <hyperlink ref="D11" location="'Table and chart'!A1" display="Table and chart"/>
    <hyperlink ref="D12:F12" location="'Copy tables and charts'!A1" display="How to copy tables and charts"/>
    <hyperlink ref="D11:E11" location="'Table and chart'!A1" display="Table and chart"/>
  </hyperlinks>
  <pageMargins left="0.7" right="0.7" top="0.75" bottom="0.75" header="0.3" footer="0.3"/>
  <pageSetup paperSize="9" orientation="portrait" r:id="rId2"/>
  <headerFooter>
    <oddHeader>&amp;LAuthor: Hugo Cosh, Public Health Wales Observatory&amp;RDate created: 28th June 2013</odd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M37"/>
  <sheetViews>
    <sheetView showGridLines="0" zoomScaleNormal="100" workbookViewId="0"/>
  </sheetViews>
  <sheetFormatPr defaultRowHeight="12.75" x14ac:dyDescent="0.2"/>
  <cols>
    <col min="1" max="16384" width="9.140625" style="65"/>
  </cols>
  <sheetData>
    <row r="2" spans="1:13" x14ac:dyDescent="0.2">
      <c r="M2" s="66" t="s">
        <v>157</v>
      </c>
    </row>
    <row r="7" spans="1:13" s="66" customFormat="1" x14ac:dyDescent="0.2">
      <c r="A7" s="66" t="s">
        <v>158</v>
      </c>
    </row>
    <row r="8" spans="1:13" s="66" customFormat="1" x14ac:dyDescent="0.2"/>
    <row r="9" spans="1:13" s="66" customFormat="1" x14ac:dyDescent="0.2">
      <c r="A9" s="66" t="s">
        <v>159</v>
      </c>
    </row>
    <row r="10" spans="1:13" x14ac:dyDescent="0.2">
      <c r="A10" s="65" t="s">
        <v>160</v>
      </c>
    </row>
    <row r="11" spans="1:13" x14ac:dyDescent="0.2">
      <c r="A11" s="65" t="s">
        <v>161</v>
      </c>
    </row>
    <row r="12" spans="1:13" x14ac:dyDescent="0.2">
      <c r="A12" s="65" t="s">
        <v>162</v>
      </c>
    </row>
    <row r="13" spans="1:13" x14ac:dyDescent="0.2">
      <c r="A13" s="65" t="s">
        <v>163</v>
      </c>
    </row>
    <row r="15" spans="1:13" s="66" customFormat="1" x14ac:dyDescent="0.2">
      <c r="A15" s="66" t="s">
        <v>164</v>
      </c>
    </row>
    <row r="16" spans="1:13" x14ac:dyDescent="0.2">
      <c r="A16" s="67">
        <v>1</v>
      </c>
      <c r="B16" s="65" t="s">
        <v>165</v>
      </c>
    </row>
    <row r="17" spans="1:13" x14ac:dyDescent="0.2">
      <c r="A17" s="68"/>
      <c r="B17" s="65" t="s">
        <v>166</v>
      </c>
    </row>
    <row r="18" spans="1:13" x14ac:dyDescent="0.2">
      <c r="A18" s="67">
        <v>2</v>
      </c>
      <c r="B18" s="65" t="s">
        <v>167</v>
      </c>
    </row>
    <row r="19" spans="1:13" x14ac:dyDescent="0.2">
      <c r="A19" s="67">
        <v>3</v>
      </c>
      <c r="B19" s="65" t="s">
        <v>168</v>
      </c>
    </row>
    <row r="20" spans="1:13" x14ac:dyDescent="0.2">
      <c r="A20" s="67">
        <v>4</v>
      </c>
      <c r="B20" s="65" t="s">
        <v>169</v>
      </c>
    </row>
    <row r="21" spans="1:13" x14ac:dyDescent="0.2">
      <c r="A21" s="67">
        <v>5</v>
      </c>
      <c r="B21" s="65" t="s">
        <v>170</v>
      </c>
    </row>
    <row r="22" spans="1:13" x14ac:dyDescent="0.2">
      <c r="A22" s="67"/>
      <c r="B22" s="65" t="s">
        <v>171</v>
      </c>
    </row>
    <row r="23" spans="1:13" x14ac:dyDescent="0.2">
      <c r="A23" s="67">
        <v>6</v>
      </c>
      <c r="B23" s="65" t="s">
        <v>172</v>
      </c>
    </row>
    <row r="25" spans="1:13" x14ac:dyDescent="0.2">
      <c r="M25" s="66" t="s">
        <v>173</v>
      </c>
    </row>
    <row r="27" spans="1:13" s="66" customFormat="1" x14ac:dyDescent="0.2">
      <c r="A27" s="66" t="s">
        <v>174</v>
      </c>
    </row>
    <row r="28" spans="1:13" x14ac:dyDescent="0.2">
      <c r="A28" s="67">
        <v>1</v>
      </c>
      <c r="B28" s="65" t="s">
        <v>175</v>
      </c>
    </row>
    <row r="29" spans="1:13" x14ac:dyDescent="0.2">
      <c r="A29" s="68"/>
      <c r="B29" s="65" t="s">
        <v>176</v>
      </c>
    </row>
    <row r="30" spans="1:13" x14ac:dyDescent="0.2">
      <c r="A30" s="67">
        <v>2</v>
      </c>
      <c r="B30" s="65" t="s">
        <v>167</v>
      </c>
    </row>
    <row r="31" spans="1:13" x14ac:dyDescent="0.2">
      <c r="A31" s="67">
        <v>3</v>
      </c>
      <c r="B31" s="65" t="s">
        <v>177</v>
      </c>
    </row>
    <row r="32" spans="1:13" x14ac:dyDescent="0.2">
      <c r="A32" s="67">
        <v>4</v>
      </c>
      <c r="B32" s="65" t="s">
        <v>169</v>
      </c>
    </row>
    <row r="33" spans="1:2" x14ac:dyDescent="0.2">
      <c r="A33" s="67">
        <v>5</v>
      </c>
      <c r="B33" s="65" t="s">
        <v>170</v>
      </c>
    </row>
    <row r="34" spans="1:2" x14ac:dyDescent="0.2">
      <c r="A34" s="67"/>
      <c r="B34" s="65" t="s">
        <v>171</v>
      </c>
    </row>
    <row r="35" spans="1:2" x14ac:dyDescent="0.2">
      <c r="A35" s="67">
        <v>6</v>
      </c>
      <c r="B35" s="65" t="s">
        <v>172</v>
      </c>
    </row>
    <row r="36" spans="1:2" x14ac:dyDescent="0.2">
      <c r="A36" s="67"/>
    </row>
    <row r="37" spans="1:2" x14ac:dyDescent="0.2">
      <c r="A37" s="67"/>
    </row>
  </sheetData>
  <pageMargins left="0.7" right="0.7" top="0.75" bottom="0.75" header="0.3" footer="0.3"/>
  <pageSetup paperSize="9" orientation="landscape" r:id="rId1"/>
  <headerFooter>
    <oddHeader>&amp;LAuthor: Hugo Cosh, Public Health Wales Observatory&amp;RDate created: 28th June 2013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6:R41"/>
  <sheetViews>
    <sheetView showGridLines="0" zoomScaleNormal="100" workbookViewId="0">
      <selection activeCell="A28" sqref="A28"/>
    </sheetView>
  </sheetViews>
  <sheetFormatPr defaultRowHeight="15" x14ac:dyDescent="0.25"/>
  <cols>
    <col min="1" max="5" width="9.140625" style="8"/>
    <col min="6" max="6" width="22.7109375" style="8" customWidth="1"/>
    <col min="7" max="7" width="10.5703125" style="8" customWidth="1"/>
    <col min="8" max="8" width="11.5703125" style="8" customWidth="1"/>
    <col min="9" max="9" width="11.42578125" style="8" customWidth="1"/>
    <col min="10" max="10" width="4.28515625" style="8" customWidth="1"/>
    <col min="11" max="11" width="8" style="8" customWidth="1"/>
    <col min="12" max="12" width="8" style="8" bestFit="1" customWidth="1"/>
    <col min="13" max="13" width="9.5703125" style="8" customWidth="1"/>
    <col min="14" max="14" width="5.42578125" style="8" customWidth="1"/>
    <col min="15" max="15" width="8.5703125" style="8" customWidth="1"/>
    <col min="16" max="16" width="4.42578125" style="8" customWidth="1"/>
    <col min="17" max="17" width="8.42578125" style="8" customWidth="1"/>
    <col min="18" max="18" width="4.42578125" style="8" customWidth="1"/>
    <col min="19" max="19" width="10.140625" style="8" customWidth="1"/>
    <col min="20" max="16384" width="9.140625" style="8"/>
  </cols>
  <sheetData>
    <row r="6" spans="1:18" x14ac:dyDescent="0.25">
      <c r="F6" s="86"/>
      <c r="G6" s="86"/>
      <c r="H6" s="86"/>
      <c r="I6" s="86"/>
      <c r="J6" s="86"/>
      <c r="K6" s="86"/>
      <c r="L6" s="86"/>
      <c r="M6" s="86"/>
      <c r="N6" s="86"/>
      <c r="O6" s="86"/>
    </row>
    <row r="7" spans="1:18" ht="18" customHeight="1" x14ac:dyDescent="0.25">
      <c r="A7" s="64" t="s">
        <v>114</v>
      </c>
      <c r="F7" s="86"/>
      <c r="G7" s="86"/>
      <c r="H7" s="86"/>
      <c r="I7" s="86"/>
      <c r="J7" s="86"/>
      <c r="K7" s="86"/>
      <c r="L7" s="86"/>
      <c r="M7" s="86"/>
      <c r="N7" s="86"/>
      <c r="O7" s="86"/>
    </row>
    <row r="8" spans="1:18" x14ac:dyDescent="0.25">
      <c r="P8" s="50"/>
      <c r="Q8" s="50"/>
      <c r="R8" s="50"/>
    </row>
    <row r="9" spans="1:18" x14ac:dyDescent="0.25">
      <c r="P9" s="50"/>
      <c r="Q9" s="50"/>
      <c r="R9" s="50"/>
    </row>
    <row r="14" spans="1:18" ht="18" customHeight="1" x14ac:dyDescent="0.25">
      <c r="A14" s="64" t="s">
        <v>115</v>
      </c>
    </row>
    <row r="24" spans="6:14" ht="33.75" customHeight="1" x14ac:dyDescent="0.25">
      <c r="F24" s="87" t="str">
        <f>'Control sheet'!C24</f>
        <v>Count and percentage of patients by deprivation fifth in Anglesey GP Cluster, 2012</v>
      </c>
      <c r="G24" s="87"/>
      <c r="H24" s="87"/>
      <c r="I24" s="87"/>
    </row>
    <row r="25" spans="6:14" ht="18.75" customHeight="1" x14ac:dyDescent="0.25">
      <c r="F25" s="27"/>
      <c r="G25" s="27"/>
      <c r="H25" s="74" t="s">
        <v>134</v>
      </c>
      <c r="I25" s="33" t="s">
        <v>135</v>
      </c>
    </row>
    <row r="26" spans="6:14" x14ac:dyDescent="0.25">
      <c r="F26" s="31" t="s">
        <v>97</v>
      </c>
      <c r="G26" s="28"/>
      <c r="H26" s="75">
        <f>'Control sheet'!M14</f>
        <v>11350</v>
      </c>
      <c r="I26" s="79">
        <f>'Control sheet'!M17</f>
        <v>17.22</v>
      </c>
      <c r="K26" s="41"/>
      <c r="N26" s="35"/>
    </row>
    <row r="27" spans="6:14" x14ac:dyDescent="0.25">
      <c r="F27" s="31" t="s">
        <v>96</v>
      </c>
      <c r="G27" s="29"/>
      <c r="H27" s="75">
        <f>'Control sheet'!K14</f>
        <v>13860</v>
      </c>
      <c r="I27" s="79">
        <f>'Control sheet'!K17</f>
        <v>21.02</v>
      </c>
      <c r="K27" s="41"/>
      <c r="N27" s="35"/>
    </row>
    <row r="28" spans="6:14" x14ac:dyDescent="0.25">
      <c r="F28" s="31" t="s">
        <v>95</v>
      </c>
      <c r="G28" s="28"/>
      <c r="H28" s="75">
        <f>'Control sheet'!I14</f>
        <v>26420</v>
      </c>
      <c r="I28" s="79">
        <f>'Control sheet'!I17</f>
        <v>40.06</v>
      </c>
      <c r="K28" s="41"/>
      <c r="N28" s="35"/>
    </row>
    <row r="29" spans="6:14" x14ac:dyDescent="0.25">
      <c r="F29" s="31" t="s">
        <v>112</v>
      </c>
      <c r="G29" s="28"/>
      <c r="H29" s="75">
        <f>'Control sheet'!G14</f>
        <v>7710</v>
      </c>
      <c r="I29" s="79">
        <f>'Control sheet'!G17</f>
        <v>11.7</v>
      </c>
      <c r="K29" s="41"/>
      <c r="N29" s="35"/>
    </row>
    <row r="30" spans="6:14" x14ac:dyDescent="0.25">
      <c r="F30" s="31" t="s">
        <v>94</v>
      </c>
      <c r="G30" s="29"/>
      <c r="H30" s="75">
        <f>'Control sheet'!E14</f>
        <v>6540</v>
      </c>
      <c r="I30" s="79">
        <f>'Control sheet'!E17</f>
        <v>9.91</v>
      </c>
      <c r="K30" s="41"/>
      <c r="N30" s="35"/>
    </row>
    <row r="31" spans="6:14" ht="5.25" customHeight="1" x14ac:dyDescent="0.25">
      <c r="F31" s="31"/>
      <c r="G31" s="30"/>
      <c r="H31" s="76"/>
      <c r="I31" s="79"/>
      <c r="K31" s="41"/>
      <c r="N31" s="35"/>
    </row>
    <row r="32" spans="6:14" s="45" customFormat="1" ht="15.75" customHeight="1" x14ac:dyDescent="0.25">
      <c r="F32" s="44" t="s">
        <v>183</v>
      </c>
      <c r="G32" s="28"/>
      <c r="H32" s="78">
        <f>'Control sheet'!N12</f>
        <v>60</v>
      </c>
      <c r="I32" s="80">
        <f>'Control sheet'!O10</f>
        <v>0.09</v>
      </c>
      <c r="K32" s="54"/>
      <c r="L32" s="46"/>
      <c r="N32" s="55"/>
    </row>
    <row r="33" spans="6:9" x14ac:dyDescent="0.25">
      <c r="F33" s="33" t="s">
        <v>184</v>
      </c>
      <c r="G33" s="30"/>
      <c r="H33" s="77">
        <f>ROUND('Control sheet'!P10, -1)</f>
        <v>65930</v>
      </c>
      <c r="I33" s="34"/>
    </row>
    <row r="34" spans="6:9" ht="6" customHeight="1" x14ac:dyDescent="0.25">
      <c r="F34" s="32"/>
      <c r="G34" s="32"/>
      <c r="H34" s="32"/>
      <c r="I34" s="32"/>
    </row>
    <row r="35" spans="6:9" ht="26.25" customHeight="1" x14ac:dyDescent="0.25">
      <c r="F35" s="88" t="str">
        <f>'Control sheet'!C25</f>
        <v>Produced by Public Health Wales Observatory, using WDS (NWIS), WIMD (WG)</v>
      </c>
      <c r="G35" s="88"/>
      <c r="H35" s="88"/>
      <c r="I35" s="88"/>
    </row>
    <row r="36" spans="6:9" ht="29.25" customHeight="1" x14ac:dyDescent="0.25">
      <c r="F36" s="89" t="s">
        <v>182</v>
      </c>
      <c r="G36" s="89"/>
      <c r="H36" s="89"/>
      <c r="I36" s="89"/>
    </row>
    <row r="37" spans="6:9" x14ac:dyDescent="0.25">
      <c r="F37" s="52" t="s">
        <v>146</v>
      </c>
      <c r="H37" s="51"/>
    </row>
    <row r="38" spans="6:9" ht="18.75" customHeight="1" x14ac:dyDescent="0.25"/>
    <row r="39" spans="6:9" ht="6.75" customHeight="1" x14ac:dyDescent="0.25"/>
    <row r="40" spans="6:9" ht="27" customHeight="1" x14ac:dyDescent="0.25"/>
    <row r="41" spans="6:9" ht="27" customHeight="1" x14ac:dyDescent="0.25"/>
  </sheetData>
  <mergeCells count="4">
    <mergeCell ref="F6:O7"/>
    <mergeCell ref="F24:I24"/>
    <mergeCell ref="F35:I35"/>
    <mergeCell ref="F36:I36"/>
  </mergeCells>
  <pageMargins left="0.7" right="0.7" top="0.75" bottom="0.75" header="0.3" footer="0.3"/>
  <pageSetup paperSize="9" orientation="portrait" r:id="rId1"/>
  <headerFooter>
    <oddHeader>&amp;L&amp;"Verdana,Regular"&amp;8Author: Hugo Cosh, Public Health Wales Observatory&amp;R&amp;"Verdana,Regular"&amp;8Date created: 11/07/2013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List Box 1">
              <controlPr defaultSize="0" autoLine="0" autoPict="0">
                <anchor moveWithCells="1">
                  <from>
                    <xdr:col>0</xdr:col>
                    <xdr:colOff>38100</xdr:colOff>
                    <xdr:row>7</xdr:row>
                    <xdr:rowOff>19050</xdr:rowOff>
                  </from>
                  <to>
                    <xdr:col>2</xdr:col>
                    <xdr:colOff>485775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List Box 2">
              <controlPr defaultSize="0" autoLine="0" autoPict="0">
                <anchor moveWithCells="1">
                  <from>
                    <xdr:col>0</xdr:col>
                    <xdr:colOff>38100</xdr:colOff>
                    <xdr:row>14</xdr:row>
                    <xdr:rowOff>19050</xdr:rowOff>
                  </from>
                  <to>
                    <xdr:col>2</xdr:col>
                    <xdr:colOff>476250</xdr:colOff>
                    <xdr:row>23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74"/>
  <sheetViews>
    <sheetView topLeftCell="B6" workbookViewId="0">
      <selection activeCell="C11" sqref="C11"/>
    </sheetView>
  </sheetViews>
  <sheetFormatPr defaultRowHeight="12.75" x14ac:dyDescent="0.2"/>
  <cols>
    <col min="1" max="1" width="6.85546875" style="1" customWidth="1"/>
    <col min="2" max="2" width="33.5703125" style="1" customWidth="1"/>
    <col min="3" max="3" width="25.140625" style="1" customWidth="1"/>
    <col min="4" max="4" width="21" style="1" bestFit="1" customWidth="1"/>
    <col min="5" max="5" width="33.7109375" style="1" bestFit="1" customWidth="1"/>
    <col min="6" max="6" width="29" style="1" customWidth="1"/>
    <col min="7" max="7" width="27.85546875" style="1" customWidth="1"/>
    <col min="8" max="8" width="21.85546875" style="1" bestFit="1" customWidth="1"/>
    <col min="9" max="9" width="15.28515625" style="1" bestFit="1" customWidth="1"/>
    <col min="10" max="10" width="20.7109375" style="1" customWidth="1"/>
    <col min="11" max="11" width="14.140625" style="1" bestFit="1" customWidth="1"/>
    <col min="12" max="12" width="8.28515625" style="1" customWidth="1"/>
    <col min="13" max="13" width="15.28515625" style="1" bestFit="1" customWidth="1"/>
    <col min="14" max="14" width="10.85546875" style="1" customWidth="1"/>
    <col min="15" max="15" width="10.42578125" style="1" customWidth="1"/>
    <col min="16" max="16" width="10.28515625" style="1" customWidth="1"/>
    <col min="17" max="17" width="9.85546875" style="1" customWidth="1"/>
    <col min="18" max="18" width="8" style="1" customWidth="1"/>
    <col min="19" max="21" width="12" style="1" customWidth="1"/>
    <col min="22" max="23" width="10.5703125" style="1" customWidth="1"/>
    <col min="24" max="24" width="10.42578125" style="1" customWidth="1"/>
    <col min="25" max="25" width="11" style="1" customWidth="1"/>
    <col min="26" max="16384" width="9.140625" style="1"/>
  </cols>
  <sheetData>
    <row r="1" spans="1:23" x14ac:dyDescent="0.2">
      <c r="B1" s="18"/>
    </row>
    <row r="2" spans="1:23" x14ac:dyDescent="0.2">
      <c r="B2" s="19" t="s">
        <v>113</v>
      </c>
      <c r="D2" s="21" t="s">
        <v>93</v>
      </c>
      <c r="H2" s="6"/>
    </row>
    <row r="3" spans="1:23" x14ac:dyDescent="0.2">
      <c r="A3" s="5" t="s">
        <v>82</v>
      </c>
      <c r="B3" s="20">
        <v>1</v>
      </c>
      <c r="D3" s="22">
        <v>1</v>
      </c>
    </row>
    <row r="4" spans="1:23" x14ac:dyDescent="0.2">
      <c r="A4" s="5" t="s">
        <v>83</v>
      </c>
      <c r="B4" s="20" t="str">
        <f>INDEX(B31:B37,B3)</f>
        <v>Betsi Cadwaladr UHB</v>
      </c>
      <c r="D4" s="22" t="str">
        <f>INDEX(B48:H61,D3,B3)</f>
        <v>Anglesey</v>
      </c>
    </row>
    <row r="5" spans="1:23" x14ac:dyDescent="0.2">
      <c r="A5" s="5" t="s">
        <v>84</v>
      </c>
    </row>
    <row r="7" spans="1:23" x14ac:dyDescent="0.2">
      <c r="C7" s="9" t="s">
        <v>92</v>
      </c>
      <c r="D7" s="1" t="s">
        <v>94</v>
      </c>
      <c r="F7" s="1" t="s">
        <v>112</v>
      </c>
      <c r="H7" s="1" t="s">
        <v>95</v>
      </c>
      <c r="J7" s="1" t="s">
        <v>96</v>
      </c>
      <c r="L7" s="1" t="s">
        <v>97</v>
      </c>
    </row>
    <row r="9" spans="1:23" x14ac:dyDescent="0.2">
      <c r="A9" s="3"/>
      <c r="D9" s="1" t="s">
        <v>0</v>
      </c>
      <c r="E9" s="1" t="s">
        <v>1</v>
      </c>
      <c r="F9" s="3" t="s">
        <v>2</v>
      </c>
      <c r="G9" s="3" t="s">
        <v>3</v>
      </c>
      <c r="H9" s="3" t="s">
        <v>4</v>
      </c>
      <c r="I9" s="3" t="s">
        <v>5</v>
      </c>
      <c r="J9" s="3" t="s">
        <v>6</v>
      </c>
      <c r="K9" s="3" t="s">
        <v>7</v>
      </c>
      <c r="L9" s="3" t="s">
        <v>8</v>
      </c>
      <c r="M9" s="3" t="s">
        <v>9</v>
      </c>
      <c r="N9" s="3" t="s">
        <v>130</v>
      </c>
      <c r="O9" s="3" t="s">
        <v>132</v>
      </c>
      <c r="P9" s="3" t="s">
        <v>10</v>
      </c>
    </row>
    <row r="10" spans="1:23" x14ac:dyDescent="0.2">
      <c r="B10" s="1" t="s">
        <v>138</v>
      </c>
      <c r="C10" s="1" t="str">
        <f>D4</f>
        <v>Anglesey</v>
      </c>
      <c r="D10" s="48">
        <f>IF(VLOOKUP($C10,'Data sheet'!$B$2:$Q$66,COLUMN(B1),0)&lt;5, "&lt;5", VLOOKUP($C10,'Data sheet'!$B$2:$Q$66,COLUMN(B1),0))</f>
        <v>6535</v>
      </c>
      <c r="E10" s="2">
        <f>ROUND(IF(D10 ="&lt;5",VLOOKUP($C10,'Data sheet'!$B$2:$Q$66,3,0),D10/P10*100),2)</f>
        <v>9.91</v>
      </c>
      <c r="F10" s="49">
        <f>IF(VLOOKUP($C10,'Data sheet'!$B$2:$Q$66,COLUMN(D1),0)&lt;5, "&lt;5", VLOOKUP($C10,'Data sheet'!$B$2:$Q$66,COLUMN(D1),0))</f>
        <v>7714</v>
      </c>
      <c r="G10" s="2">
        <f>ROUND(IF(F10 ="&lt;5",VLOOKUP($C10,'Data sheet'!$B$2:$Q$66,5,0),F10/P10*100),2)</f>
        <v>11.7</v>
      </c>
      <c r="H10" s="49">
        <f>IF(VLOOKUP($C10,'Data sheet'!$B$2:$Q$66,COLUMN(F1),0)&lt;5, "&lt;5", VLOOKUP($C10,'Data sheet'!$B$2:$Q$66,COLUMN(F1),0))</f>
        <v>26416</v>
      </c>
      <c r="I10" s="2">
        <f>ROUND(IF(H10 ="&lt;5",VLOOKUP($C10,'Data sheet'!$B$2:$Q$66,7,0),H10/P10*100),2)</f>
        <v>40.06</v>
      </c>
      <c r="J10" s="49">
        <f>IF(VLOOKUP($C10,'Data sheet'!$B$2:$Q$66,COLUMN(H1),0)&lt;5, "&lt;5", VLOOKUP($C10,'Data sheet'!$B$2:$Q$66,COLUMN(H1),0))</f>
        <v>13856</v>
      </c>
      <c r="K10" s="2">
        <f>ROUND(IF(J10 ="&lt;5",VLOOKUP($C10,'Data sheet'!$B$2:$Q$66,9,0),J10/P10*100),2)</f>
        <v>21.02</v>
      </c>
      <c r="L10" s="49">
        <f>IF(VLOOKUP($C10,'Data sheet'!$B$2:$Q$66,COLUMN(J1),0)&lt;5, "&lt;5", VLOOKUP($C10,'Data sheet'!$B$2:$Q$66,COLUMN(J1),0))</f>
        <v>11352</v>
      </c>
      <c r="M10" s="2">
        <f>ROUND(IF(L10 ="&lt;5",VLOOKUP($C10,'Data sheet'!$B$2:$Q$66,11,0),L10/P10*100),2)</f>
        <v>17.22</v>
      </c>
      <c r="N10" s="47">
        <f>IF(VLOOKUP($C10,'Data sheet'!$B$2:$Q$66,COLUMN(L1),0)&lt;5, "&lt;5", ROUND(VLOOKUP($C10,'Data sheet'!$B$2:$Q$66,COLUMN(L1),0),-1))</f>
        <v>60</v>
      </c>
      <c r="O10" s="7">
        <f>IF(N10="&lt;5","-",ROUND((N10/P10*100),2))</f>
        <v>0.09</v>
      </c>
      <c r="P10" s="47">
        <f>SUM(N10, L10, J10, H10, F10, D10)</f>
        <v>65933</v>
      </c>
      <c r="Q10" s="53"/>
      <c r="R10" s="1" t="s">
        <v>139</v>
      </c>
    </row>
    <row r="11" spans="1:23" x14ac:dyDescent="0.2">
      <c r="B11" s="1" t="s">
        <v>140</v>
      </c>
      <c r="C11" s="1" t="str">
        <f>B4</f>
        <v>Betsi Cadwaladr UHB</v>
      </c>
      <c r="D11" s="7"/>
      <c r="E11" s="2">
        <f>VLOOKUP($C$11,'Additional HB data'!$B$6:$L$12,COLUMN(C1),FALSE)</f>
        <v>20.152666062351599</v>
      </c>
      <c r="F11" s="7"/>
      <c r="G11" s="2">
        <f>VLOOKUP($C$11,'Additional HB data'!$B$6:$L$12,COLUMN(E1),FALSE)</f>
        <v>25.211844958749801</v>
      </c>
      <c r="H11" s="7"/>
      <c r="I11" s="2">
        <f>VLOOKUP($C$11,'Additional HB data'!$B$6:$L$12,COLUMN(G1),FALSE)</f>
        <v>23.939054055604601</v>
      </c>
      <c r="J11" s="7"/>
      <c r="K11" s="2">
        <f>VLOOKUP($C$11,'Additional HB data'!$B$6:$L$12,COLUMN(I1),FALSE)</f>
        <v>17.8863409484687</v>
      </c>
      <c r="L11" s="7"/>
      <c r="M11" s="2">
        <f>VLOOKUP($C$11,'Additional HB data'!$B$6:$L$12,COLUMN(K1),FALSE)</f>
        <v>12.725614163922399</v>
      </c>
      <c r="N11" s="7">
        <f>VLOOKUP($C10,'Data sheet'!$B$2:$Q$66,COLUMN(L1),0)</f>
        <v>59</v>
      </c>
      <c r="O11" s="2"/>
      <c r="P11" s="7"/>
      <c r="R11" s="38">
        <f>SUM(E11:M11)</f>
        <v>99.915520189097109</v>
      </c>
    </row>
    <row r="12" spans="1:23" x14ac:dyDescent="0.2">
      <c r="A12" s="3"/>
      <c r="B12" s="1" t="s">
        <v>141</v>
      </c>
      <c r="E12" s="7">
        <f>G12+$R$15</f>
        <v>4.58</v>
      </c>
      <c r="F12" s="7"/>
      <c r="G12" s="7">
        <f>I12+$R$15</f>
        <v>3.5349999999999997</v>
      </c>
      <c r="H12" s="7"/>
      <c r="I12" s="7">
        <f>K12+$R$15</f>
        <v>2.4899999999999998</v>
      </c>
      <c r="J12" s="7"/>
      <c r="K12" s="7">
        <f>M12+$R$15</f>
        <v>1.4449999999999998</v>
      </c>
      <c r="L12" s="7"/>
      <c r="M12" s="7">
        <v>0.4</v>
      </c>
      <c r="N12" s="7">
        <f>IF(N11=0,"-",N10)</f>
        <v>60</v>
      </c>
      <c r="P12" s="7"/>
      <c r="Q12" s="7"/>
      <c r="R12" s="7"/>
      <c r="S12" s="7"/>
      <c r="T12" s="7"/>
      <c r="U12" s="7"/>
      <c r="V12" s="7"/>
    </row>
    <row r="13" spans="1:23" ht="15" x14ac:dyDescent="0.25">
      <c r="D13" s="8"/>
      <c r="E13" s="7" t="str">
        <f>"(" &amp; ROUND(E10,0) &amp; "%)"</f>
        <v>(10%)</v>
      </c>
      <c r="F13" s="26"/>
      <c r="G13" s="7" t="str">
        <f>"(" &amp; ROUND(G10,0) &amp; "%)"</f>
        <v>(12%)</v>
      </c>
      <c r="H13" s="26"/>
      <c r="I13" s="7" t="str">
        <f>"(" &amp; ROUND(I10,0) &amp; "%)"</f>
        <v>(40%)</v>
      </c>
      <c r="J13" s="26"/>
      <c r="K13" s="7" t="str">
        <f>"(" &amp; ROUND(K10,0) &amp; "%)"</f>
        <v>(21%)</v>
      </c>
      <c r="L13" s="26"/>
      <c r="M13" s="7" t="str">
        <f>"(" &amp; ROUND(M10,0) &amp; "%)"</f>
        <v>(17%)</v>
      </c>
      <c r="N13" s="8"/>
      <c r="O13" s="8"/>
      <c r="P13" s="8"/>
      <c r="Q13" s="7"/>
      <c r="R13" s="39" t="s">
        <v>143</v>
      </c>
      <c r="S13" s="7"/>
      <c r="T13" s="7"/>
      <c r="U13" s="7"/>
      <c r="V13" s="7"/>
      <c r="W13" s="7"/>
    </row>
    <row r="14" spans="1:23" ht="15" x14ac:dyDescent="0.25">
      <c r="C14" s="1" t="s">
        <v>145</v>
      </c>
      <c r="D14" s="8"/>
      <c r="E14" s="7">
        <f>IF(D10="&lt;5", D10, ROUND(D10, -1))</f>
        <v>6540</v>
      </c>
      <c r="F14" s="26"/>
      <c r="G14" s="7">
        <f>IF(F10="&lt;5", F10, ROUND(F10, -1))</f>
        <v>7710</v>
      </c>
      <c r="H14" s="26"/>
      <c r="I14" s="7">
        <f>IF(H10="&lt;5", H10, ROUND(H10, -1))</f>
        <v>26420</v>
      </c>
      <c r="J14" s="26"/>
      <c r="K14" s="7">
        <f>IF(J10="&lt;5", J10, ROUND(J10, -1))</f>
        <v>13860</v>
      </c>
      <c r="L14" s="26"/>
      <c r="M14" s="7">
        <f>IF(L10="&lt;5", L10, ROUND(L10, -1))</f>
        <v>11350</v>
      </c>
      <c r="N14" s="8"/>
      <c r="O14" s="8"/>
      <c r="P14" s="8"/>
      <c r="Q14" s="7"/>
      <c r="R14" s="39"/>
      <c r="S14" s="7"/>
      <c r="T14" s="7"/>
      <c r="U14" s="7"/>
      <c r="V14" s="7"/>
      <c r="W14" s="7"/>
    </row>
    <row r="15" spans="1:23" x14ac:dyDescent="0.2">
      <c r="A15" s="3"/>
      <c r="C15" s="1" t="s">
        <v>133</v>
      </c>
      <c r="E15" s="7" t="str">
        <f>TEXT(E14, "#,#") &amp; " " &amp; E13</f>
        <v>6,540 (10%)</v>
      </c>
      <c r="F15" s="7"/>
      <c r="G15" s="7" t="str">
        <f>TEXT(G14, "#,#") &amp; " " &amp; G13</f>
        <v>7,710 (12%)</v>
      </c>
      <c r="H15" s="7"/>
      <c r="I15" s="7" t="str">
        <f>TEXT(H10, "#,#")  &amp; " " &amp; I13</f>
        <v>26,416 (40%)</v>
      </c>
      <c r="J15" s="7"/>
      <c r="K15" s="7" t="str">
        <f>TEXT(J10, "#,#") &amp; " " &amp; K13</f>
        <v>13,856 (21%)</v>
      </c>
      <c r="L15" s="7"/>
      <c r="M15" s="7" t="str">
        <f>TEXT(L10, "#,#") &amp; " " &amp; M13</f>
        <v>11,352 (17%)</v>
      </c>
      <c r="N15" s="7"/>
      <c r="O15" s="7"/>
      <c r="P15" s="7"/>
      <c r="Q15" s="7"/>
      <c r="R15" s="7">
        <v>1.0449999999999999</v>
      </c>
      <c r="S15" s="7"/>
      <c r="T15" s="7"/>
      <c r="U15" s="7"/>
      <c r="V15" s="7"/>
      <c r="W15" s="7"/>
    </row>
    <row r="16" spans="1:23" x14ac:dyDescent="0.2">
      <c r="A16" s="3"/>
      <c r="C16" s="1" t="s">
        <v>136</v>
      </c>
      <c r="E16" s="7" t="str">
        <f>FIXED(E10,1)&amp;"% ("&amp;TEXT(E14, "#,#")&amp;")"</f>
        <v>9.9% (6,540)</v>
      </c>
      <c r="F16" s="7"/>
      <c r="G16" s="7" t="str">
        <f>FIXED(G10,1)&amp;"% ("&amp;TEXT(G14, "#,#")&amp;")"</f>
        <v>11.7% (7,710)</v>
      </c>
      <c r="H16" s="7"/>
      <c r="I16" s="7" t="str">
        <f>FIXED(I10,1)&amp;"% ("&amp;TEXT(I14, "#,#")&amp;")"</f>
        <v>40.1% (26,420)</v>
      </c>
      <c r="J16" s="7"/>
      <c r="K16" s="7" t="str">
        <f>FIXED(K10,1)&amp;"% ("&amp;TEXT(K14, "#,#")&amp;")"</f>
        <v>21.0% (13,860)</v>
      </c>
      <c r="L16" s="7"/>
      <c r="M16" s="7" t="str">
        <f>FIXED(M10,1)&amp;"% ("&amp;TEXT(M14, "#,#")&amp;")"</f>
        <v>17.2% (11,350)</v>
      </c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x14ac:dyDescent="0.2">
      <c r="A17" s="3"/>
      <c r="C17" s="1" t="s">
        <v>147</v>
      </c>
      <c r="E17" s="7">
        <f>IF(D10="&lt;5","-",E10)</f>
        <v>9.91</v>
      </c>
      <c r="F17" s="7"/>
      <c r="G17" s="7">
        <f>IF(F10="&lt;5","-",G10)</f>
        <v>11.7</v>
      </c>
      <c r="H17" s="7"/>
      <c r="I17" s="7">
        <f>IF(H10="&lt;5","-",I10)</f>
        <v>40.06</v>
      </c>
      <c r="J17" s="7"/>
      <c r="K17" s="7">
        <f>IF(J10="&lt;5","-",K10)</f>
        <v>21.02</v>
      </c>
      <c r="L17" s="7"/>
      <c r="M17" s="7">
        <f>IF(L10="&lt;5","-",M10)</f>
        <v>17.22</v>
      </c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x14ac:dyDescent="0.2">
      <c r="A18" s="3"/>
      <c r="C18" s="1" t="s">
        <v>148</v>
      </c>
      <c r="E18" s="7" t="str">
        <f>IF(D10="&lt;5","(-) ("&amp;TEXT(E14, "#,#")&amp;")",E16)</f>
        <v>9.9% (6,540)</v>
      </c>
      <c r="F18" s="7"/>
      <c r="G18" s="7" t="str">
        <f>IF(F10="&lt;5","(-) ("&amp;TEXT(G14, "#,#")&amp;")",G16)</f>
        <v>11.7% (7,710)</v>
      </c>
      <c r="H18" s="7"/>
      <c r="I18" s="7" t="str">
        <f>IF(H10="&lt;5","(-) ("&amp;TEXT(I14, "#,#")&amp;")",I16)</f>
        <v>40.1% (26,420)</v>
      </c>
      <c r="J18" s="7"/>
      <c r="K18" s="7" t="str">
        <f>IF(J10="&lt;5","(-) ("&amp;TEXT(K14, "#,#")&amp;")",K16)</f>
        <v>21.0% (13,860)</v>
      </c>
      <c r="L18" s="7"/>
      <c r="M18" s="7" t="str">
        <f>IF(L10="&lt;5","(-) ("&amp;TEXT(M14, "#,#")&amp;")",M16)</f>
        <v>17.2% (11,350)</v>
      </c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x14ac:dyDescent="0.2">
      <c r="A19" s="3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x14ac:dyDescent="0.2">
      <c r="B20" s="7" t="s">
        <v>101</v>
      </c>
      <c r="C20" s="10" t="str">
        <f>"Percentage of patients (with count in brackets) by deprivation fifth in "&amp;D4&amp;" GP Cluster, showing " &amp; C11 &amp; " for comparison, 2012"</f>
        <v>Percentage of patients (with count in brackets) by deprivation fifth in Anglesey GP Cluster, showing Betsi Cadwaladr UHB for comparison, 2012</v>
      </c>
      <c r="J20" s="7"/>
      <c r="K20" s="56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x14ac:dyDescent="0.2">
      <c r="B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x14ac:dyDescent="0.2">
      <c r="B22" s="7" t="s">
        <v>100</v>
      </c>
      <c r="C22" s="10" t="str">
        <f>"Percentage of registered population by deprivation fifth, "&amp;D4&amp;" GP Cluster, 2012"</f>
        <v>Percentage of registered population by deprivation fifth, Anglesey GP Cluster, 2012</v>
      </c>
      <c r="K22" s="7"/>
      <c r="M22" s="7"/>
      <c r="O22" s="7"/>
      <c r="Q22" s="7"/>
      <c r="V22" s="7"/>
      <c r="W22" s="7"/>
    </row>
    <row r="23" spans="1:23" x14ac:dyDescent="0.2">
      <c r="B23" s="7"/>
      <c r="J23" s="2"/>
      <c r="K23" s="57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7"/>
    </row>
    <row r="24" spans="1:23" x14ac:dyDescent="0.2">
      <c r="B24" s="7" t="s">
        <v>99</v>
      </c>
      <c r="C24" s="10" t="str">
        <f>"Count and percentage of patients by deprivation fifth in "&amp;D4&amp;" GP Cluster, 2012"</f>
        <v>Count and percentage of patients by deprivation fifth in Anglesey GP Cluster, 2012</v>
      </c>
      <c r="D24" s="10"/>
      <c r="E24" s="10"/>
      <c r="F24" s="10"/>
      <c r="G24" s="10"/>
      <c r="H24" s="10"/>
      <c r="I24" s="10"/>
      <c r="J24" s="7"/>
      <c r="K24" s="56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x14ac:dyDescent="0.2">
      <c r="B25" s="7" t="s">
        <v>98</v>
      </c>
      <c r="C25" s="4" t="s">
        <v>149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x14ac:dyDescent="0.2">
      <c r="B26" s="7"/>
      <c r="C26" s="4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x14ac:dyDescent="0.2">
      <c r="B27" s="7" t="s">
        <v>144</v>
      </c>
      <c r="C27" s="40" t="str">
        <f>IF(N11=0,"",IF(N10&lt;5, "", "N.B. Chart omits " &amp; N10 &amp; " patients with postcodes that could not be matched to an area of residence and therefore could not be classified"))</f>
        <v>N.B. Chart omits 60 patients with postcodes that could not be matched to an area of residence and therefore could not be classified</v>
      </c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x14ac:dyDescent="0.2"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x14ac:dyDescent="0.2"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x14ac:dyDescent="0.2">
      <c r="B30" s="19" t="s">
        <v>113</v>
      </c>
      <c r="C30" s="22"/>
      <c r="D30" s="21" t="s">
        <v>93</v>
      </c>
    </row>
    <row r="31" spans="1:23" x14ac:dyDescent="0.2">
      <c r="B31" s="20" t="s">
        <v>89</v>
      </c>
      <c r="C31" s="22" t="str">
        <f>IF(INDEX($B48:$H$61,1,$B$3)=0,"",$B$4)</f>
        <v>Betsi Cadwaladr UHB</v>
      </c>
      <c r="D31" s="22" t="str">
        <f>IF(INDEX($B48:$H$61,1,$B$3)=0,"",INDEX($B48:$H$61,1,$B$3))</f>
        <v>Anglesey</v>
      </c>
    </row>
    <row r="32" spans="1:23" x14ac:dyDescent="0.2">
      <c r="B32" s="20" t="s">
        <v>88</v>
      </c>
      <c r="C32" s="22" t="str">
        <f>IF(INDEX($B49:$H$61,1,$B$3)=0,"",$B$4)</f>
        <v>Betsi Cadwaladr UHB</v>
      </c>
      <c r="D32" s="22" t="str">
        <f>IF(INDEX($B49:$H$61,1,$B$3)=0,"",INDEX($B49:$H$61,1,$B$3))</f>
        <v>Arfon</v>
      </c>
    </row>
    <row r="33" spans="2:22" x14ac:dyDescent="0.2">
      <c r="B33" s="20" t="s">
        <v>85</v>
      </c>
      <c r="C33" s="22" t="str">
        <f>IF(INDEX($B50:$H$61,1,$B$3)=0,"",$B$4)</f>
        <v>Betsi Cadwaladr UHB</v>
      </c>
      <c r="D33" s="22" t="str">
        <f>IF(INDEX($B50:$H$61,1,$B$3)=0,"",INDEX($B50:$H$61,1,$B$3))</f>
        <v>Central &amp; South Denbighshire</v>
      </c>
    </row>
    <row r="34" spans="2:22" x14ac:dyDescent="0.2">
      <c r="B34" s="20" t="s">
        <v>87</v>
      </c>
      <c r="C34" s="22" t="str">
        <f>IF(INDEX($B51:$H$61,1,$B$3)=0,"",$B$4)</f>
        <v>Betsi Cadwaladr UHB</v>
      </c>
      <c r="D34" s="22" t="str">
        <f>IF(INDEX($B51:$H$61,1,$B$3)=0,"",INDEX($B51:$H$61,1,$B$3))</f>
        <v>Conwy East</v>
      </c>
    </row>
    <row r="35" spans="2:22" x14ac:dyDescent="0.2">
      <c r="B35" s="20" t="s">
        <v>86</v>
      </c>
      <c r="C35" s="22" t="str">
        <f>IF(INDEX($B52:$H$61,1,$B$3)=0,"",$B$4)</f>
        <v>Betsi Cadwaladr UHB</v>
      </c>
      <c r="D35" s="22" t="str">
        <f>IF(INDEX($B52:$H$61,1,$B$3)=0,"",INDEX($B52:$H$61,1,$B$3))</f>
        <v>Conwy West</v>
      </c>
    </row>
    <row r="36" spans="2:22" x14ac:dyDescent="0.2">
      <c r="B36" s="20" t="s">
        <v>90</v>
      </c>
      <c r="C36" s="22" t="str">
        <f>IF(INDEX($B53:$H$61,1,$B$3)=0,"",$B$4)</f>
        <v>Betsi Cadwaladr UHB</v>
      </c>
      <c r="D36" s="22" t="str">
        <f>IF(INDEX($B53:$H$61,1,$B$3)=0,"",INDEX($B53:$H$61,1,$B$3))</f>
        <v>Deeside, Hawarden &amp; Saltney</v>
      </c>
    </row>
    <row r="37" spans="2:22" x14ac:dyDescent="0.2">
      <c r="B37" s="20" t="s">
        <v>91</v>
      </c>
      <c r="C37" s="22" t="str">
        <f>IF(INDEX($B54:$H$61,1,$B$3)=0,"",$B$4)</f>
        <v>Betsi Cadwaladr UHB</v>
      </c>
      <c r="D37" s="22" t="str">
        <f>IF(INDEX($B54:$H$61,1,$B$3)=0,"",INDEX($B54:$H$61,1,$B$3))</f>
        <v>Dwyfor</v>
      </c>
    </row>
    <row r="38" spans="2:22" x14ac:dyDescent="0.2">
      <c r="C38" s="22" t="str">
        <f>IF(INDEX($B55:$H$61,1,$B$3)=0,"",$B$4)</f>
        <v>Betsi Cadwaladr UHB</v>
      </c>
      <c r="D38" s="22" t="str">
        <f>IF(INDEX($B55:$H$61,1,$B$3)=0,"",INDEX($B55:$H$61,1,$B$3))</f>
        <v>Holywell &amp; Flint</v>
      </c>
    </row>
    <row r="39" spans="2:22" x14ac:dyDescent="0.2">
      <c r="C39" s="22" t="str">
        <f>IF(INDEX($B56:$H$61,1,$B$3)=0,"",$B$4)</f>
        <v>Betsi Cadwaladr UHB</v>
      </c>
      <c r="D39" s="22" t="str">
        <f>IF(INDEX($B56:$H$61,1,$B$3)=0,"",INDEX($B56:$H$61,1,$B$3))</f>
        <v>Meirionnydd</v>
      </c>
    </row>
    <row r="40" spans="2:22" x14ac:dyDescent="0.2">
      <c r="C40" s="22" t="str">
        <f>IF(INDEX($B57:$H$61,1,$B$3)=0,"",$B$4)</f>
        <v>Betsi Cadwaladr UHB</v>
      </c>
      <c r="D40" s="22" t="str">
        <f>IF(INDEX($B57:$H$61,1,$B$3)=0,"",INDEX($B57:$H$61,1,$B$3))</f>
        <v>Mold, Buckley &amp; Caergwle</v>
      </c>
    </row>
    <row r="41" spans="2:22" x14ac:dyDescent="0.2">
      <c r="C41" s="22" t="str">
        <f>IF(INDEX($B58:$H$61,1,$B$3)=0,"",$B$4)</f>
        <v>Betsi Cadwaladr UHB</v>
      </c>
      <c r="D41" s="22" t="str">
        <f>IF(INDEX($B58:$H$61,1,$B$3)=0,"",INDEX($B58:$H$61,1,$B$3))</f>
        <v>North Denbighshire</v>
      </c>
    </row>
    <row r="42" spans="2:22" x14ac:dyDescent="0.2">
      <c r="C42" s="22" t="str">
        <f>IF(INDEX($B59:$H$61,1,$B$3)=0,"",$B$4)</f>
        <v>Betsi Cadwaladr UHB</v>
      </c>
      <c r="D42" s="22" t="str">
        <f>IF(INDEX($B59:$H$61,1,$B$3)=0,"",INDEX($B59:$H$61,1,$B$3))</f>
        <v>South Wrexham</v>
      </c>
    </row>
    <row r="43" spans="2:22" x14ac:dyDescent="0.2">
      <c r="C43" s="22" t="str">
        <f>IF(INDEX($B60:$H$61,1,$B$3)=0,"",$B$4)</f>
        <v>Betsi Cadwaladr UHB</v>
      </c>
      <c r="D43" s="22" t="str">
        <f>IF(INDEX($B60:$H$61,1,$B$3)=0,"",INDEX($B60:$H$61,1,$B$3))</f>
        <v>West &amp; North Wrexham</v>
      </c>
    </row>
    <row r="44" spans="2:22" ht="14.25" customHeight="1" x14ac:dyDescent="0.2">
      <c r="C44" s="22" t="str">
        <f>IF(INDEX($B61:$H$61,1,$B$3)=0,"",$B$4)</f>
        <v>Betsi Cadwaladr UHB</v>
      </c>
      <c r="D44" s="22" t="str">
        <f>IF(INDEX($B61:$H$61,1,$B$3)=0,"",INDEX($B61:$H$61,1,$B$3))</f>
        <v>Wrexham Town</v>
      </c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2:22" x14ac:dyDescent="0.2">
      <c r="B45" s="21" t="s">
        <v>93</v>
      </c>
      <c r="C45" s="22"/>
      <c r="D45" s="22"/>
      <c r="E45" s="22"/>
      <c r="F45" s="22"/>
      <c r="G45" s="22"/>
      <c r="H45" s="22"/>
    </row>
    <row r="46" spans="2:22" x14ac:dyDescent="0.2">
      <c r="B46" s="22"/>
      <c r="C46" s="22"/>
      <c r="D46" s="22"/>
      <c r="E46" s="22"/>
      <c r="F46" s="22"/>
      <c r="G46" s="22"/>
      <c r="H46" s="22"/>
    </row>
    <row r="47" spans="2:22" x14ac:dyDescent="0.2">
      <c r="B47" s="21" t="s">
        <v>89</v>
      </c>
      <c r="C47" s="21" t="s">
        <v>88</v>
      </c>
      <c r="D47" s="21" t="s">
        <v>85</v>
      </c>
      <c r="E47" s="21" t="s">
        <v>87</v>
      </c>
      <c r="F47" s="21" t="s">
        <v>86</v>
      </c>
      <c r="G47" s="21" t="s">
        <v>90</v>
      </c>
      <c r="H47" s="21" t="s">
        <v>91</v>
      </c>
    </row>
    <row r="48" spans="2:22" x14ac:dyDescent="0.2">
      <c r="B48" s="22" t="s">
        <v>45</v>
      </c>
      <c r="C48" s="22" t="s">
        <v>79</v>
      </c>
      <c r="D48" s="22" t="s">
        <v>73</v>
      </c>
      <c r="E48" s="22" t="s">
        <v>18</v>
      </c>
      <c r="F48" s="22" t="s">
        <v>54</v>
      </c>
      <c r="G48" s="22" t="s">
        <v>69</v>
      </c>
      <c r="H48" s="22" t="s">
        <v>29</v>
      </c>
    </row>
    <row r="49" spans="1:10" x14ac:dyDescent="0.2">
      <c r="B49" s="22" t="s">
        <v>47</v>
      </c>
      <c r="C49" s="22" t="s">
        <v>81</v>
      </c>
      <c r="D49" s="22" t="s">
        <v>75</v>
      </c>
      <c r="E49" s="22" t="s">
        <v>19</v>
      </c>
      <c r="F49" s="22" t="s">
        <v>56</v>
      </c>
      <c r="G49" s="22" t="s">
        <v>66</v>
      </c>
      <c r="H49" s="22" t="s">
        <v>33</v>
      </c>
    </row>
    <row r="50" spans="1:10" x14ac:dyDescent="0.2">
      <c r="B50" s="22" t="s">
        <v>46</v>
      </c>
      <c r="C50" s="22" t="s">
        <v>80</v>
      </c>
      <c r="D50" s="22" t="s">
        <v>74</v>
      </c>
      <c r="E50" s="22" t="s">
        <v>16</v>
      </c>
      <c r="F50" s="22" t="s">
        <v>59</v>
      </c>
      <c r="G50" s="22" t="s">
        <v>68</v>
      </c>
      <c r="H50" s="22" t="s">
        <v>31</v>
      </c>
    </row>
    <row r="51" spans="1:10" x14ac:dyDescent="0.2">
      <c r="B51" s="22" t="s">
        <v>38</v>
      </c>
      <c r="C51" s="22"/>
      <c r="D51" s="22" t="s">
        <v>71</v>
      </c>
      <c r="E51" s="22" t="s">
        <v>12</v>
      </c>
      <c r="F51" s="22" t="s">
        <v>57</v>
      </c>
      <c r="G51" s="22" t="s">
        <v>62</v>
      </c>
      <c r="H51" s="22" t="s">
        <v>32</v>
      </c>
    </row>
    <row r="52" spans="1:10" x14ac:dyDescent="0.2">
      <c r="B52" s="22" t="s">
        <v>41</v>
      </c>
      <c r="C52" s="22"/>
      <c r="D52" s="22" t="s">
        <v>77</v>
      </c>
      <c r="E52" s="22" t="s">
        <v>22</v>
      </c>
      <c r="F52" s="22" t="s">
        <v>52</v>
      </c>
      <c r="G52" s="22" t="s">
        <v>67</v>
      </c>
      <c r="H52" s="22" t="s">
        <v>28</v>
      </c>
    </row>
    <row r="53" spans="1:10" x14ac:dyDescent="0.2">
      <c r="B53" s="22" t="s">
        <v>48</v>
      </c>
      <c r="C53" s="22"/>
      <c r="D53" s="22" t="s">
        <v>72</v>
      </c>
      <c r="E53" s="22" t="s">
        <v>17</v>
      </c>
      <c r="F53" s="22" t="s">
        <v>60</v>
      </c>
      <c r="G53" s="22" t="s">
        <v>65</v>
      </c>
      <c r="H53" s="22" t="s">
        <v>26</v>
      </c>
    </row>
    <row r="54" spans="1:10" x14ac:dyDescent="0.2">
      <c r="B54" s="22" t="s">
        <v>44</v>
      </c>
      <c r="C54" s="22"/>
      <c r="D54" s="22" t="s">
        <v>76</v>
      </c>
      <c r="E54" s="22" t="s">
        <v>13</v>
      </c>
      <c r="F54" s="22" t="s">
        <v>53</v>
      </c>
      <c r="G54" s="22" t="s">
        <v>64</v>
      </c>
      <c r="H54" s="22" t="s">
        <v>30</v>
      </c>
    </row>
    <row r="55" spans="1:10" x14ac:dyDescent="0.2">
      <c r="A55" s="3"/>
      <c r="B55" s="22" t="s">
        <v>42</v>
      </c>
      <c r="C55" s="22"/>
      <c r="D55" s="22"/>
      <c r="E55" s="22" t="s">
        <v>14</v>
      </c>
      <c r="F55" s="22" t="s">
        <v>55</v>
      </c>
      <c r="G55" s="22" t="s">
        <v>63</v>
      </c>
      <c r="H55" s="22" t="s">
        <v>27</v>
      </c>
    </row>
    <row r="56" spans="1:10" x14ac:dyDescent="0.2">
      <c r="B56" s="22" t="s">
        <v>37</v>
      </c>
      <c r="C56" s="22"/>
      <c r="D56" s="22"/>
      <c r="E56" s="22" t="s">
        <v>21</v>
      </c>
      <c r="F56" s="22" t="s">
        <v>58</v>
      </c>
      <c r="G56" s="22"/>
      <c r="H56" s="22" t="s">
        <v>34</v>
      </c>
    </row>
    <row r="57" spans="1:10" x14ac:dyDescent="0.2">
      <c r="B57" s="22" t="s">
        <v>39</v>
      </c>
      <c r="C57" s="22"/>
      <c r="D57" s="22"/>
      <c r="E57" s="22" t="s">
        <v>20</v>
      </c>
      <c r="F57" s="22"/>
      <c r="G57" s="22"/>
      <c r="H57" s="22" t="s">
        <v>35</v>
      </c>
    </row>
    <row r="58" spans="1:10" x14ac:dyDescent="0.2">
      <c r="B58" s="22" t="s">
        <v>43</v>
      </c>
      <c r="C58" s="22"/>
      <c r="D58" s="22"/>
      <c r="E58" s="22" t="s">
        <v>15</v>
      </c>
      <c r="F58" s="22"/>
      <c r="G58" s="22"/>
      <c r="H58" s="22" t="s">
        <v>24</v>
      </c>
    </row>
    <row r="59" spans="1:10" x14ac:dyDescent="0.2">
      <c r="B59" s="22" t="s">
        <v>50</v>
      </c>
      <c r="C59" s="22"/>
      <c r="D59" s="22"/>
      <c r="E59" s="22"/>
      <c r="F59" s="22"/>
      <c r="G59" s="22"/>
      <c r="H59" s="22" t="s">
        <v>25</v>
      </c>
    </row>
    <row r="60" spans="1:10" x14ac:dyDescent="0.2">
      <c r="B60" s="22" t="s">
        <v>49</v>
      </c>
      <c r="C60" s="22"/>
      <c r="D60" s="22"/>
      <c r="E60" s="22"/>
      <c r="F60" s="22"/>
      <c r="G60" s="22"/>
      <c r="H60" s="22"/>
    </row>
    <row r="61" spans="1:10" x14ac:dyDescent="0.2">
      <c r="B61" s="22" t="s">
        <v>40</v>
      </c>
      <c r="C61" s="22"/>
      <c r="D61" s="22"/>
      <c r="E61" s="22"/>
      <c r="F61" s="22"/>
      <c r="G61" s="22"/>
      <c r="H61" s="22"/>
    </row>
    <row r="62" spans="1:10" x14ac:dyDescent="0.2">
      <c r="J62" s="6"/>
    </row>
    <row r="65" spans="1:1" x14ac:dyDescent="0.2">
      <c r="A65" s="3"/>
    </row>
    <row r="74" spans="1:1" x14ac:dyDescent="0.2">
      <c r="A74" s="3"/>
    </row>
  </sheetData>
  <sortState ref="H48:H59">
    <sortCondition ref="H48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Y26"/>
  <sheetViews>
    <sheetView workbookViewId="0">
      <selection activeCell="H33" sqref="H33"/>
    </sheetView>
  </sheetViews>
  <sheetFormatPr defaultRowHeight="15" x14ac:dyDescent="0.25"/>
  <cols>
    <col min="2" max="2" width="38.140625" bestFit="1" customWidth="1"/>
    <col min="15" max="15" width="7.5703125" customWidth="1"/>
    <col min="16" max="16" width="9.28515625" customWidth="1"/>
  </cols>
  <sheetData>
    <row r="1" spans="1:25" s="8" customFormat="1" x14ac:dyDescent="0.25">
      <c r="A1" s="23"/>
    </row>
    <row r="2" spans="1:25" s="8" customFormat="1" x14ac:dyDescent="0.25"/>
    <row r="3" spans="1:25" s="8" customFormat="1" x14ac:dyDescent="0.25">
      <c r="B3" s="23" t="s">
        <v>142</v>
      </c>
    </row>
    <row r="4" spans="1:25" x14ac:dyDescent="0.25">
      <c r="C4" s="26">
        <v>1</v>
      </c>
      <c r="D4" s="26" t="s">
        <v>137</v>
      </c>
      <c r="E4" s="26">
        <v>2</v>
      </c>
      <c r="F4" s="26" t="s">
        <v>137</v>
      </c>
      <c r="G4" s="26">
        <v>3</v>
      </c>
      <c r="H4" s="26" t="s">
        <v>137</v>
      </c>
      <c r="I4" s="26">
        <v>4</v>
      </c>
      <c r="J4" s="26" t="s">
        <v>137</v>
      </c>
      <c r="K4" s="26">
        <v>5</v>
      </c>
      <c r="L4" s="26" t="s">
        <v>137</v>
      </c>
      <c r="M4" s="26" t="s">
        <v>137</v>
      </c>
    </row>
    <row r="5" spans="1:25" x14ac:dyDescent="0.25">
      <c r="B5" t="s">
        <v>118</v>
      </c>
      <c r="C5">
        <v>3505</v>
      </c>
      <c r="D5">
        <v>16.993939393939399</v>
      </c>
      <c r="E5">
        <v>10058</v>
      </c>
      <c r="F5">
        <v>48.766060606060599</v>
      </c>
      <c r="G5">
        <v>1373</v>
      </c>
      <c r="H5">
        <v>6.6569696969696999</v>
      </c>
      <c r="I5">
        <v>4034</v>
      </c>
      <c r="J5">
        <v>19.5587878787879</v>
      </c>
      <c r="K5">
        <v>1325</v>
      </c>
      <c r="L5">
        <v>6.4242424242424203</v>
      </c>
      <c r="M5">
        <v>330</v>
      </c>
      <c r="N5">
        <v>1.6</v>
      </c>
      <c r="O5">
        <v>20625</v>
      </c>
    </row>
    <row r="6" spans="1:25" x14ac:dyDescent="0.25">
      <c r="B6" s="8" t="s">
        <v>87</v>
      </c>
      <c r="C6">
        <v>125398</v>
      </c>
      <c r="D6">
        <v>23.128950567074099</v>
      </c>
      <c r="E6">
        <v>82460</v>
      </c>
      <c r="F6">
        <v>15.209279763321</v>
      </c>
      <c r="G6">
        <v>82292</v>
      </c>
      <c r="H6">
        <v>15.178293115246399</v>
      </c>
      <c r="I6">
        <v>106999</v>
      </c>
      <c r="J6">
        <v>19.7353592698956</v>
      </c>
      <c r="K6">
        <v>144527</v>
      </c>
      <c r="L6">
        <v>26.657186227910501</v>
      </c>
      <c r="M6">
        <v>493</v>
      </c>
      <c r="N6">
        <v>9.0931056552477199E-2</v>
      </c>
      <c r="O6">
        <v>542169</v>
      </c>
    </row>
    <row r="7" spans="1:25" x14ac:dyDescent="0.25">
      <c r="B7" s="8" t="s">
        <v>91</v>
      </c>
      <c r="C7">
        <v>105272</v>
      </c>
      <c r="D7">
        <v>17.9343289277768</v>
      </c>
      <c r="E7">
        <v>83216</v>
      </c>
      <c r="F7">
        <v>14.1768287488969</v>
      </c>
      <c r="G7">
        <v>111018</v>
      </c>
      <c r="H7">
        <v>18.913227913442601</v>
      </c>
      <c r="I7">
        <v>145479</v>
      </c>
      <c r="J7">
        <v>24.784066400220802</v>
      </c>
      <c r="K7">
        <v>141381</v>
      </c>
      <c r="L7">
        <v>24.0859236847216</v>
      </c>
      <c r="M7">
        <v>620</v>
      </c>
      <c r="N7">
        <v>0.10562432494130999</v>
      </c>
      <c r="O7">
        <v>586986</v>
      </c>
    </row>
    <row r="8" spans="1:25" x14ac:dyDescent="0.25">
      <c r="B8" s="8" t="s">
        <v>89</v>
      </c>
      <c r="C8">
        <v>140506</v>
      </c>
      <c r="D8">
        <v>20.152666062351599</v>
      </c>
      <c r="E8">
        <v>175779</v>
      </c>
      <c r="F8">
        <v>25.211844958749801</v>
      </c>
      <c r="G8">
        <v>166905</v>
      </c>
      <c r="H8">
        <v>23.939054055604601</v>
      </c>
      <c r="I8">
        <v>124705</v>
      </c>
      <c r="J8">
        <v>17.8863409484687</v>
      </c>
      <c r="K8">
        <v>88724</v>
      </c>
      <c r="L8">
        <v>12.725614163922399</v>
      </c>
      <c r="M8">
        <v>589</v>
      </c>
      <c r="N8">
        <v>8.4479810902915606E-2</v>
      </c>
      <c r="O8">
        <v>697208</v>
      </c>
    </row>
    <row r="9" spans="1:25" x14ac:dyDescent="0.25">
      <c r="B9" s="8" t="s">
        <v>86</v>
      </c>
      <c r="C9">
        <v>172328</v>
      </c>
      <c r="D9">
        <v>34.6090892841722</v>
      </c>
      <c r="E9">
        <v>81665</v>
      </c>
      <c r="F9">
        <v>16.400998539946599</v>
      </c>
      <c r="G9">
        <v>59807</v>
      </c>
      <c r="H9">
        <v>12.011198428685301</v>
      </c>
      <c r="I9">
        <v>66879</v>
      </c>
      <c r="J9">
        <v>13.4314869448734</v>
      </c>
      <c r="K9">
        <v>117090</v>
      </c>
      <c r="L9">
        <v>23.5154952432786</v>
      </c>
      <c r="M9">
        <v>158</v>
      </c>
      <c r="N9">
        <v>3.1731559043795599E-2</v>
      </c>
      <c r="O9">
        <v>497927</v>
      </c>
    </row>
    <row r="10" spans="1:25" x14ac:dyDescent="0.25">
      <c r="B10" s="8" t="s">
        <v>90</v>
      </c>
      <c r="C10">
        <v>38781</v>
      </c>
      <c r="D10">
        <v>12.769677572309201</v>
      </c>
      <c r="E10">
        <v>24930</v>
      </c>
      <c r="F10">
        <v>8.2088667614983404</v>
      </c>
      <c r="G10">
        <v>51555</v>
      </c>
      <c r="H10">
        <v>16.975857436383802</v>
      </c>
      <c r="I10">
        <v>80537</v>
      </c>
      <c r="J10">
        <v>26.51895316369</v>
      </c>
      <c r="K10">
        <v>107757</v>
      </c>
      <c r="L10">
        <v>35.481863442389802</v>
      </c>
      <c r="M10">
        <v>136</v>
      </c>
      <c r="N10">
        <v>4.47816237289922E-2</v>
      </c>
      <c r="O10">
        <v>303696</v>
      </c>
    </row>
    <row r="11" spans="1:25" x14ac:dyDescent="0.25">
      <c r="B11" s="8" t="s">
        <v>85</v>
      </c>
      <c r="C11">
        <v>22178</v>
      </c>
      <c r="D11">
        <v>5.6757808101384999</v>
      </c>
      <c r="E11">
        <v>108995</v>
      </c>
      <c r="F11">
        <v>27.893936757193899</v>
      </c>
      <c r="G11">
        <v>142074</v>
      </c>
      <c r="H11">
        <v>36.3594951221759</v>
      </c>
      <c r="I11">
        <v>85400</v>
      </c>
      <c r="J11">
        <v>21.855518134449799</v>
      </c>
      <c r="K11">
        <v>31755</v>
      </c>
      <c r="L11">
        <v>8.1267210580732403</v>
      </c>
      <c r="M11">
        <v>346</v>
      </c>
      <c r="N11">
        <v>8.8548117968614004E-2</v>
      </c>
      <c r="O11">
        <v>390748</v>
      </c>
    </row>
    <row r="12" spans="1:25" x14ac:dyDescent="0.25">
      <c r="B12" s="8" t="s">
        <v>88</v>
      </c>
      <c r="C12">
        <v>19201</v>
      </c>
      <c r="D12">
        <v>14.1890144321364</v>
      </c>
      <c r="E12">
        <v>65965</v>
      </c>
      <c r="F12">
        <v>48.746332848074601</v>
      </c>
      <c r="G12">
        <v>26562</v>
      </c>
      <c r="H12">
        <v>19.628592330941501</v>
      </c>
      <c r="I12">
        <v>20840</v>
      </c>
      <c r="J12">
        <v>15.4001906549515</v>
      </c>
      <c r="K12">
        <v>2367</v>
      </c>
      <c r="L12">
        <v>1.74914833398609</v>
      </c>
      <c r="M12">
        <v>388</v>
      </c>
      <c r="N12">
        <v>0.28672139990984502</v>
      </c>
      <c r="O12">
        <v>135323</v>
      </c>
    </row>
    <row r="13" spans="1:25" s="8" customFormat="1" x14ac:dyDescent="0.25"/>
    <row r="14" spans="1:25" x14ac:dyDescent="0.25">
      <c r="B14" s="23"/>
    </row>
    <row r="15" spans="1:25" x14ac:dyDescent="0.25">
      <c r="I15" s="8"/>
      <c r="O15" s="8"/>
      <c r="P15" s="8"/>
      <c r="Q15" s="8"/>
      <c r="R15" s="8"/>
      <c r="S15" s="8"/>
      <c r="T15" s="8"/>
      <c r="U15" s="8"/>
      <c r="V15" s="8"/>
      <c r="W15" s="8"/>
    </row>
    <row r="16" spans="1:25" x14ac:dyDescent="0.25">
      <c r="B16" s="8"/>
      <c r="D16" s="8"/>
      <c r="E16" s="8"/>
      <c r="F16" s="8"/>
      <c r="G16" s="8"/>
      <c r="J16" s="8"/>
      <c r="K16" s="8"/>
      <c r="L16" s="8"/>
      <c r="M16" s="8"/>
      <c r="O16" s="35"/>
      <c r="P16" s="35"/>
      <c r="Q16" s="35"/>
      <c r="R16" s="35"/>
      <c r="S16" s="35"/>
      <c r="U16" s="36"/>
      <c r="V16" s="36"/>
      <c r="W16" s="36"/>
      <c r="X16" s="36"/>
      <c r="Y16" s="36"/>
    </row>
    <row r="17" spans="2:25" x14ac:dyDescent="0.25">
      <c r="B17" s="8"/>
      <c r="C17" s="8"/>
      <c r="D17" s="8"/>
      <c r="E17" s="8"/>
      <c r="F17" s="8"/>
      <c r="G17" s="8"/>
      <c r="I17" s="8"/>
      <c r="J17" s="8"/>
      <c r="K17" s="8"/>
      <c r="L17" s="8"/>
      <c r="M17" s="8"/>
      <c r="O17" s="35"/>
      <c r="P17" s="35"/>
      <c r="Q17" s="35"/>
      <c r="R17" s="35"/>
      <c r="S17" s="35"/>
      <c r="U17" s="36"/>
      <c r="V17" s="36"/>
      <c r="W17" s="36"/>
      <c r="X17" s="36"/>
      <c r="Y17" s="36"/>
    </row>
    <row r="18" spans="2:25" x14ac:dyDescent="0.25">
      <c r="B18" s="8"/>
      <c r="C18" s="8"/>
      <c r="D18" s="8"/>
      <c r="E18" s="8"/>
      <c r="F18" s="8"/>
      <c r="G18" s="8"/>
      <c r="I18" s="8"/>
      <c r="J18" s="8"/>
      <c r="K18" s="8"/>
      <c r="L18" s="8"/>
      <c r="M18" s="8"/>
      <c r="O18" s="35"/>
      <c r="P18" s="35"/>
      <c r="Q18" s="35"/>
      <c r="R18" s="35"/>
      <c r="S18" s="35"/>
      <c r="U18" s="36"/>
      <c r="V18" s="36"/>
      <c r="W18" s="36"/>
      <c r="X18" s="36"/>
      <c r="Y18" s="36"/>
    </row>
    <row r="19" spans="2:25" x14ac:dyDescent="0.25">
      <c r="B19" s="8"/>
      <c r="C19" s="8"/>
      <c r="D19" s="8"/>
      <c r="E19" s="8"/>
      <c r="F19" s="8"/>
      <c r="G19" s="8"/>
      <c r="I19" s="8"/>
      <c r="J19" s="8"/>
      <c r="K19" s="8"/>
      <c r="L19" s="8"/>
      <c r="M19" s="8"/>
      <c r="O19" s="35"/>
      <c r="P19" s="35"/>
      <c r="Q19" s="35"/>
      <c r="R19" s="35"/>
      <c r="S19" s="35"/>
      <c r="U19" s="36"/>
      <c r="V19" s="36"/>
      <c r="W19" s="36"/>
      <c r="X19" s="36"/>
      <c r="Y19" s="36"/>
    </row>
    <row r="20" spans="2:25" x14ac:dyDescent="0.25">
      <c r="B20" s="8"/>
      <c r="C20" s="8"/>
      <c r="D20" s="8"/>
      <c r="E20" s="8"/>
      <c r="F20" s="8"/>
      <c r="G20" s="8"/>
      <c r="I20" s="8"/>
      <c r="J20" s="8"/>
      <c r="K20" s="8"/>
      <c r="L20" s="8"/>
      <c r="M20" s="8"/>
      <c r="O20" s="35"/>
      <c r="P20" s="35"/>
      <c r="Q20" s="35"/>
      <c r="R20" s="35"/>
      <c r="S20" s="35"/>
      <c r="U20" s="36"/>
      <c r="V20" s="36"/>
      <c r="W20" s="36"/>
      <c r="X20" s="36"/>
      <c r="Y20" s="36"/>
    </row>
    <row r="21" spans="2:25" x14ac:dyDescent="0.25">
      <c r="B21" s="8"/>
      <c r="C21" s="8"/>
      <c r="D21" s="8"/>
      <c r="E21" s="8"/>
      <c r="F21" s="8"/>
      <c r="G21" s="8"/>
      <c r="I21" s="8"/>
      <c r="J21" s="8"/>
      <c r="K21" s="8"/>
      <c r="L21" s="8"/>
      <c r="M21" s="8"/>
      <c r="O21" s="35"/>
      <c r="P21" s="35"/>
      <c r="Q21" s="35"/>
      <c r="R21" s="35"/>
      <c r="S21" s="35"/>
      <c r="U21" s="36"/>
      <c r="V21" s="36"/>
      <c r="W21" s="36"/>
      <c r="X21" s="36"/>
      <c r="Y21" s="36"/>
    </row>
    <row r="22" spans="2:25" x14ac:dyDescent="0.25">
      <c r="B22" s="8"/>
      <c r="C22" s="8"/>
      <c r="D22" s="8"/>
      <c r="E22" s="8"/>
      <c r="F22" s="8"/>
      <c r="G22" s="8"/>
      <c r="I22" s="8"/>
      <c r="J22" s="8"/>
      <c r="K22" s="8"/>
      <c r="L22" s="8"/>
      <c r="M22" s="8"/>
      <c r="O22" s="35"/>
      <c r="P22" s="35"/>
      <c r="Q22" s="35"/>
      <c r="R22" s="35"/>
      <c r="S22" s="35"/>
      <c r="U22" s="36"/>
      <c r="V22" s="36"/>
      <c r="W22" s="36"/>
      <c r="X22" s="36"/>
      <c r="Y22" s="36"/>
    </row>
    <row r="26" spans="2:25" x14ac:dyDescent="0.25">
      <c r="O26" s="37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O66"/>
  <sheetViews>
    <sheetView showFormulas="1" topLeftCell="G37" workbookViewId="0">
      <selection activeCell="K71" sqref="K71"/>
    </sheetView>
  </sheetViews>
  <sheetFormatPr defaultRowHeight="15" x14ac:dyDescent="0.25"/>
  <cols>
    <col min="1" max="1" width="28.42578125" customWidth="1"/>
    <col min="2" max="2" width="27.7109375" bestFit="1" customWidth="1"/>
    <col min="13" max="13" width="11.140625" customWidth="1"/>
    <col min="14" max="14" width="11.42578125" customWidth="1"/>
  </cols>
  <sheetData>
    <row r="1" spans="1:15" s="23" customFormat="1" ht="28.5" customHeight="1" x14ac:dyDescent="0.25">
      <c r="A1" s="23" t="s">
        <v>119</v>
      </c>
      <c r="B1" s="23" t="s">
        <v>116</v>
      </c>
      <c r="C1" s="23" t="s">
        <v>120</v>
      </c>
      <c r="D1" s="23" t="s">
        <v>121</v>
      </c>
      <c r="E1" s="23" t="s">
        <v>122</v>
      </c>
      <c r="F1" s="23" t="s">
        <v>123</v>
      </c>
      <c r="G1" s="23" t="s">
        <v>124</v>
      </c>
      <c r="H1" s="23" t="s">
        <v>125</v>
      </c>
      <c r="I1" s="23" t="s">
        <v>126</v>
      </c>
      <c r="J1" s="23" t="s">
        <v>127</v>
      </c>
      <c r="K1" s="23" t="s">
        <v>128</v>
      </c>
      <c r="L1" s="23" t="s">
        <v>129</v>
      </c>
      <c r="M1" s="24" t="s">
        <v>130</v>
      </c>
      <c r="N1" s="24" t="s">
        <v>131</v>
      </c>
      <c r="O1" s="23" t="s">
        <v>117</v>
      </c>
    </row>
    <row r="2" spans="1:15" x14ac:dyDescent="0.25">
      <c r="A2" t="s">
        <v>118</v>
      </c>
      <c r="B2" t="s">
        <v>118</v>
      </c>
      <c r="C2">
        <v>3505</v>
      </c>
      <c r="D2">
        <v>16.993939393939399</v>
      </c>
      <c r="E2">
        <v>10058</v>
      </c>
      <c r="F2">
        <v>48.766060606060599</v>
      </c>
      <c r="G2">
        <v>1373</v>
      </c>
      <c r="H2">
        <v>6.6569696969696999</v>
      </c>
      <c r="I2">
        <v>4034</v>
      </c>
      <c r="J2">
        <v>19.5587878787879</v>
      </c>
      <c r="K2">
        <v>1325</v>
      </c>
      <c r="L2">
        <v>6.4242424242424203</v>
      </c>
      <c r="M2">
        <v>330</v>
      </c>
      <c r="N2">
        <v>1.6</v>
      </c>
      <c r="O2">
        <v>20625</v>
      </c>
    </row>
    <row r="3" spans="1:15" x14ac:dyDescent="0.25">
      <c r="A3" t="s">
        <v>11</v>
      </c>
      <c r="B3" t="s">
        <v>12</v>
      </c>
      <c r="C3">
        <v>1842</v>
      </c>
      <c r="D3">
        <v>3.5939359647240199</v>
      </c>
      <c r="E3">
        <v>3641</v>
      </c>
      <c r="F3">
        <v>7.1039744014984496</v>
      </c>
      <c r="G3">
        <v>10822</v>
      </c>
      <c r="H3">
        <v>21.114861569078901</v>
      </c>
      <c r="I3">
        <v>13797</v>
      </c>
      <c r="J3">
        <v>26.919399840009401</v>
      </c>
      <c r="K3">
        <v>21138</v>
      </c>
      <c r="L3">
        <v>41.242463855774297</v>
      </c>
      <c r="M3">
        <v>13</v>
      </c>
      <c r="N3">
        <v>2.5364368914990301E-2</v>
      </c>
      <c r="O3">
        <v>51253</v>
      </c>
    </row>
    <row r="4" spans="1:15" x14ac:dyDescent="0.25">
      <c r="A4" t="s">
        <v>11</v>
      </c>
      <c r="B4" t="s">
        <v>13</v>
      </c>
      <c r="C4">
        <v>9784</v>
      </c>
      <c r="D4">
        <v>22.777855380174099</v>
      </c>
      <c r="E4">
        <v>7168</v>
      </c>
      <c r="F4">
        <v>16.687619313684401</v>
      </c>
      <c r="G4">
        <v>8247</v>
      </c>
      <c r="H4">
        <v>19.199608883922298</v>
      </c>
      <c r="I4">
        <v>7868</v>
      </c>
      <c r="J4">
        <v>18.317269637286401</v>
      </c>
      <c r="K4">
        <v>9887</v>
      </c>
      <c r="L4">
        <v>23.017646784932701</v>
      </c>
      <c r="M4">
        <v>0</v>
      </c>
      <c r="N4">
        <v>0</v>
      </c>
      <c r="O4">
        <v>42954</v>
      </c>
    </row>
    <row r="5" spans="1:15" x14ac:dyDescent="0.25">
      <c r="A5" t="s">
        <v>11</v>
      </c>
      <c r="B5" t="s">
        <v>14</v>
      </c>
      <c r="C5">
        <v>14408</v>
      </c>
      <c r="D5">
        <v>31.150411865176299</v>
      </c>
      <c r="E5">
        <v>9991</v>
      </c>
      <c r="F5">
        <v>21.6007610317169</v>
      </c>
      <c r="G5">
        <v>12025</v>
      </c>
      <c r="H5">
        <v>25.998313622900099</v>
      </c>
      <c r="I5">
        <v>6210</v>
      </c>
      <c r="J5">
        <v>13.4261561412233</v>
      </c>
      <c r="K5">
        <v>3582</v>
      </c>
      <c r="L5">
        <v>7.7443625278360297</v>
      </c>
      <c r="M5">
        <v>37</v>
      </c>
      <c r="N5">
        <v>7.9994811147385006E-2</v>
      </c>
      <c r="O5">
        <v>46253</v>
      </c>
    </row>
    <row r="6" spans="1:15" x14ac:dyDescent="0.25">
      <c r="A6" t="s">
        <v>11</v>
      </c>
      <c r="B6" t="s">
        <v>15</v>
      </c>
      <c r="C6">
        <v>1089</v>
      </c>
      <c r="D6">
        <v>3.5360587070169198</v>
      </c>
      <c r="E6">
        <v>3387</v>
      </c>
      <c r="F6">
        <v>10.9978244634218</v>
      </c>
      <c r="G6">
        <v>8848</v>
      </c>
      <c r="H6">
        <v>28.7300711108225</v>
      </c>
      <c r="I6">
        <v>15497</v>
      </c>
      <c r="J6">
        <v>50.319836347696203</v>
      </c>
      <c r="K6">
        <v>1976</v>
      </c>
      <c r="L6">
        <v>6.4162093710426298</v>
      </c>
      <c r="M6">
        <v>0</v>
      </c>
      <c r="N6">
        <v>0</v>
      </c>
      <c r="O6">
        <v>30797</v>
      </c>
    </row>
    <row r="7" spans="1:15" x14ac:dyDescent="0.25">
      <c r="A7" t="s">
        <v>11</v>
      </c>
      <c r="B7" t="s">
        <v>16</v>
      </c>
      <c r="C7">
        <v>21343</v>
      </c>
      <c r="D7">
        <v>31.325955498150599</v>
      </c>
      <c r="E7">
        <v>22471</v>
      </c>
      <c r="F7">
        <v>32.9815651969706</v>
      </c>
      <c r="G7">
        <v>6285</v>
      </c>
      <c r="H7">
        <v>9.22474021018024</v>
      </c>
      <c r="I7">
        <v>6299</v>
      </c>
      <c r="J7">
        <v>9.2452885575060204</v>
      </c>
      <c r="K7">
        <v>11480</v>
      </c>
      <c r="L7">
        <v>16.8496448071391</v>
      </c>
      <c r="M7">
        <v>254</v>
      </c>
      <c r="N7">
        <v>0.37280573005342599</v>
      </c>
      <c r="O7">
        <v>68132</v>
      </c>
    </row>
    <row r="8" spans="1:15" x14ac:dyDescent="0.25">
      <c r="A8" t="s">
        <v>11</v>
      </c>
      <c r="B8" t="s">
        <v>17</v>
      </c>
      <c r="C8">
        <v>6147</v>
      </c>
      <c r="D8">
        <v>12.083505337029001</v>
      </c>
      <c r="E8">
        <v>2786</v>
      </c>
      <c r="F8">
        <v>5.4765976686127704</v>
      </c>
      <c r="G8">
        <v>6644</v>
      </c>
      <c r="H8">
        <v>13.0604863281634</v>
      </c>
      <c r="I8">
        <v>9836</v>
      </c>
      <c r="J8">
        <v>19.335181144463402</v>
      </c>
      <c r="K8">
        <v>25441</v>
      </c>
      <c r="L8">
        <v>50.010811660867702</v>
      </c>
      <c r="M8">
        <v>17</v>
      </c>
      <c r="N8" s="25">
        <v>3.3417860863753403E-2</v>
      </c>
      <c r="O8">
        <v>50871</v>
      </c>
    </row>
    <row r="9" spans="1:15" x14ac:dyDescent="0.25">
      <c r="A9" t="s">
        <v>11</v>
      </c>
      <c r="B9" t="s">
        <v>18</v>
      </c>
      <c r="C9">
        <v>1687</v>
      </c>
      <c r="D9">
        <v>3.3193632804045401</v>
      </c>
      <c r="E9">
        <v>5511</v>
      </c>
      <c r="F9">
        <v>10.843515731066599</v>
      </c>
      <c r="G9">
        <v>5833</v>
      </c>
      <c r="H9">
        <v>11.477087145583701</v>
      </c>
      <c r="I9">
        <v>13899</v>
      </c>
      <c r="J9">
        <v>27.347854317926899</v>
      </c>
      <c r="K9">
        <v>23891</v>
      </c>
      <c r="L9">
        <v>47.008244298841099</v>
      </c>
      <c r="M9">
        <v>2</v>
      </c>
      <c r="N9">
        <v>3.9352261771245303E-3</v>
      </c>
      <c r="O9">
        <v>50823</v>
      </c>
    </row>
    <row r="10" spans="1:15" x14ac:dyDescent="0.25">
      <c r="A10" t="s">
        <v>11</v>
      </c>
      <c r="B10" t="s">
        <v>19</v>
      </c>
      <c r="C10">
        <v>49168</v>
      </c>
      <c r="D10">
        <v>66.913445835601493</v>
      </c>
      <c r="E10">
        <v>5037</v>
      </c>
      <c r="F10">
        <v>6.8549265106151296</v>
      </c>
      <c r="G10">
        <v>7042</v>
      </c>
      <c r="H10">
        <v>9.5835601524224305</v>
      </c>
      <c r="I10">
        <v>4976</v>
      </c>
      <c r="J10">
        <v>6.7719107240065304</v>
      </c>
      <c r="K10">
        <v>7237</v>
      </c>
      <c r="L10">
        <v>9.8489384866630392</v>
      </c>
      <c r="M10">
        <v>20</v>
      </c>
      <c r="N10">
        <v>2.7218290691344599E-2</v>
      </c>
      <c r="O10">
        <v>73480</v>
      </c>
    </row>
    <row r="11" spans="1:15" x14ac:dyDescent="0.25">
      <c r="A11" t="s">
        <v>11</v>
      </c>
      <c r="B11" t="s">
        <v>20</v>
      </c>
      <c r="C11">
        <v>3442</v>
      </c>
      <c r="D11">
        <v>9.3042114937557407</v>
      </c>
      <c r="E11">
        <v>2878</v>
      </c>
      <c r="F11">
        <v>7.7796399416121496</v>
      </c>
      <c r="G11">
        <v>7199</v>
      </c>
      <c r="H11">
        <v>19.459912418230001</v>
      </c>
      <c r="I11">
        <v>6463</v>
      </c>
      <c r="J11">
        <v>17.470400605503599</v>
      </c>
      <c r="K11">
        <v>16999</v>
      </c>
      <c r="L11">
        <v>45.950694707249802</v>
      </c>
      <c r="M11">
        <v>13</v>
      </c>
      <c r="N11" s="25">
        <v>3.5140833648699799E-2</v>
      </c>
      <c r="O11">
        <v>36994</v>
      </c>
    </row>
    <row r="12" spans="1:15" x14ac:dyDescent="0.25">
      <c r="A12" t="s">
        <v>11</v>
      </c>
      <c r="B12" t="s">
        <v>21</v>
      </c>
      <c r="C12">
        <v>11005</v>
      </c>
      <c r="D12">
        <v>19.473395501919899</v>
      </c>
      <c r="E12">
        <v>11337</v>
      </c>
      <c r="F12">
        <v>20.060870950046901</v>
      </c>
      <c r="G12">
        <v>9301</v>
      </c>
      <c r="H12">
        <v>16.458160069364599</v>
      </c>
      <c r="I12">
        <v>7246</v>
      </c>
      <c r="J12">
        <v>12.8218286058075</v>
      </c>
      <c r="K12">
        <v>17620</v>
      </c>
      <c r="L12">
        <v>31.178666855413798</v>
      </c>
      <c r="M12">
        <v>4</v>
      </c>
      <c r="N12">
        <v>7.0780174473130102E-3</v>
      </c>
      <c r="O12">
        <v>56513</v>
      </c>
    </row>
    <row r="13" spans="1:15" x14ac:dyDescent="0.25">
      <c r="A13" t="s">
        <v>11</v>
      </c>
      <c r="B13" t="s">
        <v>22</v>
      </c>
      <c r="C13">
        <v>5483</v>
      </c>
      <c r="D13">
        <v>16.0796504296314</v>
      </c>
      <c r="E13">
        <v>8253</v>
      </c>
      <c r="F13">
        <v>24.203055808088202</v>
      </c>
      <c r="G13">
        <v>46</v>
      </c>
      <c r="H13">
        <v>0.13490131675415701</v>
      </c>
      <c r="I13">
        <v>14908</v>
      </c>
      <c r="J13">
        <v>43.719757177629802</v>
      </c>
      <c r="K13">
        <v>5276</v>
      </c>
      <c r="L13">
        <v>15.4725945042377</v>
      </c>
      <c r="M13">
        <v>133</v>
      </c>
      <c r="N13">
        <v>0.39004076365875801</v>
      </c>
      <c r="O13">
        <v>34099</v>
      </c>
    </row>
    <row r="14" spans="1:15" x14ac:dyDescent="0.25">
      <c r="A14" t="s">
        <v>23</v>
      </c>
      <c r="B14" t="s">
        <v>24</v>
      </c>
      <c r="C14">
        <v>7065</v>
      </c>
      <c r="D14">
        <v>14.571516964009501</v>
      </c>
      <c r="E14">
        <v>8276</v>
      </c>
      <c r="F14">
        <v>17.069196658760401</v>
      </c>
      <c r="G14">
        <v>8198</v>
      </c>
      <c r="H14">
        <v>16.908322161493199</v>
      </c>
      <c r="I14">
        <v>16234</v>
      </c>
      <c r="J14">
        <v>33.482520367123897</v>
      </c>
      <c r="K14">
        <v>8702</v>
      </c>
      <c r="L14">
        <v>17.947818913065898</v>
      </c>
      <c r="M14">
        <v>10</v>
      </c>
      <c r="N14">
        <v>2.0624935547076399E-2</v>
      </c>
      <c r="O14">
        <v>48485</v>
      </c>
    </row>
    <row r="15" spans="1:15" x14ac:dyDescent="0.25">
      <c r="A15" t="s">
        <v>23</v>
      </c>
      <c r="B15" t="s">
        <v>25</v>
      </c>
      <c r="C15">
        <v>8174</v>
      </c>
      <c r="D15">
        <v>17.881519075953801</v>
      </c>
      <c r="E15">
        <v>9441</v>
      </c>
      <c r="F15">
        <v>20.6532201610081</v>
      </c>
      <c r="G15">
        <v>8871</v>
      </c>
      <c r="H15">
        <v>19.406282814140699</v>
      </c>
      <c r="I15">
        <v>12350</v>
      </c>
      <c r="J15">
        <v>27.016975848792399</v>
      </c>
      <c r="K15">
        <v>6876</v>
      </c>
      <c r="L15">
        <v>15.042002100105</v>
      </c>
      <c r="M15">
        <v>0</v>
      </c>
      <c r="N15">
        <v>0</v>
      </c>
      <c r="O15">
        <v>45712</v>
      </c>
    </row>
    <row r="16" spans="1:15" x14ac:dyDescent="0.25">
      <c r="A16" t="s">
        <v>23</v>
      </c>
      <c r="B16" t="s">
        <v>26</v>
      </c>
      <c r="C16">
        <v>13301</v>
      </c>
      <c r="D16">
        <v>28.503771644094002</v>
      </c>
      <c r="E16">
        <v>19173</v>
      </c>
      <c r="F16">
        <v>41.087347848448502</v>
      </c>
      <c r="G16">
        <v>6857</v>
      </c>
      <c r="H16">
        <v>14.6944111092062</v>
      </c>
      <c r="I16">
        <v>6179</v>
      </c>
      <c r="J16">
        <v>13.241470941196599</v>
      </c>
      <c r="K16">
        <v>1105</v>
      </c>
      <c r="L16">
        <v>2.3679924567118098</v>
      </c>
      <c r="M16">
        <v>49</v>
      </c>
      <c r="N16">
        <v>0.10500600034287701</v>
      </c>
      <c r="O16">
        <v>46664</v>
      </c>
    </row>
    <row r="17" spans="1:15" x14ac:dyDescent="0.25">
      <c r="A17" t="s">
        <v>23</v>
      </c>
      <c r="B17" t="s">
        <v>27</v>
      </c>
      <c r="C17">
        <v>15792</v>
      </c>
      <c r="D17">
        <v>32.724786041403298</v>
      </c>
      <c r="E17">
        <v>9660</v>
      </c>
      <c r="F17">
        <v>20.017821248730801</v>
      </c>
      <c r="G17">
        <v>6260</v>
      </c>
      <c r="H17">
        <v>12.972211285409401</v>
      </c>
      <c r="I17">
        <v>7327</v>
      </c>
      <c r="J17">
        <v>15.1832894709576</v>
      </c>
      <c r="K17">
        <v>9189</v>
      </c>
      <c r="L17">
        <v>19.0417970449883</v>
      </c>
      <c r="M17">
        <v>29</v>
      </c>
      <c r="N17">
        <v>6.0094908510682402E-2</v>
      </c>
      <c r="O17">
        <v>48257</v>
      </c>
    </row>
    <row r="18" spans="1:15" x14ac:dyDescent="0.25">
      <c r="A18" t="s">
        <v>23</v>
      </c>
      <c r="B18" t="s">
        <v>28</v>
      </c>
      <c r="C18">
        <v>10981</v>
      </c>
      <c r="D18">
        <v>19.801998052439899</v>
      </c>
      <c r="E18">
        <v>4479</v>
      </c>
      <c r="F18">
        <v>8.0769646914559807</v>
      </c>
      <c r="G18">
        <v>16761</v>
      </c>
      <c r="H18">
        <v>30.2250513939481</v>
      </c>
      <c r="I18">
        <v>7949</v>
      </c>
      <c r="J18">
        <v>14.3344032892127</v>
      </c>
      <c r="K18">
        <v>15231</v>
      </c>
      <c r="L18">
        <v>27.4660078623724</v>
      </c>
      <c r="M18">
        <v>53</v>
      </c>
      <c r="N18">
        <v>9.5574710570923593E-2</v>
      </c>
      <c r="O18">
        <v>55454</v>
      </c>
    </row>
    <row r="19" spans="1:15" x14ac:dyDescent="0.25">
      <c r="A19" t="s">
        <v>23</v>
      </c>
      <c r="B19" t="s">
        <v>29</v>
      </c>
      <c r="C19">
        <v>363</v>
      </c>
      <c r="D19">
        <v>0.94632289684298299</v>
      </c>
      <c r="E19">
        <v>885</v>
      </c>
      <c r="F19">
        <v>2.3071508642039702</v>
      </c>
      <c r="G19">
        <v>7396</v>
      </c>
      <c r="H19">
        <v>19.281003154409699</v>
      </c>
      <c r="I19">
        <v>14022</v>
      </c>
      <c r="J19">
        <v>36.554654709455399</v>
      </c>
      <c r="K19">
        <v>15661</v>
      </c>
      <c r="L19">
        <v>40.8274459709586</v>
      </c>
      <c r="M19">
        <v>32</v>
      </c>
      <c r="N19">
        <v>8.3422404129409003E-2</v>
      </c>
      <c r="O19">
        <v>38359</v>
      </c>
    </row>
    <row r="20" spans="1:15" x14ac:dyDescent="0.25">
      <c r="A20" t="s">
        <v>23</v>
      </c>
      <c r="B20" t="s">
        <v>30</v>
      </c>
      <c r="C20">
        <v>22774</v>
      </c>
      <c r="D20">
        <v>56.2182177240188</v>
      </c>
      <c r="E20">
        <v>3263</v>
      </c>
      <c r="F20">
        <v>8.0548012836336706</v>
      </c>
      <c r="G20">
        <v>9317</v>
      </c>
      <c r="H20">
        <v>22.9992594421131</v>
      </c>
      <c r="I20">
        <v>5022</v>
      </c>
      <c r="J20">
        <v>12.396939027400601</v>
      </c>
      <c r="K20">
        <v>0</v>
      </c>
      <c r="L20">
        <v>0</v>
      </c>
      <c r="M20">
        <v>134</v>
      </c>
      <c r="N20">
        <v>0.330782522833868</v>
      </c>
      <c r="O20">
        <v>40510</v>
      </c>
    </row>
    <row r="21" spans="1:15" x14ac:dyDescent="0.25">
      <c r="A21" t="s">
        <v>23</v>
      </c>
      <c r="B21" t="s">
        <v>31</v>
      </c>
      <c r="C21">
        <v>9548</v>
      </c>
      <c r="D21">
        <v>15.9550824657855</v>
      </c>
      <c r="E21">
        <v>7885</v>
      </c>
      <c r="F21">
        <v>13.1761442441054</v>
      </c>
      <c r="G21">
        <v>17169</v>
      </c>
      <c r="H21">
        <v>28.6900723559982</v>
      </c>
      <c r="I21">
        <v>19360</v>
      </c>
      <c r="J21">
        <v>32.351319285463603</v>
      </c>
      <c r="K21">
        <v>5766</v>
      </c>
      <c r="L21">
        <v>9.6352121384288907</v>
      </c>
      <c r="M21">
        <v>115</v>
      </c>
      <c r="N21">
        <v>0.192169510218405</v>
      </c>
      <c r="O21">
        <v>59843</v>
      </c>
    </row>
    <row r="22" spans="1:15" x14ac:dyDescent="0.25">
      <c r="A22" t="s">
        <v>23</v>
      </c>
      <c r="B22" t="s">
        <v>32</v>
      </c>
      <c r="C22">
        <v>2710</v>
      </c>
      <c r="D22">
        <v>3.9399842982175599</v>
      </c>
      <c r="E22">
        <v>4115</v>
      </c>
      <c r="F22">
        <v>5.9826698845628199</v>
      </c>
      <c r="G22">
        <v>11543</v>
      </c>
      <c r="H22">
        <v>16.782006920415199</v>
      </c>
      <c r="I22">
        <v>23059</v>
      </c>
      <c r="J22">
        <v>33.524759384722699</v>
      </c>
      <c r="K22">
        <v>27282</v>
      </c>
      <c r="L22">
        <v>39.664447093716397</v>
      </c>
      <c r="M22">
        <v>73</v>
      </c>
      <c r="N22">
        <v>0.10613241836527</v>
      </c>
      <c r="O22">
        <v>68782</v>
      </c>
    </row>
    <row r="23" spans="1:15" x14ac:dyDescent="0.25">
      <c r="A23" t="s">
        <v>23</v>
      </c>
      <c r="B23" t="s">
        <v>33</v>
      </c>
      <c r="C23">
        <v>21</v>
      </c>
      <c r="D23">
        <v>6.0092714473759502E-2</v>
      </c>
      <c r="E23">
        <v>2360</v>
      </c>
      <c r="F23">
        <v>6.7532764837177401</v>
      </c>
      <c r="G23">
        <v>8525</v>
      </c>
      <c r="H23">
        <v>24.394780518514299</v>
      </c>
      <c r="I23">
        <v>10081</v>
      </c>
      <c r="J23">
        <v>28.847364505236701</v>
      </c>
      <c r="K23">
        <v>13936</v>
      </c>
      <c r="L23">
        <v>39.878669947919597</v>
      </c>
      <c r="M23">
        <v>23</v>
      </c>
      <c r="N23">
        <v>6.5815830137927106E-2</v>
      </c>
      <c r="O23">
        <v>34946</v>
      </c>
    </row>
    <row r="24" spans="1:15" x14ac:dyDescent="0.25">
      <c r="A24" t="s">
        <v>23</v>
      </c>
      <c r="B24" t="s">
        <v>34</v>
      </c>
      <c r="C24">
        <v>4593</v>
      </c>
      <c r="D24">
        <v>9.6053704749356896</v>
      </c>
      <c r="E24">
        <v>6365</v>
      </c>
      <c r="F24">
        <v>13.311165485078501</v>
      </c>
      <c r="G24">
        <v>6320</v>
      </c>
      <c r="H24">
        <v>13.2170566953176</v>
      </c>
      <c r="I24">
        <v>13355</v>
      </c>
      <c r="J24">
        <v>27.9293974946149</v>
      </c>
      <c r="K24">
        <v>17124</v>
      </c>
      <c r="L24">
        <v>35.8115314637054</v>
      </c>
      <c r="M24">
        <v>60</v>
      </c>
      <c r="N24">
        <v>0.125478386347952</v>
      </c>
      <c r="O24">
        <v>47817</v>
      </c>
    </row>
    <row r="25" spans="1:15" x14ac:dyDescent="0.25">
      <c r="A25" t="s">
        <v>23</v>
      </c>
      <c r="B25" t="s">
        <v>35</v>
      </c>
      <c r="C25">
        <v>9950</v>
      </c>
      <c r="D25">
        <v>19.077017466495398</v>
      </c>
      <c r="E25">
        <v>7314</v>
      </c>
      <c r="F25">
        <v>14.023045804014799</v>
      </c>
      <c r="G25">
        <v>3801</v>
      </c>
      <c r="H25">
        <v>7.2876124010199996</v>
      </c>
      <c r="I25">
        <v>10541</v>
      </c>
      <c r="J25">
        <v>20.2101347853596</v>
      </c>
      <c r="K25">
        <v>20509</v>
      </c>
      <c r="L25" s="25">
        <v>39.3216634392316</v>
      </c>
      <c r="M25">
        <v>42</v>
      </c>
      <c r="N25">
        <v>8.0526103878673996E-2</v>
      </c>
      <c r="O25">
        <v>52157</v>
      </c>
    </row>
    <row r="26" spans="1:15" x14ac:dyDescent="0.25">
      <c r="A26" t="s">
        <v>36</v>
      </c>
      <c r="B26" t="s">
        <v>37</v>
      </c>
      <c r="C26">
        <v>35</v>
      </c>
      <c r="D26">
        <v>0.109061448336034</v>
      </c>
      <c r="E26">
        <v>15259</v>
      </c>
      <c r="F26">
        <v>47.547675433129797</v>
      </c>
      <c r="G26">
        <v>12196</v>
      </c>
      <c r="H26">
        <v>38.003240683036303</v>
      </c>
      <c r="I26">
        <v>4594</v>
      </c>
      <c r="J26">
        <v>14.315094104449701</v>
      </c>
      <c r="K26">
        <v>1</v>
      </c>
      <c r="L26">
        <v>3.1160413810295399E-3</v>
      </c>
      <c r="M26">
        <v>7</v>
      </c>
      <c r="N26">
        <v>2.1812289667206799E-2</v>
      </c>
      <c r="O26">
        <v>32092</v>
      </c>
    </row>
    <row r="27" spans="1:15" x14ac:dyDescent="0.25">
      <c r="A27" t="s">
        <v>36</v>
      </c>
      <c r="B27" t="s">
        <v>38</v>
      </c>
      <c r="C27">
        <v>11009</v>
      </c>
      <c r="D27">
        <v>20.375717194151399</v>
      </c>
      <c r="E27">
        <v>11406</v>
      </c>
      <c r="F27">
        <v>21.1104941699056</v>
      </c>
      <c r="G27">
        <v>6896</v>
      </c>
      <c r="H27">
        <v>12.7632796594485</v>
      </c>
      <c r="I27">
        <v>9827</v>
      </c>
      <c r="J27">
        <v>18.1880436794373</v>
      </c>
      <c r="K27">
        <v>14877</v>
      </c>
      <c r="L27">
        <v>27.534702942809599</v>
      </c>
      <c r="M27">
        <v>15</v>
      </c>
      <c r="N27">
        <v>2.77623542476402E-2</v>
      </c>
      <c r="O27">
        <v>54030</v>
      </c>
    </row>
    <row r="28" spans="1:15" x14ac:dyDescent="0.25">
      <c r="A28" t="s">
        <v>36</v>
      </c>
      <c r="B28" t="s">
        <v>39</v>
      </c>
      <c r="C28">
        <v>24996</v>
      </c>
      <c r="D28">
        <v>51.352850539291197</v>
      </c>
      <c r="E28">
        <v>10801</v>
      </c>
      <c r="F28">
        <v>22.190035952747799</v>
      </c>
      <c r="G28">
        <v>9395</v>
      </c>
      <c r="H28">
        <v>19.301489470981</v>
      </c>
      <c r="I28">
        <v>1989</v>
      </c>
      <c r="J28">
        <v>4.0862865947611704</v>
      </c>
      <c r="K28">
        <v>1467</v>
      </c>
      <c r="L28">
        <v>3.01386748844376</v>
      </c>
      <c r="M28">
        <v>27</v>
      </c>
      <c r="N28">
        <v>5.5469953775038501E-2</v>
      </c>
      <c r="O28">
        <v>48675</v>
      </c>
    </row>
    <row r="29" spans="1:15" x14ac:dyDescent="0.25">
      <c r="A29" t="s">
        <v>36</v>
      </c>
      <c r="B29" t="s">
        <v>40</v>
      </c>
      <c r="C29">
        <v>11765</v>
      </c>
      <c r="D29">
        <v>22.705341979311399</v>
      </c>
      <c r="E29">
        <v>10166</v>
      </c>
      <c r="F29">
        <v>19.6194225721785</v>
      </c>
      <c r="G29">
        <v>11316</v>
      </c>
      <c r="H29">
        <v>21.8388142658638</v>
      </c>
      <c r="I29">
        <v>7819</v>
      </c>
      <c r="J29">
        <v>15.0899336112398</v>
      </c>
      <c r="K29">
        <v>10665</v>
      </c>
      <c r="L29">
        <v>20.5824455766559</v>
      </c>
      <c r="M29">
        <v>85</v>
      </c>
      <c r="N29">
        <v>0.16404199475065601</v>
      </c>
      <c r="O29">
        <v>51816</v>
      </c>
    </row>
    <row r="30" spans="1:15" x14ac:dyDescent="0.25">
      <c r="A30" t="s">
        <v>36</v>
      </c>
      <c r="B30" t="s">
        <v>41</v>
      </c>
      <c r="C30">
        <v>10317</v>
      </c>
      <c r="D30">
        <v>16.446414053657701</v>
      </c>
      <c r="E30">
        <v>18656</v>
      </c>
      <c r="F30">
        <v>29.7396821348297</v>
      </c>
      <c r="G30">
        <v>18103</v>
      </c>
      <c r="H30">
        <v>28.858140313401702</v>
      </c>
      <c r="I30">
        <v>12401</v>
      </c>
      <c r="J30">
        <v>19.768535492818501</v>
      </c>
      <c r="K30">
        <v>3217</v>
      </c>
      <c r="L30">
        <v>5.12824600277375</v>
      </c>
      <c r="M30">
        <v>37</v>
      </c>
      <c r="N30">
        <v>5.8982002518690901E-2</v>
      </c>
      <c r="O30">
        <v>62731</v>
      </c>
    </row>
    <row r="31" spans="1:15" x14ac:dyDescent="0.25">
      <c r="A31" t="s">
        <v>36</v>
      </c>
      <c r="B31" t="s">
        <v>42</v>
      </c>
      <c r="C31">
        <v>6344</v>
      </c>
      <c r="D31">
        <v>16.2404321224688</v>
      </c>
      <c r="E31">
        <v>11670</v>
      </c>
      <c r="F31">
        <v>29.874817602334701</v>
      </c>
      <c r="G31">
        <v>3539</v>
      </c>
      <c r="H31">
        <v>9.0597240355323407</v>
      </c>
      <c r="I31">
        <v>9969</v>
      </c>
      <c r="J31">
        <v>25.520313339989201</v>
      </c>
      <c r="K31">
        <v>7528</v>
      </c>
      <c r="L31">
        <v>19.271433325653401</v>
      </c>
      <c r="M31">
        <v>13</v>
      </c>
      <c r="N31">
        <v>3.3279574021452499E-2</v>
      </c>
      <c r="O31">
        <v>39063</v>
      </c>
    </row>
    <row r="32" spans="1:15" x14ac:dyDescent="0.25">
      <c r="A32" t="s">
        <v>36</v>
      </c>
      <c r="B32" t="s">
        <v>43</v>
      </c>
      <c r="C32">
        <v>3855</v>
      </c>
      <c r="D32">
        <v>6.5176593910088396</v>
      </c>
      <c r="E32">
        <v>6800</v>
      </c>
      <c r="F32">
        <v>11.496779211118101</v>
      </c>
      <c r="G32">
        <v>17463</v>
      </c>
      <c r="H32">
        <v>29.5247434358463</v>
      </c>
      <c r="I32">
        <v>16424</v>
      </c>
      <c r="J32">
        <v>27.768103200500398</v>
      </c>
      <c r="K32">
        <v>14592</v>
      </c>
      <c r="L32">
        <v>24.6707356247992</v>
      </c>
      <c r="M32">
        <v>13</v>
      </c>
      <c r="N32">
        <v>2.1979136727137499E-2</v>
      </c>
      <c r="O32">
        <v>59147</v>
      </c>
    </row>
    <row r="33" spans="1:15" x14ac:dyDescent="0.25">
      <c r="A33" t="s">
        <v>36</v>
      </c>
      <c r="B33" t="s">
        <v>44</v>
      </c>
      <c r="C33">
        <v>1770</v>
      </c>
      <c r="D33">
        <v>7.0291092490369698</v>
      </c>
      <c r="E33">
        <v>7590</v>
      </c>
      <c r="F33">
        <v>30.141773559429701</v>
      </c>
      <c r="G33">
        <v>14067</v>
      </c>
      <c r="H33">
        <v>55.863547913109102</v>
      </c>
      <c r="I33">
        <v>1751</v>
      </c>
      <c r="J33">
        <v>6.9536555339343096</v>
      </c>
      <c r="K33">
        <v>0</v>
      </c>
      <c r="L33">
        <v>0</v>
      </c>
      <c r="M33">
        <v>3</v>
      </c>
      <c r="N33">
        <v>1.1913744489893199E-2</v>
      </c>
      <c r="O33">
        <v>25181</v>
      </c>
    </row>
    <row r="34" spans="1:15" x14ac:dyDescent="0.25">
      <c r="A34" t="s">
        <v>36</v>
      </c>
      <c r="B34" t="s">
        <v>45</v>
      </c>
      <c r="C34">
        <v>6535</v>
      </c>
      <c r="D34">
        <v>9.9117272341200007</v>
      </c>
      <c r="E34">
        <v>7714</v>
      </c>
      <c r="F34">
        <v>11.6999332645756</v>
      </c>
      <c r="G34">
        <v>26416</v>
      </c>
      <c r="H34">
        <v>40.065522053024303</v>
      </c>
      <c r="I34">
        <v>13856</v>
      </c>
      <c r="J34">
        <v>21.015591821877099</v>
      </c>
      <c r="K34">
        <v>11352</v>
      </c>
      <c r="L34">
        <v>17.2177394891707</v>
      </c>
      <c r="M34">
        <v>59</v>
      </c>
      <c r="N34">
        <v>8.9486137232299895E-2</v>
      </c>
      <c r="O34">
        <v>65932</v>
      </c>
    </row>
    <row r="35" spans="1:15" x14ac:dyDescent="0.25">
      <c r="A35" t="s">
        <v>36</v>
      </c>
      <c r="B35" t="s">
        <v>46</v>
      </c>
      <c r="C35">
        <v>13268</v>
      </c>
      <c r="D35">
        <v>31.424375917768</v>
      </c>
      <c r="E35">
        <v>16670</v>
      </c>
      <c r="F35">
        <v>39.481786746246001</v>
      </c>
      <c r="G35">
        <v>8779</v>
      </c>
      <c r="H35">
        <v>20.792477855146601</v>
      </c>
      <c r="I35">
        <v>1898</v>
      </c>
      <c r="J35">
        <v>4.4952868172990401</v>
      </c>
      <c r="K35">
        <v>1559</v>
      </c>
      <c r="L35">
        <v>3.6923878546729201</v>
      </c>
      <c r="M35">
        <v>48</v>
      </c>
      <c r="N35">
        <v>0.113684808867415</v>
      </c>
      <c r="O35">
        <v>42222</v>
      </c>
    </row>
    <row r="36" spans="1:15" x14ac:dyDescent="0.25">
      <c r="A36" t="s">
        <v>36</v>
      </c>
      <c r="B36" t="s">
        <v>47</v>
      </c>
      <c r="C36">
        <v>11218</v>
      </c>
      <c r="D36">
        <v>16.323264070775899</v>
      </c>
      <c r="E36">
        <v>21794</v>
      </c>
      <c r="F36">
        <v>31.712356673069099</v>
      </c>
      <c r="G36">
        <v>15258</v>
      </c>
      <c r="H36">
        <v>22.201850881788001</v>
      </c>
      <c r="I36">
        <v>15159</v>
      </c>
      <c r="J36">
        <v>22.057796403003302</v>
      </c>
      <c r="K36">
        <v>5270</v>
      </c>
      <c r="L36">
        <v>7.6683545777312103</v>
      </c>
      <c r="M36">
        <v>25</v>
      </c>
      <c r="N36">
        <v>3.6377393632500997E-2</v>
      </c>
      <c r="O36">
        <v>68724</v>
      </c>
    </row>
    <row r="37" spans="1:15" x14ac:dyDescent="0.25">
      <c r="A37" t="s">
        <v>36</v>
      </c>
      <c r="B37" t="s">
        <v>48</v>
      </c>
      <c r="C37">
        <v>18024</v>
      </c>
      <c r="D37">
        <v>29.7548493602972</v>
      </c>
      <c r="E37">
        <v>17917</v>
      </c>
      <c r="F37">
        <v>29.578208832026402</v>
      </c>
      <c r="G37">
        <v>6203</v>
      </c>
      <c r="H37">
        <v>10.240198101527</v>
      </c>
      <c r="I37">
        <v>10696</v>
      </c>
      <c r="J37">
        <v>17.6574494428395</v>
      </c>
      <c r="K37">
        <v>7677</v>
      </c>
      <c r="L37">
        <v>12.6735451919109</v>
      </c>
      <c r="M37">
        <v>58</v>
      </c>
      <c r="N37">
        <v>9.5749071399092001E-2</v>
      </c>
      <c r="O37">
        <v>60575</v>
      </c>
    </row>
    <row r="38" spans="1:15" x14ac:dyDescent="0.25">
      <c r="A38" t="s">
        <v>36</v>
      </c>
      <c r="B38" t="s">
        <v>49</v>
      </c>
      <c r="C38">
        <v>11694</v>
      </c>
      <c r="D38">
        <v>29.5586674081189</v>
      </c>
      <c r="E38">
        <v>8962</v>
      </c>
      <c r="F38">
        <v>22.653050907436398</v>
      </c>
      <c r="G38">
        <v>7722</v>
      </c>
      <c r="H38">
        <v>19.518730094535201</v>
      </c>
      <c r="I38">
        <v>5221</v>
      </c>
      <c r="J38">
        <v>13.197007229159301</v>
      </c>
      <c r="K38">
        <v>5899</v>
      </c>
      <c r="L38">
        <v>14.910772963955299</v>
      </c>
      <c r="M38">
        <v>64</v>
      </c>
      <c r="N38">
        <v>0.16177139679490399</v>
      </c>
      <c r="O38">
        <v>39562</v>
      </c>
    </row>
    <row r="39" spans="1:15" s="42" customFormat="1" x14ac:dyDescent="0.25">
      <c r="A39" s="42" t="s">
        <v>36</v>
      </c>
      <c r="B39" s="42" t="s">
        <v>50</v>
      </c>
      <c r="C39" s="42">
        <v>9676</v>
      </c>
      <c r="D39" s="42">
        <v>20.3885540899322</v>
      </c>
      <c r="E39" s="42">
        <v>10374</v>
      </c>
      <c r="F39" s="42">
        <v>21.859328248135199</v>
      </c>
      <c r="G39" s="42">
        <v>9552</v>
      </c>
      <c r="H39" s="42">
        <v>20.127270428589501</v>
      </c>
      <c r="I39" s="42">
        <v>13101</v>
      </c>
      <c r="J39" s="42">
        <v>27.605461671372598</v>
      </c>
      <c r="K39" s="42">
        <v>4620</v>
      </c>
      <c r="L39" s="42">
        <v>9.7349235113152695</v>
      </c>
      <c r="M39" s="42">
        <v>135</v>
      </c>
      <c r="N39" s="43">
        <v>0.28446205065531599</v>
      </c>
      <c r="O39" s="42">
        <v>47458</v>
      </c>
    </row>
    <row r="40" spans="1:15" x14ac:dyDescent="0.25">
      <c r="A40" t="s">
        <v>51</v>
      </c>
      <c r="B40" t="s">
        <v>52</v>
      </c>
      <c r="C40">
        <v>26205</v>
      </c>
      <c r="D40">
        <v>50.270488029465902</v>
      </c>
      <c r="E40">
        <v>10394</v>
      </c>
      <c r="F40">
        <v>19.9393799877225</v>
      </c>
      <c r="G40">
        <v>3855</v>
      </c>
      <c r="H40">
        <v>7.3952578268876596</v>
      </c>
      <c r="I40">
        <v>6377</v>
      </c>
      <c r="J40">
        <v>12.2333486801719</v>
      </c>
      <c r="K40">
        <v>5296</v>
      </c>
      <c r="L40">
        <v>10.159607120933099</v>
      </c>
      <c r="M40">
        <v>1</v>
      </c>
      <c r="N40">
        <v>1.9183548189073E-3</v>
      </c>
      <c r="O40">
        <v>52128</v>
      </c>
    </row>
    <row r="41" spans="1:15" x14ac:dyDescent="0.25">
      <c r="A41" t="s">
        <v>51</v>
      </c>
      <c r="B41" t="s">
        <v>53</v>
      </c>
      <c r="C41">
        <v>927</v>
      </c>
      <c r="D41">
        <v>2.6885930566431702</v>
      </c>
      <c r="E41">
        <v>692</v>
      </c>
      <c r="F41">
        <v>2.0070187650453901</v>
      </c>
      <c r="G41">
        <v>5546</v>
      </c>
      <c r="H41">
        <v>16.085153281707701</v>
      </c>
      <c r="I41">
        <v>10640</v>
      </c>
      <c r="J41">
        <v>30.8593636706401</v>
      </c>
      <c r="K41">
        <v>16575</v>
      </c>
      <c r="L41">
        <v>48.072739928652197</v>
      </c>
      <c r="M41">
        <v>99</v>
      </c>
      <c r="N41">
        <v>0.28713129731140702</v>
      </c>
      <c r="O41">
        <v>34479</v>
      </c>
    </row>
    <row r="42" spans="1:15" x14ac:dyDescent="0.25">
      <c r="A42" t="s">
        <v>51</v>
      </c>
      <c r="B42" t="s">
        <v>54</v>
      </c>
      <c r="C42">
        <v>6353</v>
      </c>
      <c r="D42">
        <v>11.176791400573499</v>
      </c>
      <c r="E42">
        <v>8824</v>
      </c>
      <c r="F42">
        <v>15.524005559367399</v>
      </c>
      <c r="G42">
        <v>8587</v>
      </c>
      <c r="H42">
        <v>15.107053007512199</v>
      </c>
      <c r="I42">
        <v>6994</v>
      </c>
      <c r="J42">
        <v>12.304498513397</v>
      </c>
      <c r="K42">
        <v>26083</v>
      </c>
      <c r="L42">
        <v>45.887651519149898</v>
      </c>
      <c r="M42">
        <v>0</v>
      </c>
      <c r="N42">
        <v>0</v>
      </c>
      <c r="O42">
        <v>56841</v>
      </c>
    </row>
    <row r="43" spans="1:15" x14ac:dyDescent="0.25">
      <c r="A43" t="s">
        <v>51</v>
      </c>
      <c r="B43" t="s">
        <v>55</v>
      </c>
      <c r="C43">
        <v>20332</v>
      </c>
      <c r="D43">
        <v>55.583804915388598</v>
      </c>
      <c r="E43">
        <v>8351</v>
      </c>
      <c r="F43">
        <v>22.830039093468901</v>
      </c>
      <c r="G43">
        <v>4903</v>
      </c>
      <c r="H43">
        <v>13.4038656059488</v>
      </c>
      <c r="I43">
        <v>2842</v>
      </c>
      <c r="J43">
        <v>7.7694852237622696</v>
      </c>
      <c r="K43">
        <v>146</v>
      </c>
      <c r="L43">
        <v>0.39913611635091201</v>
      </c>
      <c r="M43">
        <v>5</v>
      </c>
      <c r="N43" s="25">
        <v>1.36690450805107E-2</v>
      </c>
      <c r="O43">
        <v>36579</v>
      </c>
    </row>
    <row r="44" spans="1:15" x14ac:dyDescent="0.25">
      <c r="A44" t="s">
        <v>51</v>
      </c>
      <c r="B44" t="s">
        <v>56</v>
      </c>
      <c r="C44">
        <v>66737</v>
      </c>
      <c r="D44">
        <v>65.143587841399395</v>
      </c>
      <c r="E44">
        <v>17820</v>
      </c>
      <c r="F44">
        <v>17.3945298010659</v>
      </c>
      <c r="G44">
        <v>5399</v>
      </c>
      <c r="H44">
        <v>5.2700935126798498</v>
      </c>
      <c r="I44">
        <v>6359</v>
      </c>
      <c r="J44">
        <v>6.2071725592019202</v>
      </c>
      <c r="K44">
        <v>6125</v>
      </c>
      <c r="L44">
        <v>5.9787595416121704</v>
      </c>
      <c r="M44">
        <v>6</v>
      </c>
      <c r="N44">
        <v>5.8567440407629404E-3</v>
      </c>
      <c r="O44">
        <v>102446</v>
      </c>
    </row>
    <row r="45" spans="1:15" x14ac:dyDescent="0.25">
      <c r="A45" t="s">
        <v>51</v>
      </c>
      <c r="B45" t="s">
        <v>57</v>
      </c>
      <c r="C45">
        <v>9971</v>
      </c>
      <c r="D45">
        <v>15.2422153262913</v>
      </c>
      <c r="E45">
        <v>6754</v>
      </c>
      <c r="F45">
        <v>10.3245333781739</v>
      </c>
      <c r="G45">
        <v>13664</v>
      </c>
      <c r="H45">
        <v>20.887536878793</v>
      </c>
      <c r="I45">
        <v>6722</v>
      </c>
      <c r="J45">
        <v>10.275616429979999</v>
      </c>
      <c r="K45">
        <v>28275</v>
      </c>
      <c r="L45">
        <v>43.222709693199</v>
      </c>
      <c r="M45">
        <v>31</v>
      </c>
      <c r="N45">
        <v>4.7388293562835401E-2</v>
      </c>
      <c r="O45">
        <v>65417</v>
      </c>
    </row>
    <row r="46" spans="1:15" x14ac:dyDescent="0.25">
      <c r="A46" t="s">
        <v>51</v>
      </c>
      <c r="B46" t="s">
        <v>58</v>
      </c>
      <c r="C46">
        <v>17747</v>
      </c>
      <c r="D46">
        <v>65.817386144489006</v>
      </c>
      <c r="E46">
        <v>6173</v>
      </c>
      <c r="F46">
        <v>22.893487613113798</v>
      </c>
      <c r="G46">
        <v>1524</v>
      </c>
      <c r="H46">
        <v>5.65198041833556</v>
      </c>
      <c r="I46">
        <v>1516</v>
      </c>
      <c r="J46">
        <v>5.6223112297878703</v>
      </c>
      <c r="K46">
        <v>4</v>
      </c>
      <c r="L46">
        <v>1.4834594273846599E-2</v>
      </c>
      <c r="M46">
        <v>0</v>
      </c>
      <c r="N46" s="25">
        <v>0</v>
      </c>
      <c r="O46">
        <v>26964</v>
      </c>
    </row>
    <row r="47" spans="1:15" x14ac:dyDescent="0.25">
      <c r="A47" t="s">
        <v>51</v>
      </c>
      <c r="B47" t="s">
        <v>59</v>
      </c>
      <c r="C47">
        <v>10191</v>
      </c>
      <c r="D47">
        <v>16.5535052953025</v>
      </c>
      <c r="E47">
        <v>15627</v>
      </c>
      <c r="F47">
        <v>25.3833409135209</v>
      </c>
      <c r="G47">
        <v>6604</v>
      </c>
      <c r="H47">
        <v>10.727048274965901</v>
      </c>
      <c r="I47">
        <v>11454</v>
      </c>
      <c r="J47">
        <v>18.6050289130011</v>
      </c>
      <c r="K47">
        <v>17686</v>
      </c>
      <c r="L47">
        <v>28.727827951400201</v>
      </c>
      <c r="M47">
        <v>2</v>
      </c>
      <c r="N47">
        <v>3.2486518094990602E-3</v>
      </c>
      <c r="O47">
        <v>61564</v>
      </c>
    </row>
    <row r="48" spans="1:15" x14ac:dyDescent="0.25">
      <c r="A48" t="s">
        <v>51</v>
      </c>
      <c r="B48" t="s">
        <v>60</v>
      </c>
      <c r="C48">
        <v>13865</v>
      </c>
      <c r="D48">
        <v>22.5414167032467</v>
      </c>
      <c r="E48">
        <v>7030</v>
      </c>
      <c r="F48">
        <v>11.429221739908</v>
      </c>
      <c r="G48">
        <v>9725</v>
      </c>
      <c r="H48">
        <v>15.8106943699296</v>
      </c>
      <c r="I48">
        <v>13975</v>
      </c>
      <c r="J48">
        <v>22.7202523207986</v>
      </c>
      <c r="K48">
        <v>16900</v>
      </c>
      <c r="L48">
        <v>27.475653969337799</v>
      </c>
      <c r="M48">
        <v>14</v>
      </c>
      <c r="N48">
        <v>2.2760896779333101E-2</v>
      </c>
      <c r="O48">
        <v>61509</v>
      </c>
    </row>
    <row r="49" spans="1:15" x14ac:dyDescent="0.25">
      <c r="A49" t="s">
        <v>61</v>
      </c>
      <c r="B49" t="s">
        <v>62</v>
      </c>
      <c r="C49">
        <v>6995</v>
      </c>
      <c r="D49">
        <v>14.964807564769099</v>
      </c>
      <c r="E49">
        <v>8406</v>
      </c>
      <c r="F49">
        <v>17.983441370900501</v>
      </c>
      <c r="G49">
        <v>10904</v>
      </c>
      <c r="H49">
        <v>23.327557067368399</v>
      </c>
      <c r="I49">
        <v>9578</v>
      </c>
      <c r="J49">
        <v>20.490768671244901</v>
      </c>
      <c r="K49">
        <v>10860</v>
      </c>
      <c r="L49">
        <v>23.233425325717199</v>
      </c>
      <c r="M49">
        <v>0</v>
      </c>
      <c r="N49">
        <v>0</v>
      </c>
      <c r="O49">
        <v>46743</v>
      </c>
    </row>
    <row r="50" spans="1:15" x14ac:dyDescent="0.25">
      <c r="A50" t="s">
        <v>61</v>
      </c>
      <c r="B50" t="s">
        <v>63</v>
      </c>
      <c r="C50">
        <v>25830</v>
      </c>
      <c r="D50">
        <v>45.567610478962699</v>
      </c>
      <c r="E50">
        <v>9654</v>
      </c>
      <c r="F50">
        <v>17.030960571579801</v>
      </c>
      <c r="G50">
        <v>7481</v>
      </c>
      <c r="H50">
        <v>13.197494928111499</v>
      </c>
      <c r="I50">
        <v>5166</v>
      </c>
      <c r="J50">
        <v>9.1135220957925398</v>
      </c>
      <c r="K50">
        <v>8527</v>
      </c>
      <c r="L50">
        <v>15.0427802769692</v>
      </c>
      <c r="M50">
        <v>27</v>
      </c>
      <c r="N50">
        <v>4.7631648584281601E-2</v>
      </c>
      <c r="O50">
        <v>56685</v>
      </c>
    </row>
    <row r="51" spans="1:15" x14ac:dyDescent="0.25">
      <c r="A51" t="s">
        <v>61</v>
      </c>
      <c r="B51" t="s">
        <v>64</v>
      </c>
      <c r="C51">
        <v>328</v>
      </c>
      <c r="D51">
        <v>0.74408475306821498</v>
      </c>
      <c r="E51">
        <v>1876</v>
      </c>
      <c r="F51">
        <v>4.2558018193779601</v>
      </c>
      <c r="G51">
        <v>5272</v>
      </c>
      <c r="H51">
        <v>11.959801274925701</v>
      </c>
      <c r="I51">
        <v>16849</v>
      </c>
      <c r="J51">
        <v>38.2228170867267</v>
      </c>
      <c r="K51">
        <v>19736</v>
      </c>
      <c r="L51">
        <v>44.772124044372902</v>
      </c>
      <c r="M51">
        <v>20</v>
      </c>
      <c r="N51">
        <v>4.5371021528549701E-2</v>
      </c>
      <c r="O51">
        <v>44081</v>
      </c>
    </row>
    <row r="52" spans="1:15" x14ac:dyDescent="0.25">
      <c r="A52" t="s">
        <v>61</v>
      </c>
      <c r="B52" t="s">
        <v>65</v>
      </c>
      <c r="C52">
        <v>754</v>
      </c>
      <c r="D52">
        <v>2.7517243896208199</v>
      </c>
      <c r="E52">
        <v>1863</v>
      </c>
      <c r="F52">
        <v>6.7990219335060802</v>
      </c>
      <c r="G52">
        <v>4681</v>
      </c>
      <c r="H52">
        <v>17.0833181270757</v>
      </c>
      <c r="I52">
        <v>9458</v>
      </c>
      <c r="J52">
        <v>34.516988431079199</v>
      </c>
      <c r="K52">
        <v>10638</v>
      </c>
      <c r="L52">
        <v>38.823400605817298</v>
      </c>
      <c r="M52">
        <v>7</v>
      </c>
      <c r="N52">
        <v>2.5546512900988999E-2</v>
      </c>
      <c r="O52">
        <v>27401</v>
      </c>
    </row>
    <row r="53" spans="1:15" x14ac:dyDescent="0.25">
      <c r="A53" t="s">
        <v>61</v>
      </c>
      <c r="B53" t="s">
        <v>66</v>
      </c>
      <c r="C53">
        <v>878</v>
      </c>
      <c r="D53">
        <v>2.7628308002139801</v>
      </c>
      <c r="E53">
        <v>988</v>
      </c>
      <c r="F53">
        <v>3.1089713332704001</v>
      </c>
      <c r="G53">
        <v>6276</v>
      </c>
      <c r="H53">
        <v>19.748890776928199</v>
      </c>
      <c r="I53">
        <v>8912</v>
      </c>
      <c r="J53">
        <v>28.043676641807501</v>
      </c>
      <c r="K53">
        <v>14725</v>
      </c>
      <c r="L53">
        <v>46.335630447779998</v>
      </c>
      <c r="M53">
        <v>0</v>
      </c>
      <c r="N53">
        <v>0</v>
      </c>
      <c r="O53">
        <v>31779</v>
      </c>
    </row>
    <row r="54" spans="1:15" x14ac:dyDescent="0.25">
      <c r="A54" t="s">
        <v>61</v>
      </c>
      <c r="B54" t="s">
        <v>67</v>
      </c>
      <c r="C54">
        <v>96</v>
      </c>
      <c r="D54">
        <v>0.461072955189472</v>
      </c>
      <c r="E54">
        <v>94</v>
      </c>
      <c r="F54">
        <v>0.451467268623025</v>
      </c>
      <c r="G54">
        <v>4372</v>
      </c>
      <c r="H54">
        <v>20.9980308342539</v>
      </c>
      <c r="I54">
        <v>4822</v>
      </c>
      <c r="J54">
        <v>23.159310311704498</v>
      </c>
      <c r="K54">
        <v>11421</v>
      </c>
      <c r="L54">
        <v>54.853273137697499</v>
      </c>
      <c r="M54">
        <v>16</v>
      </c>
      <c r="N54">
        <v>7.6845492531578699E-2</v>
      </c>
      <c r="O54">
        <v>20821</v>
      </c>
    </row>
    <row r="55" spans="1:15" x14ac:dyDescent="0.25">
      <c r="A55" t="s">
        <v>61</v>
      </c>
      <c r="B55" t="s">
        <v>68</v>
      </c>
      <c r="C55">
        <v>1116</v>
      </c>
      <c r="D55">
        <v>3.06399802322708</v>
      </c>
      <c r="E55">
        <v>253</v>
      </c>
      <c r="F55">
        <v>0.69461603931581695</v>
      </c>
      <c r="G55">
        <v>4487</v>
      </c>
      <c r="H55">
        <v>12.319139005573399</v>
      </c>
      <c r="I55">
        <v>13905</v>
      </c>
      <c r="J55">
        <v>38.176426982950296</v>
      </c>
      <c r="K55">
        <v>16645</v>
      </c>
      <c r="L55">
        <v>45.699146143919997</v>
      </c>
      <c r="M55">
        <v>17</v>
      </c>
      <c r="N55">
        <v>4.6673805013315799E-2</v>
      </c>
      <c r="O55">
        <v>36423</v>
      </c>
    </row>
    <row r="56" spans="1:15" x14ac:dyDescent="0.25">
      <c r="A56" t="s">
        <v>61</v>
      </c>
      <c r="B56" t="s">
        <v>69</v>
      </c>
      <c r="C56">
        <v>2784</v>
      </c>
      <c r="D56" s="25">
        <v>7.0014837914644303</v>
      </c>
      <c r="E56">
        <v>1796</v>
      </c>
      <c r="F56">
        <v>4.5167618137464496</v>
      </c>
      <c r="G56">
        <v>8082</v>
      </c>
      <c r="H56">
        <v>20.325428161859001</v>
      </c>
      <c r="I56">
        <v>11847</v>
      </c>
      <c r="J56">
        <v>29.794029625531302</v>
      </c>
      <c r="K56">
        <v>15205</v>
      </c>
      <c r="L56">
        <v>38.239066468827801</v>
      </c>
      <c r="M56">
        <v>49</v>
      </c>
      <c r="N56">
        <v>0.123230138571033</v>
      </c>
      <c r="O56">
        <v>39763</v>
      </c>
    </row>
    <row r="57" spans="1:15" x14ac:dyDescent="0.25">
      <c r="A57" t="s">
        <v>70</v>
      </c>
      <c r="B57" t="s">
        <v>71</v>
      </c>
      <c r="C57">
        <v>3</v>
      </c>
      <c r="D57">
        <v>4.71972688513758E-3</v>
      </c>
      <c r="E57">
        <v>19909</v>
      </c>
      <c r="F57">
        <v>31.321680852067999</v>
      </c>
      <c r="G57">
        <v>26811</v>
      </c>
      <c r="H57">
        <v>42.180199172474602</v>
      </c>
      <c r="I57">
        <v>11461</v>
      </c>
      <c r="J57">
        <v>18.030929943520601</v>
      </c>
      <c r="K57">
        <v>5313</v>
      </c>
      <c r="L57">
        <v>8.3586363135786605</v>
      </c>
      <c r="M57">
        <v>66</v>
      </c>
      <c r="N57">
        <v>0.10383399147302699</v>
      </c>
      <c r="O57">
        <v>63563</v>
      </c>
    </row>
    <row r="58" spans="1:15" x14ac:dyDescent="0.25">
      <c r="A58" t="s">
        <v>70</v>
      </c>
      <c r="B58" t="s">
        <v>72</v>
      </c>
      <c r="C58">
        <v>1515</v>
      </c>
      <c r="D58">
        <v>2.7477510156703402</v>
      </c>
      <c r="E58">
        <v>21321</v>
      </c>
      <c r="F58">
        <v>38.66983459083</v>
      </c>
      <c r="G58">
        <v>17397</v>
      </c>
      <c r="H58">
        <v>31.552887405687802</v>
      </c>
      <c r="I58">
        <v>9399</v>
      </c>
      <c r="J58">
        <v>17.046938479396399</v>
      </c>
      <c r="K58">
        <v>5477</v>
      </c>
      <c r="L58">
        <v>9.9336186883343007</v>
      </c>
      <c r="M58">
        <v>27</v>
      </c>
      <c r="N58">
        <v>4.8969820081253598E-2</v>
      </c>
      <c r="O58">
        <v>55136</v>
      </c>
    </row>
    <row r="59" spans="1:15" x14ac:dyDescent="0.25">
      <c r="A59" t="s">
        <v>70</v>
      </c>
      <c r="B59" t="s">
        <v>73</v>
      </c>
      <c r="C59">
        <v>134</v>
      </c>
      <c r="D59">
        <v>0.231866002214839</v>
      </c>
      <c r="E59">
        <v>9778</v>
      </c>
      <c r="F59">
        <v>16.9192967884828</v>
      </c>
      <c r="G59">
        <v>16993</v>
      </c>
      <c r="H59">
        <v>29.4037236987818</v>
      </c>
      <c r="I59">
        <v>29575</v>
      </c>
      <c r="J59">
        <v>51.174903100775197</v>
      </c>
      <c r="K59">
        <v>1239</v>
      </c>
      <c r="L59" s="25">
        <v>2.1438953488372099</v>
      </c>
      <c r="M59">
        <v>73</v>
      </c>
      <c r="N59">
        <v>0.126315060908084</v>
      </c>
      <c r="O59">
        <v>57792</v>
      </c>
    </row>
    <row r="60" spans="1:15" x14ac:dyDescent="0.25">
      <c r="A60" t="s">
        <v>70</v>
      </c>
      <c r="B60" t="s">
        <v>74</v>
      </c>
      <c r="C60">
        <v>15516</v>
      </c>
      <c r="D60">
        <v>32.271885854531099</v>
      </c>
      <c r="E60">
        <v>17499</v>
      </c>
      <c r="F60">
        <v>36.396347677780298</v>
      </c>
      <c r="G60">
        <v>11746</v>
      </c>
      <c r="H60">
        <v>24.430624597017399</v>
      </c>
      <c r="I60">
        <v>3253</v>
      </c>
      <c r="J60">
        <v>6.7659477110588799</v>
      </c>
      <c r="K60">
        <v>1</v>
      </c>
      <c r="L60">
        <v>2.0799101478816101E-3</v>
      </c>
      <c r="M60">
        <v>64</v>
      </c>
      <c r="N60">
        <v>0.13311424946442299</v>
      </c>
      <c r="O60">
        <v>48079</v>
      </c>
    </row>
    <row r="61" spans="1:15" x14ac:dyDescent="0.25">
      <c r="A61" t="s">
        <v>70</v>
      </c>
      <c r="B61" t="s">
        <v>75</v>
      </c>
      <c r="C61">
        <v>1928</v>
      </c>
      <c r="D61">
        <v>3.16262589810046</v>
      </c>
      <c r="E61">
        <v>11202</v>
      </c>
      <c r="F61">
        <v>18.375381385125198</v>
      </c>
      <c r="G61">
        <v>12133</v>
      </c>
      <c r="H61">
        <v>19.902562251894601</v>
      </c>
      <c r="I61">
        <v>19517</v>
      </c>
      <c r="J61">
        <v>32.015025753748198</v>
      </c>
      <c r="K61">
        <v>16116</v>
      </c>
      <c r="L61">
        <v>26.436140546570002</v>
      </c>
      <c r="M61">
        <v>66</v>
      </c>
      <c r="N61">
        <v>0.10826416456153</v>
      </c>
      <c r="O61">
        <v>60962</v>
      </c>
    </row>
    <row r="62" spans="1:15" x14ac:dyDescent="0.25">
      <c r="A62" t="s">
        <v>70</v>
      </c>
      <c r="B62" t="s">
        <v>76</v>
      </c>
      <c r="C62">
        <v>1204</v>
      </c>
      <c r="D62">
        <v>2.1062575442156599</v>
      </c>
      <c r="E62">
        <v>22925</v>
      </c>
      <c r="F62">
        <v>40.104613123873797</v>
      </c>
      <c r="G62">
        <v>26357</v>
      </c>
      <c r="H62">
        <v>46.108496754893899</v>
      </c>
      <c r="I62">
        <v>5404</v>
      </c>
      <c r="J62">
        <v>9.45366758217728</v>
      </c>
      <c r="K62">
        <v>1254</v>
      </c>
      <c r="L62">
        <v>2.19372671133425</v>
      </c>
      <c r="M62">
        <v>19</v>
      </c>
      <c r="N62">
        <v>3.3238283505064498E-2</v>
      </c>
      <c r="O62">
        <v>57163</v>
      </c>
    </row>
    <row r="63" spans="1:15" x14ac:dyDescent="0.25">
      <c r="A63" t="s">
        <v>70</v>
      </c>
      <c r="B63" t="s">
        <v>77</v>
      </c>
      <c r="C63">
        <v>1878</v>
      </c>
      <c r="D63">
        <v>3.9081847127130498</v>
      </c>
      <c r="E63">
        <v>6361</v>
      </c>
      <c r="F63">
        <v>13.237466963561101</v>
      </c>
      <c r="G63">
        <v>30637</v>
      </c>
      <c r="H63">
        <v>63.756685326618502</v>
      </c>
      <c r="I63">
        <v>6791</v>
      </c>
      <c r="J63">
        <v>14.1323122385699</v>
      </c>
      <c r="K63">
        <v>2355</v>
      </c>
      <c r="L63">
        <v>4.9008386573158802</v>
      </c>
      <c r="M63">
        <v>31</v>
      </c>
      <c r="N63">
        <v>6.4512101221567905E-2</v>
      </c>
      <c r="O63">
        <v>48053</v>
      </c>
    </row>
    <row r="64" spans="1:15" x14ac:dyDescent="0.25">
      <c r="A64" t="s">
        <v>78</v>
      </c>
      <c r="B64" t="s">
        <v>79</v>
      </c>
      <c r="C64">
        <v>2449</v>
      </c>
      <c r="D64">
        <v>8.9927661293283894</v>
      </c>
      <c r="E64">
        <v>13166</v>
      </c>
      <c r="F64">
        <v>48.345756986009597</v>
      </c>
      <c r="G64">
        <v>6914</v>
      </c>
      <c r="H64">
        <v>25.388315646458299</v>
      </c>
      <c r="I64">
        <v>4654</v>
      </c>
      <c r="J64">
        <v>17.089560459736401</v>
      </c>
      <c r="K64">
        <v>0</v>
      </c>
      <c r="L64">
        <v>0</v>
      </c>
      <c r="M64">
        <v>50</v>
      </c>
      <c r="N64">
        <v>0.183600778467301</v>
      </c>
      <c r="O64">
        <v>27233</v>
      </c>
    </row>
    <row r="65" spans="1:15" x14ac:dyDescent="0.25">
      <c r="A65" t="s">
        <v>78</v>
      </c>
      <c r="B65" t="s">
        <v>80</v>
      </c>
      <c r="C65">
        <v>7014</v>
      </c>
      <c r="D65">
        <v>15.821528467021601</v>
      </c>
      <c r="E65">
        <v>21056</v>
      </c>
      <c r="F65">
        <v>47.496165298204502</v>
      </c>
      <c r="G65">
        <v>8099</v>
      </c>
      <c r="H65">
        <v>18.268970495353201</v>
      </c>
      <c r="I65">
        <v>5737</v>
      </c>
      <c r="J65">
        <v>12.940990706487399</v>
      </c>
      <c r="K65">
        <v>2366</v>
      </c>
      <c r="L65" s="25">
        <v>5.3370026166200502</v>
      </c>
      <c r="M65">
        <v>60</v>
      </c>
      <c r="N65">
        <v>0.13534241631327301</v>
      </c>
      <c r="O65">
        <v>44332</v>
      </c>
    </row>
    <row r="66" spans="1:15" x14ac:dyDescent="0.25">
      <c r="A66" t="s">
        <v>78</v>
      </c>
      <c r="B66" t="s">
        <v>81</v>
      </c>
      <c r="C66">
        <v>9738</v>
      </c>
      <c r="D66">
        <v>15.273377458515</v>
      </c>
      <c r="E66">
        <v>31743</v>
      </c>
      <c r="F66">
        <v>49.786693434549399</v>
      </c>
      <c r="G66">
        <v>11549</v>
      </c>
      <c r="H66">
        <v>18.113805326390398</v>
      </c>
      <c r="I66">
        <v>10449</v>
      </c>
      <c r="J66">
        <v>16.388531635245801</v>
      </c>
      <c r="K66">
        <v>1</v>
      </c>
      <c r="L66">
        <v>1.56843062831331E-3</v>
      </c>
      <c r="M66">
        <v>278</v>
      </c>
      <c r="N66">
        <v>0.43602371467110002</v>
      </c>
      <c r="O66">
        <v>63758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2" ma:contentTypeDescription="Create a new document." ma:contentTypeScope="" ma:versionID="46c72e1d8acebe914fcc9e5d023688fa">
  <xsd:schema xmlns:xsd="http://www.w3.org/2001/XMLSchema" xmlns:xs="http://www.w3.org/2001/XMLSchema" xmlns:p="http://schemas.microsoft.com/office/2006/metadata/properties" xmlns:ns3="b7e247b7-cca8-429f-8688-16f83c8fba5f" xmlns:ns4="f30bebb2-c01f-48d0-81da-dc8b123879c2" targetNamespace="http://schemas.microsoft.com/office/2006/metadata/properties" ma:root="true" ma:fieldsID="2636daf5d91eb1d20b88f36be9bc60cc" ns3:_="" ns4:_="">
    <xsd:import namespace="b7e247b7-cca8-429f-8688-16f83c8fba5f"/>
    <xsd:import namespace="f30bebb2-c01f-48d0-81da-dc8b123879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30569B-5F38-4D61-9BA3-C53DBDD072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247b7-cca8-429f-8688-16f83c8fba5f"/>
    <ds:schemaRef ds:uri="f30bebb2-c01f-48d0-81da-dc8b123879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26EF7C-EA0D-45AB-961F-62ED73E4F2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042B4A-2AAD-435A-9253-83AE9D16355B}">
  <ds:schemaRefs>
    <ds:schemaRef ds:uri="f30bebb2-c01f-48d0-81da-dc8b123879c2"/>
    <ds:schemaRef ds:uri="b7e247b7-cca8-429f-8688-16f83c8fba5f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README</vt:lpstr>
      <vt:lpstr>Copy tables and charts</vt:lpstr>
      <vt:lpstr>Table and chart</vt:lpstr>
      <vt:lpstr>Control sheet</vt:lpstr>
      <vt:lpstr>Additional HB data</vt:lpstr>
      <vt:lpstr>Data sheet</vt:lpstr>
      <vt:lpstr>Headers</vt:lpstr>
      <vt:lpstr>'Copy tables and charts'!Print_Area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2013-06-28T13:32:11Z</dcterms:created>
  <dcterms:modified xsi:type="dcterms:W3CDTF">2021-08-06T07:52:39Z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