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codeName="ThisWorkbook" defaultThemeVersion="124226"/>
  <workbookProtection workbookPassword="CB28" lockStructure="1"/>
  <bookViews>
    <workbookView xWindow="9585" yWindow="6030" windowWidth="9660" windowHeight="6045" tabRatio="748"/>
  </bookViews>
  <sheets>
    <sheet name="README" sheetId="5" r:id="rId1"/>
    <sheet name="Copy tables and charts" sheetId="21" r:id="rId2"/>
    <sheet name="Table" sheetId="12" r:id="rId3"/>
    <sheet name="Control sheet" sheetId="2" state="hidden" r:id="rId4"/>
    <sheet name="DrivetimeData" sheetId="15" state="hidden" r:id="rId5"/>
  </sheets>
  <definedNames>
    <definedName name="Drivetime">DrivetimeData!$C$2:$I$66</definedName>
    <definedName name="_xlnm.Print_Area" localSheetId="2">Table!$F$8:$H$20</definedName>
  </definedNames>
  <calcPr calcId="162913"/>
</workbook>
</file>

<file path=xl/calcChain.xml><?xml version="1.0" encoding="utf-8"?>
<calcChain xmlns="http://schemas.openxmlformats.org/spreadsheetml/2006/main">
  <c r="X4" i="15" l="1"/>
  <c r="Y4" i="15"/>
  <c r="Z4" i="15"/>
  <c r="AA4" i="15"/>
  <c r="AB4" i="15"/>
  <c r="AC4" i="15"/>
  <c r="AD4" i="15"/>
  <c r="X5" i="15"/>
  <c r="Y5" i="15"/>
  <c r="Z5" i="15"/>
  <c r="AA5" i="15"/>
  <c r="AB5" i="15"/>
  <c r="AC5" i="15"/>
  <c r="AD5" i="15"/>
  <c r="X6" i="15"/>
  <c r="Y6" i="15"/>
  <c r="Z6" i="15"/>
  <c r="AA6" i="15"/>
  <c r="AB6" i="15"/>
  <c r="AC6" i="15"/>
  <c r="AD6" i="15"/>
  <c r="X7" i="15"/>
  <c r="Y7" i="15"/>
  <c r="Z7" i="15"/>
  <c r="AA7" i="15"/>
  <c r="AB7" i="15"/>
  <c r="AC7" i="15"/>
  <c r="AD7" i="15"/>
  <c r="X8" i="15"/>
  <c r="Y8" i="15"/>
  <c r="Z8" i="15"/>
  <c r="AA8" i="15"/>
  <c r="AB8" i="15"/>
  <c r="AC8" i="15"/>
  <c r="AD8" i="15"/>
  <c r="X9" i="15"/>
  <c r="Y9" i="15"/>
  <c r="Z9" i="15"/>
  <c r="AA9" i="15"/>
  <c r="AB9" i="15"/>
  <c r="AC9" i="15"/>
  <c r="AD9" i="15"/>
  <c r="X10" i="15"/>
  <c r="Y10" i="15"/>
  <c r="Z10" i="15"/>
  <c r="AA10" i="15"/>
  <c r="AB10" i="15"/>
  <c r="AC10" i="15"/>
  <c r="AD10" i="15"/>
  <c r="X11" i="15"/>
  <c r="Y11" i="15"/>
  <c r="Z11" i="15"/>
  <c r="AA11" i="15"/>
  <c r="AB11" i="15"/>
  <c r="AC11" i="15"/>
  <c r="AD11" i="15"/>
  <c r="X12" i="15"/>
  <c r="Y12" i="15"/>
  <c r="Z12" i="15"/>
  <c r="AA12" i="15"/>
  <c r="AB12" i="15"/>
  <c r="AC12" i="15"/>
  <c r="AD12" i="15"/>
  <c r="X13" i="15"/>
  <c r="Y13" i="15"/>
  <c r="Z13" i="15"/>
  <c r="AA13" i="15"/>
  <c r="AB13" i="15"/>
  <c r="AC13" i="15"/>
  <c r="AD13" i="15"/>
  <c r="X14" i="15"/>
  <c r="Y14" i="15"/>
  <c r="Z14" i="15"/>
  <c r="AA14" i="15"/>
  <c r="AB14" i="15"/>
  <c r="AC14" i="15"/>
  <c r="AD14" i="15"/>
  <c r="X15" i="15"/>
  <c r="Y15" i="15"/>
  <c r="Z15" i="15"/>
  <c r="AA15" i="15"/>
  <c r="AB15" i="15"/>
  <c r="AC15" i="15"/>
  <c r="AD15" i="15"/>
  <c r="X16" i="15"/>
  <c r="Y16" i="15"/>
  <c r="Z16" i="15"/>
  <c r="AA16" i="15"/>
  <c r="AB16" i="15"/>
  <c r="AC16" i="15"/>
  <c r="AD16" i="15"/>
  <c r="X17" i="15"/>
  <c r="Y17" i="15"/>
  <c r="Z17" i="15"/>
  <c r="AA17" i="15"/>
  <c r="AB17" i="15"/>
  <c r="AC17" i="15"/>
  <c r="AD17" i="15"/>
  <c r="X18" i="15"/>
  <c r="Y18" i="15"/>
  <c r="Z18" i="15"/>
  <c r="AA18" i="15"/>
  <c r="AB18" i="15"/>
  <c r="AC18" i="15"/>
  <c r="AD18" i="15"/>
  <c r="X19" i="15"/>
  <c r="Y19" i="15"/>
  <c r="Z19" i="15"/>
  <c r="AA19" i="15"/>
  <c r="AB19" i="15"/>
  <c r="AC19" i="15"/>
  <c r="AD19" i="15"/>
  <c r="X20" i="15"/>
  <c r="Y20" i="15"/>
  <c r="Z20" i="15"/>
  <c r="AA20" i="15"/>
  <c r="AB20" i="15"/>
  <c r="AC20" i="15"/>
  <c r="AD20" i="15"/>
  <c r="X21" i="15"/>
  <c r="Y21" i="15"/>
  <c r="Z21" i="15"/>
  <c r="AA21" i="15"/>
  <c r="AB21" i="15"/>
  <c r="AC21" i="15"/>
  <c r="AD21" i="15"/>
  <c r="X22" i="15"/>
  <c r="Y22" i="15"/>
  <c r="Z22" i="15"/>
  <c r="AA22" i="15"/>
  <c r="AB22" i="15"/>
  <c r="AC22" i="15"/>
  <c r="AD22" i="15"/>
  <c r="X23" i="15"/>
  <c r="Y23" i="15"/>
  <c r="Z23" i="15"/>
  <c r="AA23" i="15"/>
  <c r="AB23" i="15"/>
  <c r="AC23" i="15"/>
  <c r="AD23" i="15"/>
  <c r="X24" i="15"/>
  <c r="Y24" i="15"/>
  <c r="Z24" i="15"/>
  <c r="AA24" i="15"/>
  <c r="AB24" i="15"/>
  <c r="AC24" i="15"/>
  <c r="AD24" i="15"/>
  <c r="X25" i="15"/>
  <c r="Y25" i="15"/>
  <c r="Z25" i="15"/>
  <c r="AA25" i="15"/>
  <c r="AB25" i="15"/>
  <c r="AC25" i="15"/>
  <c r="AD25" i="15"/>
  <c r="X26" i="15"/>
  <c r="Y26" i="15"/>
  <c r="Z26" i="15"/>
  <c r="AA26" i="15"/>
  <c r="AB26" i="15"/>
  <c r="AC26" i="15"/>
  <c r="AD26" i="15"/>
  <c r="X27" i="15"/>
  <c r="Y27" i="15"/>
  <c r="Z27" i="15"/>
  <c r="AA27" i="15"/>
  <c r="AB27" i="15"/>
  <c r="AC27" i="15"/>
  <c r="AD27" i="15"/>
  <c r="X28" i="15"/>
  <c r="Y28" i="15"/>
  <c r="Z28" i="15"/>
  <c r="AA28" i="15"/>
  <c r="AB28" i="15"/>
  <c r="AC28" i="15"/>
  <c r="AD28" i="15"/>
  <c r="X29" i="15"/>
  <c r="Y29" i="15"/>
  <c r="Z29" i="15"/>
  <c r="AA29" i="15"/>
  <c r="AB29" i="15"/>
  <c r="AC29" i="15"/>
  <c r="AD29" i="15"/>
  <c r="X30" i="15"/>
  <c r="Y30" i="15"/>
  <c r="Z30" i="15"/>
  <c r="AA30" i="15"/>
  <c r="AB30" i="15"/>
  <c r="AC30" i="15"/>
  <c r="AD30" i="15"/>
  <c r="X31" i="15"/>
  <c r="Y31" i="15"/>
  <c r="Z31" i="15"/>
  <c r="AA31" i="15"/>
  <c r="AB31" i="15"/>
  <c r="AC31" i="15"/>
  <c r="AD31" i="15"/>
  <c r="X32" i="15"/>
  <c r="Y32" i="15"/>
  <c r="Z32" i="15"/>
  <c r="AA32" i="15"/>
  <c r="AB32" i="15"/>
  <c r="AC32" i="15"/>
  <c r="AD32" i="15"/>
  <c r="X33" i="15"/>
  <c r="Y33" i="15"/>
  <c r="Z33" i="15"/>
  <c r="AA33" i="15"/>
  <c r="AB33" i="15"/>
  <c r="AC33" i="15"/>
  <c r="AD33" i="15"/>
  <c r="X34" i="15"/>
  <c r="Y34" i="15"/>
  <c r="Z34" i="15"/>
  <c r="AA34" i="15"/>
  <c r="AB34" i="15"/>
  <c r="AC34" i="15"/>
  <c r="AD34" i="15"/>
  <c r="X35" i="15"/>
  <c r="Y35" i="15"/>
  <c r="Z35" i="15"/>
  <c r="AA35" i="15"/>
  <c r="AB35" i="15"/>
  <c r="AC35" i="15"/>
  <c r="AD35" i="15"/>
  <c r="X36" i="15"/>
  <c r="Y36" i="15"/>
  <c r="Z36" i="15"/>
  <c r="AA36" i="15"/>
  <c r="AB36" i="15"/>
  <c r="AC36" i="15"/>
  <c r="AD36" i="15"/>
  <c r="X37" i="15"/>
  <c r="Y37" i="15"/>
  <c r="Z37" i="15"/>
  <c r="AA37" i="15"/>
  <c r="AB37" i="15"/>
  <c r="AC37" i="15"/>
  <c r="AD37" i="15"/>
  <c r="X38" i="15"/>
  <c r="Y38" i="15"/>
  <c r="Z38" i="15"/>
  <c r="AA38" i="15"/>
  <c r="AB38" i="15"/>
  <c r="AC38" i="15"/>
  <c r="AD38" i="15"/>
  <c r="X39" i="15"/>
  <c r="Y39" i="15"/>
  <c r="Z39" i="15"/>
  <c r="AA39" i="15"/>
  <c r="AB39" i="15"/>
  <c r="AC39" i="15"/>
  <c r="AD39" i="15"/>
  <c r="X40" i="15"/>
  <c r="Y40" i="15"/>
  <c r="Z40" i="15"/>
  <c r="AA40" i="15"/>
  <c r="AB40" i="15"/>
  <c r="AC40" i="15"/>
  <c r="AD40" i="15"/>
  <c r="X41" i="15"/>
  <c r="Y41" i="15"/>
  <c r="Z41" i="15"/>
  <c r="AA41" i="15"/>
  <c r="AB41" i="15"/>
  <c r="AC41" i="15"/>
  <c r="AD41" i="15"/>
  <c r="X42" i="15"/>
  <c r="Y42" i="15"/>
  <c r="Z42" i="15"/>
  <c r="AA42" i="15"/>
  <c r="AB42" i="15"/>
  <c r="AC42" i="15"/>
  <c r="AD42" i="15"/>
  <c r="X43" i="15"/>
  <c r="Y43" i="15"/>
  <c r="Z43" i="15"/>
  <c r="AA43" i="15"/>
  <c r="AB43" i="15"/>
  <c r="AC43" i="15"/>
  <c r="AD43" i="15"/>
  <c r="X44" i="15"/>
  <c r="Y44" i="15"/>
  <c r="Z44" i="15"/>
  <c r="AA44" i="15"/>
  <c r="AB44" i="15"/>
  <c r="AC44" i="15"/>
  <c r="AD44" i="15"/>
  <c r="X45" i="15"/>
  <c r="Y45" i="15"/>
  <c r="Z45" i="15"/>
  <c r="AA45" i="15"/>
  <c r="AB45" i="15"/>
  <c r="AC45" i="15"/>
  <c r="AD45" i="15"/>
  <c r="X46" i="15"/>
  <c r="Y46" i="15"/>
  <c r="Z46" i="15"/>
  <c r="AA46" i="15"/>
  <c r="AB46" i="15"/>
  <c r="AC46" i="15"/>
  <c r="AD46" i="15"/>
  <c r="X47" i="15"/>
  <c r="Y47" i="15"/>
  <c r="Z47" i="15"/>
  <c r="AA47" i="15"/>
  <c r="AB47" i="15"/>
  <c r="AC47" i="15"/>
  <c r="AD47" i="15"/>
  <c r="X48" i="15"/>
  <c r="Y48" i="15"/>
  <c r="Z48" i="15"/>
  <c r="AA48" i="15"/>
  <c r="AB48" i="15"/>
  <c r="AC48" i="15"/>
  <c r="AD48" i="15"/>
  <c r="X49" i="15"/>
  <c r="Y49" i="15"/>
  <c r="Z49" i="15"/>
  <c r="AA49" i="15"/>
  <c r="AB49" i="15"/>
  <c r="AC49" i="15"/>
  <c r="AD49" i="15"/>
  <c r="X50" i="15"/>
  <c r="Y50" i="15"/>
  <c r="Z50" i="15"/>
  <c r="AA50" i="15"/>
  <c r="AB50" i="15"/>
  <c r="AC50" i="15"/>
  <c r="AD50" i="15"/>
  <c r="X51" i="15"/>
  <c r="Y51" i="15"/>
  <c r="Z51" i="15"/>
  <c r="AA51" i="15"/>
  <c r="AB51" i="15"/>
  <c r="AC51" i="15"/>
  <c r="AD51" i="15"/>
  <c r="X52" i="15"/>
  <c r="Y52" i="15"/>
  <c r="Z52" i="15"/>
  <c r="AA52" i="15"/>
  <c r="AB52" i="15"/>
  <c r="AC52" i="15"/>
  <c r="AD52" i="15"/>
  <c r="X53" i="15"/>
  <c r="Y53" i="15"/>
  <c r="Z53" i="15"/>
  <c r="AA53" i="15"/>
  <c r="AB53" i="15"/>
  <c r="AC53" i="15"/>
  <c r="AD53" i="15"/>
  <c r="X54" i="15"/>
  <c r="Y54" i="15"/>
  <c r="Z54" i="15"/>
  <c r="AA54" i="15"/>
  <c r="AB54" i="15"/>
  <c r="AC54" i="15"/>
  <c r="AD54" i="15"/>
  <c r="X55" i="15"/>
  <c r="Y55" i="15"/>
  <c r="Z55" i="15"/>
  <c r="AA55" i="15"/>
  <c r="AB55" i="15"/>
  <c r="AC55" i="15"/>
  <c r="AD55" i="15"/>
  <c r="X56" i="15"/>
  <c r="Y56" i="15"/>
  <c r="Z56" i="15"/>
  <c r="AA56" i="15"/>
  <c r="AB56" i="15"/>
  <c r="AC56" i="15"/>
  <c r="AD56" i="15"/>
  <c r="X57" i="15"/>
  <c r="Y57" i="15"/>
  <c r="Z57" i="15"/>
  <c r="AA57" i="15"/>
  <c r="AB57" i="15"/>
  <c r="AC57" i="15"/>
  <c r="AD57" i="15"/>
  <c r="X58" i="15"/>
  <c r="Y58" i="15"/>
  <c r="Z58" i="15"/>
  <c r="AA58" i="15"/>
  <c r="AB58" i="15"/>
  <c r="AC58" i="15"/>
  <c r="AD58" i="15"/>
  <c r="X59" i="15"/>
  <c r="Y59" i="15"/>
  <c r="Z59" i="15"/>
  <c r="AA59" i="15"/>
  <c r="AB59" i="15"/>
  <c r="AC59" i="15"/>
  <c r="AD59" i="15"/>
  <c r="X60" i="15"/>
  <c r="Y60" i="15"/>
  <c r="Z60" i="15"/>
  <c r="AA60" i="15"/>
  <c r="AB60" i="15"/>
  <c r="AC60" i="15"/>
  <c r="AD60" i="15"/>
  <c r="X61" i="15"/>
  <c r="Y61" i="15"/>
  <c r="Z61" i="15"/>
  <c r="AA61" i="15"/>
  <c r="AB61" i="15"/>
  <c r="AC61" i="15"/>
  <c r="AD61" i="15"/>
  <c r="X62" i="15"/>
  <c r="Y62" i="15"/>
  <c r="Z62" i="15"/>
  <c r="AA62" i="15"/>
  <c r="AB62" i="15"/>
  <c r="AC62" i="15"/>
  <c r="AD62" i="15"/>
  <c r="X63" i="15"/>
  <c r="Y63" i="15"/>
  <c r="Z63" i="15"/>
  <c r="AA63" i="15"/>
  <c r="AB63" i="15"/>
  <c r="AC63" i="15"/>
  <c r="AD63" i="15"/>
  <c r="X64" i="15"/>
  <c r="Y64" i="15"/>
  <c r="Z64" i="15"/>
  <c r="AA64" i="15"/>
  <c r="AB64" i="15"/>
  <c r="AC64" i="15"/>
  <c r="AD64" i="15"/>
  <c r="X65" i="15"/>
  <c r="Y65" i="15"/>
  <c r="Z65" i="15"/>
  <c r="AA65" i="15"/>
  <c r="AB65" i="15"/>
  <c r="AC65" i="15"/>
  <c r="AD65" i="15"/>
  <c r="X66" i="15"/>
  <c r="Y66" i="15"/>
  <c r="Z66" i="15"/>
  <c r="AA66" i="15"/>
  <c r="AB66" i="15"/>
  <c r="AC66" i="15"/>
  <c r="AD66" i="15"/>
  <c r="X3" i="15"/>
  <c r="Y3" i="15"/>
  <c r="Z3" i="15"/>
  <c r="AA3" i="15"/>
  <c r="AB3" i="15"/>
  <c r="AC3" i="15"/>
  <c r="AD3" i="15"/>
  <c r="W4" i="15"/>
  <c r="W5" i="15"/>
  <c r="W6" i="15"/>
  <c r="W7" i="15"/>
  <c r="W8" i="15"/>
  <c r="W9" i="15"/>
  <c r="W10" i="15"/>
  <c r="W11" i="15"/>
  <c r="W12" i="15"/>
  <c r="W13" i="15"/>
  <c r="W14" i="15"/>
  <c r="W15" i="15"/>
  <c r="W16" i="15"/>
  <c r="W17" i="15"/>
  <c r="W18" i="15"/>
  <c r="W19" i="15"/>
  <c r="W20" i="15"/>
  <c r="W21" i="15"/>
  <c r="W22" i="15"/>
  <c r="W23" i="15"/>
  <c r="W24" i="15"/>
  <c r="W25" i="15"/>
  <c r="W26" i="15"/>
  <c r="W27" i="15"/>
  <c r="W28" i="15"/>
  <c r="W29" i="15"/>
  <c r="W30" i="15"/>
  <c r="W31" i="15"/>
  <c r="W32" i="15"/>
  <c r="W33" i="15"/>
  <c r="W34" i="15"/>
  <c r="W35" i="15"/>
  <c r="W36" i="15"/>
  <c r="W37" i="15"/>
  <c r="W38" i="15"/>
  <c r="W39" i="15"/>
  <c r="W40" i="15"/>
  <c r="W41" i="15"/>
  <c r="W42" i="15"/>
  <c r="W43" i="15"/>
  <c r="W44" i="15"/>
  <c r="W45" i="15"/>
  <c r="W46" i="15"/>
  <c r="W47" i="15"/>
  <c r="W48" i="15"/>
  <c r="W49" i="15"/>
  <c r="W50" i="15"/>
  <c r="W51" i="15"/>
  <c r="W52" i="15"/>
  <c r="W53" i="15"/>
  <c r="W54" i="15"/>
  <c r="W55" i="15"/>
  <c r="W56" i="15"/>
  <c r="W57" i="15"/>
  <c r="W58" i="15"/>
  <c r="W59" i="15"/>
  <c r="W60" i="15"/>
  <c r="W61" i="15"/>
  <c r="W62" i="15"/>
  <c r="W63" i="15"/>
  <c r="W64" i="15"/>
  <c r="W65" i="15"/>
  <c r="W66" i="15"/>
  <c r="W3" i="15"/>
  <c r="H7" i="2"/>
  <c r="F7" i="2"/>
  <c r="D7" i="2"/>
  <c r="D24" i="2"/>
  <c r="D4" i="2"/>
  <c r="C18" i="2" s="1"/>
  <c r="F8" i="12" s="1"/>
  <c r="B4" i="2"/>
  <c r="D37" i="2"/>
  <c r="D25" i="2"/>
  <c r="D26" i="2"/>
  <c r="D27" i="2"/>
  <c r="D28" i="2"/>
  <c r="D29" i="2"/>
  <c r="D30" i="2"/>
  <c r="D31" i="2"/>
  <c r="D32" i="2"/>
  <c r="D33" i="2"/>
  <c r="D34" i="2"/>
  <c r="D35" i="2"/>
  <c r="D36" i="2"/>
  <c r="C37" i="2"/>
  <c r="C25" i="2"/>
  <c r="C24" i="2"/>
  <c r="C26" i="2"/>
  <c r="C36" i="2"/>
  <c r="C35" i="2"/>
  <c r="C33" i="2"/>
  <c r="C34" i="2"/>
  <c r="C31" i="2"/>
  <c r="C32" i="2"/>
  <c r="C29" i="2"/>
  <c r="C30" i="2"/>
  <c r="C27" i="2"/>
  <c r="C28" i="2"/>
  <c r="C10" i="2" l="1"/>
  <c r="J10" i="2" l="1"/>
  <c r="J11" i="2" s="1"/>
  <c r="J12" i="2" s="1"/>
  <c r="G14" i="12" s="1"/>
  <c r="B65" i="2"/>
  <c r="B71" i="2"/>
  <c r="D10" i="2"/>
  <c r="D11" i="2" s="1"/>
  <c r="D12" i="2" s="1"/>
  <c r="G11" i="12" s="1"/>
  <c r="B68" i="2"/>
  <c r="B72" i="2"/>
  <c r="F10" i="2"/>
  <c r="F11" i="2" s="1"/>
  <c r="F12" i="2" s="1"/>
  <c r="G12" i="12" s="1"/>
  <c r="B70" i="2"/>
  <c r="L10" i="2"/>
  <c r="B69" i="2"/>
  <c r="B67" i="2"/>
  <c r="N10" i="2"/>
  <c r="B64" i="2"/>
  <c r="H10" i="2"/>
  <c r="H11" i="2" s="1"/>
  <c r="H12" i="2" s="1"/>
  <c r="G13" i="12" s="1"/>
  <c r="B66" i="2"/>
  <c r="L11" i="2" l="1"/>
  <c r="L12" i="2" s="1"/>
  <c r="G15" i="12" s="1"/>
  <c r="B73" i="2"/>
  <c r="A59" i="2" s="1"/>
  <c r="F18" i="12" s="1"/>
  <c r="O10" i="2" l="1"/>
  <c r="M13" i="2" s="1"/>
  <c r="H15" i="12" s="1"/>
  <c r="O11" i="2" l="1"/>
  <c r="G16" i="12" s="1"/>
  <c r="K13" i="2"/>
  <c r="H14" i="12" s="1"/>
  <c r="G13" i="2"/>
  <c r="H12" i="12" s="1"/>
  <c r="E13" i="2"/>
  <c r="H11" i="12" s="1"/>
  <c r="I13" i="2"/>
  <c r="H13" i="12" s="1"/>
</calcChain>
</file>

<file path=xl/sharedStrings.xml><?xml version="1.0" encoding="utf-8"?>
<sst xmlns="http://schemas.openxmlformats.org/spreadsheetml/2006/main" count="467" uniqueCount="175">
  <si>
    <t>Total</t>
  </si>
  <si>
    <t>Bridgend North Network</t>
  </si>
  <si>
    <t>Cwmtawe</t>
  </si>
  <si>
    <t>Llwchwr</t>
  </si>
  <si>
    <t>Upper Valleys</t>
  </si>
  <si>
    <t>Bridgend East Network</t>
  </si>
  <si>
    <t>CityHealth</t>
  </si>
  <si>
    <t>Afan</t>
  </si>
  <si>
    <t>BayHealth</t>
  </si>
  <si>
    <t>Penderi</t>
  </si>
  <si>
    <t>Neath</t>
  </si>
  <si>
    <t>Bridgend West Network</t>
  </si>
  <si>
    <t>Torfaen North</t>
  </si>
  <si>
    <t>Torfaen South</t>
  </si>
  <si>
    <t>Monmouthshire North</t>
  </si>
  <si>
    <t>Newport Central</t>
  </si>
  <si>
    <t>Caerphilly South</t>
  </si>
  <si>
    <t>Blaenau Gwent East</t>
  </si>
  <si>
    <t>Monmouthshire South</t>
  </si>
  <si>
    <t>Caerphilly East</t>
  </si>
  <si>
    <t>Caerphilly North</t>
  </si>
  <si>
    <t>Blaenau Gwent West</t>
  </si>
  <si>
    <t>Newport East</t>
  </si>
  <si>
    <t>Newport West</t>
  </si>
  <si>
    <t>Meirionnydd</t>
  </si>
  <si>
    <t>Conwy East</t>
  </si>
  <si>
    <t>Mold, Buckley &amp; Caergwle</t>
  </si>
  <si>
    <t>Wrexham Town</t>
  </si>
  <si>
    <t>Conwy West</t>
  </si>
  <si>
    <t>Holywell &amp; Flint</t>
  </si>
  <si>
    <t>North Denbighshire</t>
  </si>
  <si>
    <t>Dwyfor</t>
  </si>
  <si>
    <t>Anglesey</t>
  </si>
  <si>
    <t>Central &amp; South Denbighshire</t>
  </si>
  <si>
    <t>Arfon</t>
  </si>
  <si>
    <t>Deeside, Hawarden &amp; Saltney</t>
  </si>
  <si>
    <t>West &amp; North Wrexham</t>
  </si>
  <si>
    <t>South Wrexham</t>
  </si>
  <si>
    <t>Cardiff West</t>
  </si>
  <si>
    <t>City &amp; Cardiff South</t>
  </si>
  <si>
    <t>Cardiff East</t>
  </si>
  <si>
    <t>Eastern Vale</t>
  </si>
  <si>
    <t>Cardiff North</t>
  </si>
  <si>
    <t>Cardiff South West</t>
  </si>
  <si>
    <t>Western Vale</t>
  </si>
  <si>
    <t>Cardiff South East</t>
  </si>
  <si>
    <t>Central Vale</t>
  </si>
  <si>
    <t>North Taf Ely</t>
  </si>
  <si>
    <t>South Taf Ely</t>
  </si>
  <si>
    <t>South Rhondda</t>
  </si>
  <si>
    <t>South Merthyr Tydfil</t>
  </si>
  <si>
    <t>North Merthyr Tydfil</t>
  </si>
  <si>
    <t>South Cynon</t>
  </si>
  <si>
    <t>North Rhondda</t>
  </si>
  <si>
    <t>North Cynon</t>
  </si>
  <si>
    <t>Hywel Dda LHB</t>
  </si>
  <si>
    <t>North Pembrokeshire</t>
  </si>
  <si>
    <t>South Pembrokeshire</t>
  </si>
  <si>
    <t>Amman/Gwendraeth</t>
  </si>
  <si>
    <t>North Ceredigion</t>
  </si>
  <si>
    <t>Llanelli</t>
  </si>
  <si>
    <t>Taf / Teifi / Tywi</t>
  </si>
  <si>
    <t>South Ceredigion</t>
  </si>
  <si>
    <t>Mid Powys</t>
  </si>
  <si>
    <t>South Powys</t>
  </si>
  <si>
    <t>North Powys</t>
  </si>
  <si>
    <t>Current selection (list number)</t>
  </si>
  <si>
    <t>Current selection</t>
  </si>
  <si>
    <t>Current selection (for title)</t>
  </si>
  <si>
    <t>Hywel Dda HB</t>
  </si>
  <si>
    <t>Cardiff and Vale UHB</t>
  </si>
  <si>
    <t>Abertawe Bro Morgannwg UHB</t>
  </si>
  <si>
    <t>Powys THB</t>
  </si>
  <si>
    <t>Betsi Cadwaladr UHB</t>
  </si>
  <si>
    <t>Cwm Taf HB</t>
  </si>
  <si>
    <t>Aneurin Bevan HB</t>
  </si>
  <si>
    <t>Selected area</t>
  </si>
  <si>
    <t>GP Cluster</t>
  </si>
  <si>
    <t>Source</t>
  </si>
  <si>
    <t>TOPIC:</t>
  </si>
  <si>
    <t>GP Cluster Profiles</t>
  </si>
  <si>
    <t>SUBJECT:</t>
  </si>
  <si>
    <t xml:space="preserve">SOURCE: </t>
  </si>
  <si>
    <t>GEOGRAPHY:</t>
  </si>
  <si>
    <t>PERIOD:</t>
  </si>
  <si>
    <t>DEMOGRAPHY:</t>
  </si>
  <si>
    <t>STATISTICS:</t>
  </si>
  <si>
    <t>NOTES:</t>
  </si>
  <si>
    <t>Counts, percentages</t>
  </si>
  <si>
    <t>HB</t>
  </si>
  <si>
    <t>Select Health Board</t>
  </si>
  <si>
    <t>Select GP Cluster</t>
  </si>
  <si>
    <t>*Unmatched postcode</t>
  </si>
  <si>
    <t>Percentage</t>
  </si>
  <si>
    <t>Locality Network:</t>
  </si>
  <si>
    <t>Table title</t>
  </si>
  <si>
    <t>count rounded to 10</t>
  </si>
  <si>
    <t>Apply suppression to counts</t>
  </si>
  <si>
    <t>% using total of non-suppressed data</t>
  </si>
  <si>
    <t>Time band (Minutes)</t>
  </si>
  <si>
    <t>Number registered</t>
  </si>
  <si>
    <t>Produced by Public Health Wales Observatory, using WDS 2012 (NWIS), MapInfo Drivetime</t>
  </si>
  <si>
    <t>15+</t>
  </si>
  <si>
    <t>0-5mins</t>
  </si>
  <si>
    <t>%_0-5mins</t>
  </si>
  <si>
    <t>10-15mins</t>
  </si>
  <si>
    <t>%10-15mins</t>
  </si>
  <si>
    <t>15+mins</t>
  </si>
  <si>
    <t>%_15+mins</t>
  </si>
  <si>
    <t>Missing_PCs</t>
  </si>
  <si>
    <t>%Missing_PCs</t>
  </si>
  <si>
    <t>Total_excluding_Supressed</t>
  </si>
  <si>
    <t>Total†</t>
  </si>
  <si>
    <t>Local Health Board</t>
  </si>
  <si>
    <t>GP Practice Cluster</t>
  </si>
  <si>
    <t>00_05</t>
  </si>
  <si>
    <t>05_10</t>
  </si>
  <si>
    <t>10_15</t>
  </si>
  <si>
    <t>total</t>
  </si>
  <si>
    <t>5-10mins</t>
  </si>
  <si>
    <t>%_5-10mins</t>
  </si>
  <si>
    <t>Less than 5</t>
  </si>
  <si>
    <t>†Total does not include counts of &lt;5, totals may not match due to rounding</t>
  </si>
  <si>
    <t>5 or more, less than 10</t>
  </si>
  <si>
    <t>10 or more, less than 15</t>
  </si>
  <si>
    <t>Unmatched</t>
  </si>
  <si>
    <t>Invalid_Drivetime</t>
  </si>
  <si>
    <t>Invalid_Postcode</t>
  </si>
  <si>
    <t>Abertawe Bro Morgannwg University LHB</t>
  </si>
  <si>
    <t>Aneurin Bevan LHB</t>
  </si>
  <si>
    <t>Betsi Cadwaladr University LHB</t>
  </si>
  <si>
    <t>Cardiff and Vale University LHB</t>
  </si>
  <si>
    <t>Cwm Taf LHB</t>
  </si>
  <si>
    <t>Powys Teaching LHB</t>
  </si>
  <si>
    <t>Interactive spreadsheet showing registered population by GP cluster and drivetime band to the patients registered practice</t>
  </si>
  <si>
    <t>15 and over</t>
  </si>
  <si>
    <t>QC data</t>
  </si>
  <si>
    <t>*Postcode could not be matched to an area of residence and therefore could not be classified or drivetime was not available</t>
  </si>
  <si>
    <t>Produced by Public Health Wales Observatory, using WDS (NWIS), MapInfo Drivetime</t>
  </si>
  <si>
    <t>Caveat</t>
  </si>
  <si>
    <t>HBs which need additional caveat</t>
  </si>
  <si>
    <t>Produced by Public Health Wales Observatory, using WDS (NWIS), GP registrations from England (PCTs/CCGs) and Mapinfo Drivetime</t>
  </si>
  <si>
    <t>Figure 1</t>
  </si>
  <si>
    <t>Copying and pasting charts and tables to use in documents, reports or presentations</t>
  </si>
  <si>
    <t xml:space="preserve">Why use this method to copy and paste charts </t>
  </si>
  <si>
    <t>If the standard {Copy} and {Paste} option is used for inserting Excel charts into documents, reports</t>
  </si>
  <si>
    <t>or presentations then frequently the chart will lose some of its formatting and/or the axes labels may be</t>
  </si>
  <si>
    <t>truncated. Similarly, table column sizes are often distorted using the standard {Copy} and {Paste}</t>
  </si>
  <si>
    <t>method if a table is too wide. The technique described below overcomes these issues.</t>
  </si>
  <si>
    <t>Copying and pasting a chart</t>
  </si>
  <si>
    <t xml:space="preserve">Select the chart you want to copy by left clicking on it once i.e. so that the surrounding points are </t>
  </si>
  <si>
    <t xml:space="preserve">displayed </t>
  </si>
  <si>
    <t>On the 'Home' tab click the paste icon</t>
  </si>
  <si>
    <t>Click 'As picture' option and 'Copy as picture' (see figure 1)</t>
  </si>
  <si>
    <t>Choose 'As shown on screen' and 'picture'</t>
  </si>
  <si>
    <t xml:space="preserve">Using your mouse click on the point where you want to insert a copy of the chart e.g. in a Word </t>
  </si>
  <si>
    <t>document / presentation</t>
  </si>
  <si>
    <t xml:space="preserve">On the 'Home' tab click 'paste' then 'paste special' and choose to insert as 'Picture (enhanced metafile)' </t>
  </si>
  <si>
    <t>Figure 2</t>
  </si>
  <si>
    <t>Copying and pasting a table as a picture</t>
  </si>
  <si>
    <t xml:space="preserve">Highlight the table you want to copy by left clicking on the top left hand corner </t>
  </si>
  <si>
    <t xml:space="preserve">and dragging the mouse to the bottom right corner. </t>
  </si>
  <si>
    <t>Click 'As picture' option and 'Copy as picture' (see figure 2)</t>
  </si>
  <si>
    <r>
      <t xml:space="preserve">This file provides supporting data for the Observatory's </t>
    </r>
    <r>
      <rPr>
        <i/>
        <sz val="10"/>
        <color indexed="18"/>
        <rFont val="Verdana"/>
        <family val="2"/>
      </rPr>
      <t>GP Cluster Profiles.</t>
    </r>
  </si>
  <si>
    <t>Details of the data source, method, caveats and notes on interpretation are available from the technical guide that accompanies these profiles.</t>
  </si>
  <si>
    <t>The profiles and technical guide are available here:</t>
  </si>
  <si>
    <t>http://www.publichealthwalesobservatory.wales.nhs.uk/gpclusters</t>
  </si>
  <si>
    <t>Contents (click links to access):</t>
  </si>
  <si>
    <t>Table</t>
  </si>
  <si>
    <t>How to copy tables and charts</t>
  </si>
  <si>
    <t>GP Clusters in Wales</t>
  </si>
  <si>
    <t>GP registrations data: Welsh Demographic Service (WDS), NHS Wales Informatics Service (NWIS)</t>
  </si>
  <si>
    <t>GP registrations data: English residents provided by PCTs/CCGs</t>
  </si>
  <si>
    <t>WDS data extract from September 2012; English registrations received between October 2012 and May 2013</t>
  </si>
  <si>
    <t>Persons registered with GP practices which form the clusters in Wales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</si>
</sst>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43" formatCode="_-* #,##0.00_-;\-* #,##0.00_-;_-* &quot;-&quot;??_-;_-@_-"/>
    <numFmt numFmtId="164" formatCode="0.0"/>
    <numFmt numFmtId="165" formatCode="0.000"/>
  </numFmts>
  <fonts count="32" x14ac:knownFonts="1">
    <font>
      <sz val="11"/>
      <color theme="1"/>
      <name val="Calibri"/>
      <family val="2"/>
      <scheme val="minor"/>
    </font>
    <font>
      <sz val="12"/>
      <name val="Arial"/>
      <family val="2"/>
    </font>
    <font>
      <sz val="10"/>
      <name val="Arial"/>
      <family val="2"/>
    </font>
    <font>
      <u/>
      <sz val="10"/>
      <color indexed="12"/>
      <name val="Arial"/>
      <family val="2"/>
    </font>
    <font>
      <b/>
      <sz val="10"/>
      <name val="Arial"/>
      <family val="2"/>
    </font>
    <font>
      <b/>
      <sz val="10"/>
      <name val="Verdana"/>
      <family val="2"/>
    </font>
    <font>
      <sz val="10"/>
      <name val="Arial"/>
      <family val="2"/>
    </font>
    <font>
      <sz val="10"/>
      <name val="Verdana"/>
      <family val="2"/>
    </font>
    <font>
      <b/>
      <sz val="10"/>
      <color indexed="18"/>
      <name val="Verdana"/>
      <family val="2"/>
    </font>
    <font>
      <sz val="10"/>
      <color indexed="18"/>
      <name val="Verdana"/>
      <family val="2"/>
    </font>
    <font>
      <i/>
      <sz val="10"/>
      <color indexed="18"/>
      <name val="Verdana"/>
      <family val="2"/>
    </font>
    <font>
      <b/>
      <sz val="10"/>
      <color indexed="10"/>
      <name val="Verdana"/>
      <family val="2"/>
    </font>
    <font>
      <b/>
      <sz val="9"/>
      <name val="Verdana"/>
      <family val="2"/>
    </font>
    <font>
      <b/>
      <sz val="9"/>
      <color indexed="18"/>
      <name val="Verdana"/>
      <family val="2"/>
    </font>
    <font>
      <sz val="9"/>
      <color indexed="18"/>
      <name val="Verdana"/>
      <family val="2"/>
    </font>
    <font>
      <sz val="8"/>
      <color indexed="18"/>
      <name val="Verdana"/>
      <family val="2"/>
    </font>
    <font>
      <u/>
      <sz val="10"/>
      <color indexed="12"/>
      <name val="MS Sans Serif"/>
      <family val="2"/>
    </font>
    <font>
      <sz val="11"/>
      <color theme="1"/>
      <name val="Calibri"/>
      <family val="2"/>
      <scheme val="minor"/>
    </font>
    <font>
      <u/>
      <sz val="11"/>
      <color theme="10"/>
      <name val="Calibri"/>
      <family val="2"/>
    </font>
    <font>
      <b/>
      <sz val="11"/>
      <color theme="1"/>
      <name val="Calibri"/>
      <family val="2"/>
      <scheme val="minor"/>
    </font>
    <font>
      <sz val="10"/>
      <color theme="1"/>
      <name val="Verdana"/>
      <family val="2"/>
    </font>
    <font>
      <b/>
      <sz val="10"/>
      <color theme="1"/>
      <name val="Verdana"/>
      <family val="2"/>
    </font>
    <font>
      <sz val="10"/>
      <color rgb="FFFF0000"/>
      <name val="Verdana"/>
      <family val="2"/>
    </font>
    <font>
      <sz val="8"/>
      <color rgb="FF000080"/>
      <name val="Verdana"/>
      <family val="2"/>
    </font>
    <font>
      <b/>
      <sz val="9"/>
      <color theme="1"/>
      <name val="Verdana"/>
      <family val="2"/>
    </font>
    <font>
      <sz val="11"/>
      <color theme="1" tint="0.499984740745262"/>
      <name val="Calibri"/>
      <family val="2"/>
      <scheme val="minor"/>
    </font>
    <font>
      <sz val="9"/>
      <color theme="1"/>
      <name val="Verdana"/>
      <family val="2"/>
    </font>
    <font>
      <sz val="10"/>
      <color theme="1"/>
      <name val="Arial"/>
      <family val="2"/>
    </font>
    <font>
      <sz val="9"/>
      <color rgb="FF000000"/>
      <name val="Verdana"/>
      <family val="2"/>
    </font>
    <font>
      <b/>
      <sz val="10"/>
      <color rgb="FF002060"/>
      <name val="Verdana"/>
      <family val="2"/>
    </font>
    <font>
      <sz val="11"/>
      <color theme="1"/>
      <name val="Verdana"/>
      <family val="2"/>
    </font>
    <font>
      <sz val="10"/>
      <color rgb="FF000080"/>
      <name val="Verdana"/>
      <family val="2"/>
    </font>
  </fonts>
  <fills count="5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FFFF00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thin">
        <color indexed="18"/>
      </bottom>
      <diagonal/>
    </border>
    <border>
      <left/>
      <right style="thin">
        <color indexed="9"/>
      </right>
      <top/>
      <bottom/>
      <diagonal/>
    </border>
    <border>
      <left/>
      <right/>
      <top style="thin">
        <color indexed="18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30">
    <xf numFmtId="0" fontId="0" fillId="0" borderId="0"/>
    <xf numFmtId="43" fontId="17" fillId="0" borderId="0" applyFont="0" applyFill="0" applyBorder="0" applyAlignment="0" applyProtection="0"/>
    <xf numFmtId="0" fontId="18" fillId="0" borderId="0" applyNumberFormat="0" applyFill="0" applyBorder="0" applyAlignment="0" applyProtection="0">
      <alignment vertical="top"/>
      <protection locked="0"/>
    </xf>
    <xf numFmtId="0" fontId="3" fillId="0" borderId="0" applyNumberFormat="0" applyFill="0" applyBorder="0" applyAlignment="0" applyProtection="0">
      <alignment vertical="top"/>
      <protection locked="0"/>
    </xf>
    <xf numFmtId="0" fontId="16" fillId="0" borderId="0" applyNumberFormat="0" applyFill="0" applyBorder="0" applyAlignment="0" applyProtection="0"/>
    <xf numFmtId="0" fontId="3" fillId="0" borderId="0" applyNumberFormat="0" applyFill="0" applyBorder="0" applyAlignment="0" applyProtection="0">
      <alignment vertical="top"/>
      <protection locked="0"/>
    </xf>
    <xf numFmtId="0" fontId="3" fillId="0" borderId="0" applyNumberFormat="0" applyFill="0" applyBorder="0" applyAlignment="0" applyProtection="0">
      <alignment vertical="top"/>
      <protection locked="0"/>
    </xf>
    <xf numFmtId="0" fontId="18" fillId="0" borderId="0" applyNumberFormat="0" applyFill="0" applyBorder="0" applyAlignment="0" applyProtection="0">
      <alignment vertical="top"/>
      <protection locked="0"/>
    </xf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/>
    <xf numFmtId="0" fontId="2" fillId="0" borderId="0"/>
    <xf numFmtId="0" fontId="2" fillId="0" borderId="0"/>
    <xf numFmtId="0" fontId="2" fillId="0" borderId="0"/>
    <xf numFmtId="0" fontId="17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2" fillId="0" borderId="0"/>
    <xf numFmtId="9" fontId="2" fillId="0" borderId="0" applyFont="0" applyFill="0" applyBorder="0" applyAlignment="0" applyProtection="0"/>
  </cellStyleXfs>
  <cellXfs count="74">
    <xf numFmtId="0" fontId="0" fillId="0" borderId="0" xfId="0"/>
    <xf numFmtId="0" fontId="20" fillId="0" borderId="0" xfId="0" applyFont="1"/>
    <xf numFmtId="1" fontId="20" fillId="0" borderId="0" xfId="0" applyNumberFormat="1" applyFont="1" applyAlignment="1">
      <alignment horizontal="right"/>
    </xf>
    <xf numFmtId="0" fontId="20" fillId="0" borderId="0" xfId="0" applyFont="1" applyFill="1"/>
    <xf numFmtId="1" fontId="20" fillId="0" borderId="0" xfId="0" applyNumberFormat="1" applyFont="1" applyFill="1"/>
    <xf numFmtId="0" fontId="5" fillId="0" borderId="0" xfId="24" applyFont="1"/>
    <xf numFmtId="0" fontId="21" fillId="0" borderId="0" xfId="0" applyFont="1"/>
    <xf numFmtId="0" fontId="20" fillId="0" borderId="0" xfId="0" applyFont="1" applyAlignment="1">
      <alignment horizontal="right"/>
    </xf>
    <xf numFmtId="0" fontId="0" fillId="0" borderId="0" xfId="0"/>
    <xf numFmtId="0" fontId="4" fillId="0" borderId="0" xfId="0" applyFont="1"/>
    <xf numFmtId="0" fontId="21" fillId="0" borderId="0" xfId="0" applyFont="1" applyFill="1" applyBorder="1" applyAlignment="1"/>
    <xf numFmtId="0" fontId="20" fillId="0" borderId="0" xfId="0" applyFont="1" applyAlignment="1"/>
    <xf numFmtId="0" fontId="2" fillId="0" borderId="1" xfId="9" applyBorder="1"/>
    <xf numFmtId="0" fontId="2" fillId="0" borderId="0" xfId="9"/>
    <xf numFmtId="0" fontId="11" fillId="0" borderId="2" xfId="9" applyFont="1" applyFill="1" applyBorder="1"/>
    <xf numFmtId="0" fontId="7" fillId="0" borderId="0" xfId="9" applyFont="1"/>
    <xf numFmtId="0" fontId="8" fillId="0" borderId="0" xfId="9" applyFont="1" applyFill="1" applyBorder="1" applyAlignment="1">
      <alignment vertical="top"/>
    </xf>
    <xf numFmtId="0" fontId="9" fillId="0" borderId="0" xfId="9" applyFont="1" applyFill="1" applyBorder="1" applyAlignment="1">
      <alignment vertical="top"/>
    </xf>
    <xf numFmtId="0" fontId="9" fillId="0" borderId="0" xfId="9" applyFont="1" applyFill="1" applyBorder="1" applyAlignment="1">
      <alignment vertical="top" wrapText="1"/>
    </xf>
    <xf numFmtId="0" fontId="2" fillId="0" borderId="0" xfId="9" applyAlignment="1">
      <alignment vertical="center"/>
    </xf>
    <xf numFmtId="0" fontId="8" fillId="0" borderId="0" xfId="9" applyFont="1" applyFill="1" applyBorder="1" applyAlignment="1">
      <alignment vertical="top" wrapText="1"/>
    </xf>
    <xf numFmtId="0" fontId="22" fillId="0" borderId="0" xfId="0" applyFont="1"/>
    <xf numFmtId="0" fontId="21" fillId="2" borderId="0" xfId="0" applyFont="1" applyFill="1"/>
    <xf numFmtId="0" fontId="20" fillId="2" borderId="0" xfId="0" applyFont="1" applyFill="1"/>
    <xf numFmtId="0" fontId="21" fillId="3" borderId="0" xfId="0" applyFont="1" applyFill="1"/>
    <xf numFmtId="0" fontId="20" fillId="3" borderId="0" xfId="0" applyFont="1" applyFill="1"/>
    <xf numFmtId="0" fontId="19" fillId="0" borderId="0" xfId="0" applyFont="1"/>
    <xf numFmtId="0" fontId="19" fillId="0" borderId="0" xfId="0" applyFont="1" applyAlignment="1">
      <alignment wrapText="1"/>
    </xf>
    <xf numFmtId="0" fontId="0" fillId="0" borderId="0" xfId="0" applyAlignment="1">
      <alignment horizontal="right"/>
    </xf>
    <xf numFmtId="0" fontId="21" fillId="0" borderId="0" xfId="0" applyFont="1" applyAlignment="1">
      <alignment horizontal="left" wrapText="1"/>
    </xf>
    <xf numFmtId="1" fontId="20" fillId="0" borderId="0" xfId="0" applyNumberFormat="1" applyFont="1"/>
    <xf numFmtId="0" fontId="0" fillId="0" borderId="0" xfId="0" applyAlignment="1">
      <alignment vertical="center"/>
    </xf>
    <xf numFmtId="0" fontId="0" fillId="0" borderId="0" xfId="0" applyFill="1"/>
    <xf numFmtId="0" fontId="23" fillId="0" borderId="0" xfId="0" applyFont="1" applyFill="1"/>
    <xf numFmtId="164" fontId="20" fillId="0" borderId="0" xfId="0" applyNumberFormat="1" applyFont="1" applyAlignment="1">
      <alignment horizontal="right"/>
    </xf>
    <xf numFmtId="165" fontId="0" fillId="0" borderId="0" xfId="0" applyNumberFormat="1"/>
    <xf numFmtId="0" fontId="13" fillId="0" borderId="3" xfId="0" applyFont="1" applyBorder="1" applyAlignment="1">
      <alignment horizontal="left" vertical="center" wrapText="1"/>
    </xf>
    <xf numFmtId="0" fontId="14" fillId="0" borderId="0" xfId="0" applyFont="1"/>
    <xf numFmtId="16" fontId="19" fillId="0" borderId="0" xfId="0" quotePrefix="1" applyNumberFormat="1" applyFont="1"/>
    <xf numFmtId="0" fontId="19" fillId="0" borderId="0" xfId="0" quotePrefix="1" applyFont="1"/>
    <xf numFmtId="3" fontId="0" fillId="0" borderId="0" xfId="0" applyNumberFormat="1"/>
    <xf numFmtId="0" fontId="20" fillId="0" borderId="0" xfId="0" quotePrefix="1" applyFont="1"/>
    <xf numFmtId="164" fontId="14" fillId="0" borderId="0" xfId="0" applyNumberFormat="1" applyFont="1" applyAlignment="1">
      <alignment horizontal="right"/>
    </xf>
    <xf numFmtId="0" fontId="13" fillId="0" borderId="3" xfId="0" applyFont="1" applyBorder="1" applyAlignment="1">
      <alignment horizontal="center" vertical="center" wrapText="1"/>
    </xf>
    <xf numFmtId="3" fontId="24" fillId="0" borderId="0" xfId="1" applyNumberFormat="1" applyFont="1" applyAlignment="1"/>
    <xf numFmtId="0" fontId="25" fillId="0" borderId="0" xfId="0" applyFont="1"/>
    <xf numFmtId="0" fontId="25" fillId="0" borderId="0" xfId="0" applyFont="1" applyFill="1"/>
    <xf numFmtId="3" fontId="26" fillId="0" borderId="0" xfId="0" applyNumberFormat="1" applyFont="1" applyAlignment="1">
      <alignment horizontal="right"/>
    </xf>
    <xf numFmtId="164" fontId="26" fillId="0" borderId="0" xfId="0" applyNumberFormat="1" applyFont="1" applyAlignment="1">
      <alignment horizontal="right"/>
    </xf>
    <xf numFmtId="0" fontId="13" fillId="0" borderId="0" xfId="0" applyFont="1"/>
    <xf numFmtId="0" fontId="27" fillId="0" borderId="0" xfId="0" applyFont="1"/>
    <xf numFmtId="0" fontId="28" fillId="0" borderId="0" xfId="0" applyFont="1"/>
    <xf numFmtId="0" fontId="7" fillId="0" borderId="0" xfId="14" applyFont="1"/>
    <xf numFmtId="0" fontId="5" fillId="0" borderId="0" xfId="14" applyFont="1"/>
    <xf numFmtId="0" fontId="7" fillId="0" borderId="0" xfId="14" quotePrefix="1" applyFont="1" applyAlignment="1">
      <alignment horizontal="center"/>
    </xf>
    <xf numFmtId="0" fontId="7" fillId="0" borderId="0" xfId="14" applyFont="1" applyAlignment="1">
      <alignment horizontal="center"/>
    </xf>
    <xf numFmtId="0" fontId="18" fillId="0" borderId="0" xfId="2" applyAlignment="1" applyProtection="1"/>
    <xf numFmtId="0" fontId="29" fillId="4" borderId="4" xfId="0" applyFont="1" applyFill="1" applyBorder="1"/>
    <xf numFmtId="0" fontId="30" fillId="4" borderId="5" xfId="0" applyFont="1" applyFill="1" applyBorder="1"/>
    <xf numFmtId="0" fontId="30" fillId="4" borderId="6" xfId="0" applyFont="1" applyFill="1" applyBorder="1"/>
    <xf numFmtId="0" fontId="30" fillId="4" borderId="0" xfId="0" applyFont="1" applyFill="1" applyBorder="1"/>
    <xf numFmtId="0" fontId="2" fillId="4" borderId="7" xfId="9" applyFill="1" applyBorder="1"/>
    <xf numFmtId="0" fontId="2" fillId="4" borderId="10" xfId="9" applyFill="1" applyBorder="1" applyAlignment="1">
      <alignment vertical="center"/>
    </xf>
    <xf numFmtId="0" fontId="18" fillId="4" borderId="11" xfId="2" applyFill="1" applyBorder="1" applyAlignment="1" applyProtection="1">
      <alignment horizontal="left" vertical="center" indent="1"/>
    </xf>
    <xf numFmtId="0" fontId="2" fillId="0" borderId="0" xfId="9" applyFill="1" applyBorder="1" applyAlignment="1">
      <alignment vertical="center"/>
    </xf>
    <xf numFmtId="0" fontId="30" fillId="4" borderId="9" xfId="0" applyFont="1" applyFill="1" applyBorder="1" applyAlignment="1">
      <alignment vertical="center"/>
    </xf>
    <xf numFmtId="0" fontId="18" fillId="4" borderId="8" xfId="2" applyFill="1" applyBorder="1" applyAlignment="1" applyProtection="1">
      <alignment horizontal="left" vertical="top" indent="1"/>
    </xf>
    <xf numFmtId="0" fontId="31" fillId="0" borderId="0" xfId="9" applyFont="1" applyFill="1" applyBorder="1" applyAlignment="1">
      <alignment vertical="top" wrapText="1"/>
    </xf>
    <xf numFmtId="0" fontId="31" fillId="0" borderId="0" xfId="9" applyFont="1" applyFill="1" applyBorder="1" applyAlignment="1">
      <alignment horizontal="left" vertical="top" wrapText="1"/>
    </xf>
    <xf numFmtId="0" fontId="8" fillId="0" borderId="0" xfId="9" applyFont="1" applyFill="1" applyBorder="1" applyAlignment="1">
      <alignment horizontal="left" vertical="top" wrapText="1"/>
    </xf>
    <xf numFmtId="1" fontId="23" fillId="0" borderId="0" xfId="0" applyNumberFormat="1" applyFont="1" applyFill="1" applyBorder="1" applyAlignment="1">
      <alignment horizontal="left" wrapText="1"/>
    </xf>
    <xf numFmtId="0" fontId="21" fillId="0" borderId="0" xfId="0" applyFont="1" applyAlignment="1">
      <alignment horizontal="left" wrapText="1"/>
    </xf>
    <xf numFmtId="0" fontId="12" fillId="0" borderId="0" xfId="0" applyNumberFormat="1" applyFont="1" applyFill="1" applyBorder="1" applyAlignment="1">
      <alignment horizontal="left" wrapText="1"/>
    </xf>
    <xf numFmtId="0" fontId="15" fillId="0" borderId="3" xfId="0" applyFont="1" applyBorder="1" applyAlignment="1">
      <alignment horizontal="left" wrapText="1"/>
    </xf>
  </cellXfs>
  <cellStyles count="30">
    <cellStyle name="Comma" xfId="1" builtinId="3"/>
    <cellStyle name="Hyperlink" xfId="2" builtinId="8"/>
    <cellStyle name="Hyperlink 2" xfId="3"/>
    <cellStyle name="Hyperlink 3" xfId="4"/>
    <cellStyle name="Hyperlink 3 2" xfId="5"/>
    <cellStyle name="Hyperlink 3 3" xfId="6"/>
    <cellStyle name="Hyperlink 4" xfId="7"/>
    <cellStyle name="Normal" xfId="0" builtinId="0"/>
    <cellStyle name="Normal 2" xfId="8"/>
    <cellStyle name="Normal 2 2" xfId="9"/>
    <cellStyle name="Normal 2 2 2" xfId="10"/>
    <cellStyle name="Normal 2 2 3" xfId="11"/>
    <cellStyle name="Normal 2 2 4" xfId="12"/>
    <cellStyle name="Normal 2 3" xfId="13"/>
    <cellStyle name="Normal 2 3 2" xfId="14"/>
    <cellStyle name="Normal 2 4" xfId="15"/>
    <cellStyle name="Normal 2 5" xfId="16"/>
    <cellStyle name="Normal 2 6" xfId="17"/>
    <cellStyle name="Normal 2 7" xfId="18"/>
    <cellStyle name="Normal 2 8" xfId="19"/>
    <cellStyle name="Normal 3" xfId="20"/>
    <cellStyle name="Normal 3 2" xfId="21"/>
    <cellStyle name="Normal 4" xfId="22"/>
    <cellStyle name="Normal 4 2" xfId="23"/>
    <cellStyle name="Normal 5" xfId="24"/>
    <cellStyle name="Normal 6" xfId="25"/>
    <cellStyle name="Normal 7" xfId="26"/>
    <cellStyle name="Normal 8" xfId="27"/>
    <cellStyle name="Normal 8 2" xfId="28"/>
    <cellStyle name="Percent 2" xfId="29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12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2.xml"/><Relationship Id="rId5" Type="http://schemas.openxmlformats.org/officeDocument/2006/relationships/worksheet" Target="worksheets/sheet5.xml"/><Relationship Id="rId10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ctrlProps/ctrlProp1.xml><?xml version="1.0" encoding="utf-8"?>
<formControlPr xmlns="http://schemas.microsoft.com/office/spreadsheetml/2009/9/main" objectType="List" dx="16" fmlaLink="'Control sheet'!$B$3" fmlaRange="'Control sheet'!$B$24:$B$30" noThreeD="1" sel="1" val="0"/>
</file>

<file path=xl/ctrlProps/ctrlProp2.xml><?xml version="1.0" encoding="utf-8"?>
<formControlPr xmlns="http://schemas.microsoft.com/office/spreadsheetml/2009/9/main" objectType="List" dx="16" fmlaLink="'Control sheet'!$D$3" fmlaRange="'Control sheet'!$D$24:$D$37" noThreeD="1" sel="1" val="0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4.emf"/><Relationship Id="rId2" Type="http://schemas.openxmlformats.org/officeDocument/2006/relationships/image" Target="../media/image3.emf"/><Relationship Id="rId1" Type="http://schemas.openxmlformats.org/officeDocument/2006/relationships/image" Target="../media/image2.jpeg"/><Relationship Id="rId5" Type="http://schemas.openxmlformats.org/officeDocument/2006/relationships/image" Target="../media/image5.emf"/><Relationship Id="rId4" Type="http://schemas.openxmlformats.org/officeDocument/2006/relationships/hyperlink" Target="#README!A1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image" Target="../media/image5.emf"/><Relationship Id="rId2" Type="http://schemas.openxmlformats.org/officeDocument/2006/relationships/hyperlink" Target="#README!A1"/><Relationship Id="rId1" Type="http://schemas.openxmlformats.org/officeDocument/2006/relationships/image" Target="../media/image6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47625</xdr:colOff>
      <xdr:row>0</xdr:row>
      <xdr:rowOff>95250</xdr:rowOff>
    </xdr:from>
    <xdr:to>
      <xdr:col>1</xdr:col>
      <xdr:colOff>3257550</xdr:colOff>
      <xdr:row>6</xdr:row>
      <xdr:rowOff>123825</xdr:rowOff>
    </xdr:to>
    <xdr:pic>
      <xdr:nvPicPr>
        <xdr:cNvPr id="42008" name="Picture 1" descr="PHW Observatory RGB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7625" y="95250"/>
          <a:ext cx="4429125" cy="1000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4</xdr:col>
      <xdr:colOff>428625</xdr:colOff>
      <xdr:row>4</xdr:row>
      <xdr:rowOff>133350</xdr:rowOff>
    </xdr:to>
    <xdr:pic>
      <xdr:nvPicPr>
        <xdr:cNvPr id="41030" name="Picture 2" descr="PHW Observatory RGB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 r="16850"/>
        <a:stretch>
          <a:fillRect/>
        </a:stretch>
      </xdr:blipFill>
      <xdr:spPr bwMode="auto">
        <a:xfrm>
          <a:off x="0" y="0"/>
          <a:ext cx="2867025" cy="781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2</xdr:row>
      <xdr:rowOff>0</xdr:rowOff>
    </xdr:from>
    <xdr:to>
      <xdr:col>18</xdr:col>
      <xdr:colOff>66675</xdr:colOff>
      <xdr:row>21</xdr:row>
      <xdr:rowOff>142875</xdr:rowOff>
    </xdr:to>
    <xdr:pic>
      <xdr:nvPicPr>
        <xdr:cNvPr id="41031" name="Picture 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315200" y="323850"/>
          <a:ext cx="3724275" cy="3219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25</xdr:row>
      <xdr:rowOff>0</xdr:rowOff>
    </xdr:from>
    <xdr:to>
      <xdr:col>18</xdr:col>
      <xdr:colOff>47625</xdr:colOff>
      <xdr:row>40</xdr:row>
      <xdr:rowOff>133350</xdr:rowOff>
    </xdr:to>
    <xdr:pic>
      <xdr:nvPicPr>
        <xdr:cNvPr id="41032" name="Picture 3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7315200" y="4048125"/>
          <a:ext cx="3705225" cy="2562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</xdr:row>
      <xdr:rowOff>0</xdr:rowOff>
    </xdr:from>
    <xdr:to>
      <xdr:col>8</xdr:col>
      <xdr:colOff>276225</xdr:colOff>
      <xdr:row>3</xdr:row>
      <xdr:rowOff>142875</xdr:rowOff>
    </xdr:to>
    <xdr:pic>
      <xdr:nvPicPr>
        <xdr:cNvPr id="5" name="Picture 1">
          <a:hlinkClick xmlns:r="http://schemas.openxmlformats.org/officeDocument/2006/relationships" r:id="rId4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 cstate="print"/>
        <a:srcRect/>
        <a:stretch>
          <a:fillRect/>
        </a:stretch>
      </xdr:blipFill>
      <xdr:spPr bwMode="auto">
        <a:xfrm>
          <a:off x="3657600" y="323850"/>
          <a:ext cx="1495425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5</xdr:col>
      <xdr:colOff>323850</xdr:colOff>
      <xdr:row>4</xdr:row>
      <xdr:rowOff>0</xdr:rowOff>
    </xdr:to>
    <xdr:pic>
      <xdr:nvPicPr>
        <xdr:cNvPr id="37921" name="Picture 2" descr="PHW Observatory logo.jpg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3371850" cy="762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38100</xdr:colOff>
      <xdr:row>21</xdr:row>
      <xdr:rowOff>485775</xdr:rowOff>
    </xdr:from>
    <xdr:to>
      <xdr:col>2</xdr:col>
      <xdr:colOff>314325</xdr:colOff>
      <xdr:row>22</xdr:row>
      <xdr:rowOff>266700</xdr:rowOff>
    </xdr:to>
    <xdr:pic>
      <xdr:nvPicPr>
        <xdr:cNvPr id="3" name="Picture 1">
          <a:hlinkClick xmlns:r="http://schemas.openxmlformats.org/officeDocument/2006/relationships" r:id="rId2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38100" y="5143500"/>
          <a:ext cx="1495425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38100</xdr:colOff>
          <xdr:row>7</xdr:row>
          <xdr:rowOff>19050</xdr:rowOff>
        </xdr:from>
        <xdr:to>
          <xdr:col>2</xdr:col>
          <xdr:colOff>485775</xdr:colOff>
          <xdr:row>9</xdr:row>
          <xdr:rowOff>266700</xdr:rowOff>
        </xdr:to>
        <xdr:sp macro="" textlink="">
          <xdr:nvSpPr>
            <xdr:cNvPr id="37889" name="List Box 1" hidden="1">
              <a:extLst>
                <a:ext uri="{63B3BB69-23CF-44E3-9099-C40C66FF867C}">
                  <a14:compatExt spid="_x0000_s3788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38100</xdr:colOff>
          <xdr:row>14</xdr:row>
          <xdr:rowOff>19050</xdr:rowOff>
        </xdr:from>
        <xdr:to>
          <xdr:col>2</xdr:col>
          <xdr:colOff>476250</xdr:colOff>
          <xdr:row>21</xdr:row>
          <xdr:rowOff>238125</xdr:rowOff>
        </xdr:to>
        <xdr:sp macro="" textlink="">
          <xdr:nvSpPr>
            <xdr:cNvPr id="37890" name="List Box 2" hidden="1">
              <a:extLst>
                <a:ext uri="{63B3BB69-23CF-44E3-9099-C40C66FF867C}">
                  <a14:compatExt spid="_x0000_s37890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www.publichealthwalesobservatory.wales.nhs.uk/gpclusters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>
    <pageSetUpPr autoPageBreaks="0"/>
  </sheetPr>
  <dimension ref="A8:F23"/>
  <sheetViews>
    <sheetView showGridLines="0" tabSelected="1" zoomScaleNormal="100" workbookViewId="0">
      <selection activeCell="A27" sqref="A27"/>
    </sheetView>
  </sheetViews>
  <sheetFormatPr defaultRowHeight="12.75" x14ac:dyDescent="0.2"/>
  <cols>
    <col min="1" max="1" width="18.28515625" style="13" customWidth="1"/>
    <col min="2" max="2" width="73.28515625" style="13" customWidth="1"/>
    <col min="3" max="3" width="9.140625" style="13"/>
    <col min="4" max="4" width="12.140625" style="13" customWidth="1"/>
    <col min="5" max="5" width="11.28515625" style="13" customWidth="1"/>
    <col min="6" max="6" width="13.140625" style="13" customWidth="1"/>
    <col min="7" max="16384" width="9.140625" style="13"/>
  </cols>
  <sheetData>
    <row r="8" spans="1:6" x14ac:dyDescent="0.2">
      <c r="A8" s="12"/>
      <c r="B8" s="12"/>
    </row>
    <row r="9" spans="1:6" ht="8.25" customHeight="1" x14ac:dyDescent="0.2">
      <c r="A9" s="14"/>
      <c r="B9" s="15"/>
    </row>
    <row r="10" spans="1:6" ht="17.25" customHeight="1" x14ac:dyDescent="0.2">
      <c r="A10" s="16" t="s">
        <v>79</v>
      </c>
      <c r="B10" s="17" t="s">
        <v>80</v>
      </c>
    </row>
    <row r="11" spans="1:6" ht="27.75" customHeight="1" x14ac:dyDescent="0.2">
      <c r="A11" s="16" t="s">
        <v>81</v>
      </c>
      <c r="B11" s="18" t="s">
        <v>134</v>
      </c>
      <c r="D11" s="57" t="s">
        <v>167</v>
      </c>
      <c r="E11" s="58"/>
      <c r="F11" s="59"/>
    </row>
    <row r="12" spans="1:6" s="19" customFormat="1" ht="27" customHeight="1" x14ac:dyDescent="0.2">
      <c r="A12" s="69" t="s">
        <v>82</v>
      </c>
      <c r="B12" s="67" t="s">
        <v>171</v>
      </c>
      <c r="D12" s="63" t="s">
        <v>168</v>
      </c>
      <c r="E12" s="60"/>
      <c r="F12" s="61"/>
    </row>
    <row r="13" spans="1:6" s="19" customFormat="1" ht="18" customHeight="1" x14ac:dyDescent="0.25">
      <c r="A13" s="69"/>
      <c r="B13" s="67" t="s">
        <v>172</v>
      </c>
      <c r="D13" s="66" t="s">
        <v>169</v>
      </c>
      <c r="E13" s="65"/>
      <c r="F13" s="62"/>
    </row>
    <row r="14" spans="1:6" ht="18" customHeight="1" x14ac:dyDescent="0.2">
      <c r="A14" s="16" t="s">
        <v>83</v>
      </c>
      <c r="B14" s="17" t="s">
        <v>170</v>
      </c>
      <c r="D14" s="64"/>
      <c r="E14" s="64"/>
      <c r="F14" s="64"/>
    </row>
    <row r="15" spans="1:6" ht="25.5" customHeight="1" x14ac:dyDescent="0.2">
      <c r="A15" s="16" t="s">
        <v>84</v>
      </c>
      <c r="B15" s="68" t="s">
        <v>173</v>
      </c>
    </row>
    <row r="16" spans="1:6" ht="18" customHeight="1" x14ac:dyDescent="0.2">
      <c r="A16" s="16" t="s">
        <v>85</v>
      </c>
      <c r="B16" s="67" t="s">
        <v>174</v>
      </c>
    </row>
    <row r="17" spans="1:2" ht="18" customHeight="1" x14ac:dyDescent="0.2">
      <c r="A17" s="16" t="s">
        <v>86</v>
      </c>
      <c r="B17" s="18" t="s">
        <v>88</v>
      </c>
    </row>
    <row r="18" spans="1:2" ht="15.75" customHeight="1" x14ac:dyDescent="0.2">
      <c r="A18" s="20" t="s">
        <v>87</v>
      </c>
      <c r="B18" s="18" t="s">
        <v>163</v>
      </c>
    </row>
    <row r="19" spans="1:2" ht="30.75" customHeight="1" x14ac:dyDescent="0.2">
      <c r="A19" s="20"/>
      <c r="B19" s="18" t="s">
        <v>164</v>
      </c>
    </row>
    <row r="20" spans="1:2" x14ac:dyDescent="0.2">
      <c r="A20" s="20"/>
      <c r="B20" s="18" t="s">
        <v>165</v>
      </c>
    </row>
    <row r="21" spans="1:2" ht="15" customHeight="1" x14ac:dyDescent="0.25">
      <c r="A21" s="20"/>
      <c r="B21" s="56" t="s">
        <v>166</v>
      </c>
    </row>
    <row r="22" spans="1:2" ht="7.5" customHeight="1" x14ac:dyDescent="0.2">
      <c r="A22" s="12"/>
      <c r="B22" s="12"/>
    </row>
    <row r="23" spans="1:2" ht="6.75" customHeight="1" x14ac:dyDescent="0.2"/>
  </sheetData>
  <sheetProtection password="CB28" sheet="1" objects="1" scenarios="1"/>
  <mergeCells count="1">
    <mergeCell ref="A12:A13"/>
  </mergeCells>
  <hyperlinks>
    <hyperlink ref="B21" r:id="rId1"/>
    <hyperlink ref="D13" location="'Copy tables and charts'!A1" display="How to copy tables and charts"/>
    <hyperlink ref="D12" location="Table!A1" display="Table"/>
  </hyperlinks>
  <pageMargins left="0.7" right="0.7" top="0.75" bottom="0.75" header="0.3" footer="0.3"/>
  <pageSetup paperSize="9" orientation="portrait" r:id="rId2"/>
  <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pageSetUpPr fitToPage="1"/>
  </sheetPr>
  <dimension ref="A2:M37"/>
  <sheetViews>
    <sheetView showGridLines="0" zoomScaleNormal="100" workbookViewId="0">
      <selection activeCell="C34" sqref="C34"/>
    </sheetView>
  </sheetViews>
  <sheetFormatPr defaultRowHeight="12.75" x14ac:dyDescent="0.2"/>
  <cols>
    <col min="1" max="16384" width="9.140625" style="52"/>
  </cols>
  <sheetData>
    <row r="2" spans="1:13" x14ac:dyDescent="0.2">
      <c r="M2" s="53" t="s">
        <v>142</v>
      </c>
    </row>
    <row r="7" spans="1:13" s="53" customFormat="1" x14ac:dyDescent="0.2">
      <c r="A7" s="53" t="s">
        <v>143</v>
      </c>
    </row>
    <row r="8" spans="1:13" s="53" customFormat="1" x14ac:dyDescent="0.2"/>
    <row r="9" spans="1:13" s="53" customFormat="1" x14ac:dyDescent="0.2">
      <c r="A9" s="53" t="s">
        <v>144</v>
      </c>
    </row>
    <row r="10" spans="1:13" x14ac:dyDescent="0.2">
      <c r="A10" s="52" t="s">
        <v>145</v>
      </c>
    </row>
    <row r="11" spans="1:13" x14ac:dyDescent="0.2">
      <c r="A11" s="52" t="s">
        <v>146</v>
      </c>
    </row>
    <row r="12" spans="1:13" x14ac:dyDescent="0.2">
      <c r="A12" s="52" t="s">
        <v>147</v>
      </c>
    </row>
    <row r="13" spans="1:13" x14ac:dyDescent="0.2">
      <c r="A13" s="52" t="s">
        <v>148</v>
      </c>
    </row>
    <row r="15" spans="1:13" s="53" customFormat="1" x14ac:dyDescent="0.2">
      <c r="A15" s="53" t="s">
        <v>149</v>
      </c>
    </row>
    <row r="16" spans="1:13" x14ac:dyDescent="0.2">
      <c r="A16" s="54">
        <v>1</v>
      </c>
      <c r="B16" s="52" t="s">
        <v>150</v>
      </c>
    </row>
    <row r="17" spans="1:13" x14ac:dyDescent="0.2">
      <c r="A17" s="55"/>
      <c r="B17" s="52" t="s">
        <v>151</v>
      </c>
    </row>
    <row r="18" spans="1:13" x14ac:dyDescent="0.2">
      <c r="A18" s="54">
        <v>2</v>
      </c>
      <c r="B18" s="52" t="s">
        <v>152</v>
      </c>
    </row>
    <row r="19" spans="1:13" x14ac:dyDescent="0.2">
      <c r="A19" s="54">
        <v>3</v>
      </c>
      <c r="B19" s="52" t="s">
        <v>153</v>
      </c>
    </row>
    <row r="20" spans="1:13" x14ac:dyDescent="0.2">
      <c r="A20" s="54">
        <v>4</v>
      </c>
      <c r="B20" s="52" t="s">
        <v>154</v>
      </c>
    </row>
    <row r="21" spans="1:13" x14ac:dyDescent="0.2">
      <c r="A21" s="54">
        <v>5</v>
      </c>
      <c r="B21" s="52" t="s">
        <v>155</v>
      </c>
    </row>
    <row r="22" spans="1:13" x14ac:dyDescent="0.2">
      <c r="A22" s="54"/>
      <c r="B22" s="52" t="s">
        <v>156</v>
      </c>
    </row>
    <row r="23" spans="1:13" x14ac:dyDescent="0.2">
      <c r="A23" s="54">
        <v>6</v>
      </c>
      <c r="B23" s="52" t="s">
        <v>157</v>
      </c>
    </row>
    <row r="25" spans="1:13" x14ac:dyDescent="0.2">
      <c r="M25" s="53" t="s">
        <v>158</v>
      </c>
    </row>
    <row r="27" spans="1:13" s="53" customFormat="1" x14ac:dyDescent="0.2">
      <c r="A27" s="53" t="s">
        <v>159</v>
      </c>
    </row>
    <row r="28" spans="1:13" x14ac:dyDescent="0.2">
      <c r="A28" s="54">
        <v>1</v>
      </c>
      <c r="B28" s="52" t="s">
        <v>160</v>
      </c>
    </row>
    <row r="29" spans="1:13" x14ac:dyDescent="0.2">
      <c r="A29" s="55"/>
      <c r="B29" s="52" t="s">
        <v>161</v>
      </c>
    </row>
    <row r="30" spans="1:13" x14ac:dyDescent="0.2">
      <c r="A30" s="54">
        <v>2</v>
      </c>
      <c r="B30" s="52" t="s">
        <v>152</v>
      </c>
    </row>
    <row r="31" spans="1:13" x14ac:dyDescent="0.2">
      <c r="A31" s="54">
        <v>3</v>
      </c>
      <c r="B31" s="52" t="s">
        <v>162</v>
      </c>
    </row>
    <row r="32" spans="1:13" x14ac:dyDescent="0.2">
      <c r="A32" s="54">
        <v>4</v>
      </c>
      <c r="B32" s="52" t="s">
        <v>154</v>
      </c>
    </row>
    <row r="33" spans="1:2" x14ac:dyDescent="0.2">
      <c r="A33" s="54">
        <v>5</v>
      </c>
      <c r="B33" s="52" t="s">
        <v>155</v>
      </c>
    </row>
    <row r="34" spans="1:2" x14ac:dyDescent="0.2">
      <c r="A34" s="54"/>
      <c r="B34" s="52" t="s">
        <v>156</v>
      </c>
    </row>
    <row r="35" spans="1:2" x14ac:dyDescent="0.2">
      <c r="A35" s="54">
        <v>6</v>
      </c>
      <c r="B35" s="52" t="s">
        <v>157</v>
      </c>
    </row>
    <row r="36" spans="1:2" x14ac:dyDescent="0.2">
      <c r="A36" s="54"/>
    </row>
    <row r="37" spans="1:2" x14ac:dyDescent="0.2">
      <c r="A37" s="54"/>
    </row>
  </sheetData>
  <pageMargins left="0.70866141732283472" right="0.70866141732283472" top="0.74803149606299213" bottom="0.74803149606299213" header="0.31496062992125984" footer="0.31496062992125984"/>
  <pageSetup paperSize="9" scale="75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8"/>
  <dimension ref="A6:Q35"/>
  <sheetViews>
    <sheetView showGridLines="0" zoomScaleNormal="100" workbookViewId="0">
      <selection activeCell="G1" sqref="G1"/>
    </sheetView>
  </sheetViews>
  <sheetFormatPr defaultRowHeight="15" x14ac:dyDescent="0.25"/>
  <cols>
    <col min="1" max="5" width="9.140625" style="8"/>
    <col min="6" max="6" width="43.7109375" style="8" customWidth="1"/>
    <col min="7" max="7" width="11.42578125" style="8" customWidth="1"/>
    <col min="8" max="8" width="11.85546875" style="8" customWidth="1"/>
    <col min="9" max="9" width="4.28515625" style="8" customWidth="1"/>
    <col min="10" max="10" width="8" style="8" customWidth="1"/>
    <col min="11" max="11" width="4.5703125" style="8" customWidth="1"/>
    <col min="12" max="12" width="9.5703125" style="8" customWidth="1"/>
    <col min="13" max="13" width="4.5703125" style="8" customWidth="1"/>
    <col min="14" max="14" width="8.5703125" style="8" customWidth="1"/>
    <col min="15" max="15" width="4.42578125" style="8" customWidth="1"/>
    <col min="16" max="16" width="8.42578125" style="8" customWidth="1"/>
    <col min="17" max="17" width="4.42578125" style="8" customWidth="1"/>
    <col min="18" max="18" width="10.140625" style="8" customWidth="1"/>
    <col min="19" max="16384" width="9.140625" style="8"/>
  </cols>
  <sheetData>
    <row r="6" spans="1:17" x14ac:dyDescent="0.25">
      <c r="F6" s="71"/>
      <c r="G6" s="71"/>
      <c r="H6" s="71"/>
      <c r="I6" s="71"/>
      <c r="J6" s="71"/>
      <c r="K6" s="71"/>
      <c r="L6" s="71"/>
      <c r="M6" s="71"/>
      <c r="N6" s="71"/>
    </row>
    <row r="7" spans="1:17" x14ac:dyDescent="0.25">
      <c r="A7" s="6" t="s">
        <v>90</v>
      </c>
      <c r="F7" s="71"/>
      <c r="G7" s="71"/>
      <c r="H7" s="71"/>
      <c r="I7" s="71"/>
      <c r="J7" s="71"/>
      <c r="K7" s="71"/>
      <c r="L7" s="71"/>
      <c r="M7" s="71"/>
      <c r="N7" s="71"/>
    </row>
    <row r="8" spans="1:17" ht="45.75" customHeight="1" x14ac:dyDescent="0.25">
      <c r="F8" s="72" t="str">
        <f>'Control sheet'!C18</f>
        <v>Modelled percentage of patients living within specified driving times to their registered main practice in Anglesey GP cluster, 2012</v>
      </c>
      <c r="G8" s="72"/>
      <c r="H8" s="72"/>
      <c r="O8" s="29"/>
      <c r="P8" s="29"/>
      <c r="Q8" s="29"/>
    </row>
    <row r="9" spans="1:17" ht="6" customHeight="1" x14ac:dyDescent="0.25">
      <c r="O9" s="29"/>
      <c r="P9" s="29"/>
      <c r="Q9" s="29"/>
    </row>
    <row r="10" spans="1:17" ht="27.75" customHeight="1" x14ac:dyDescent="0.25">
      <c r="F10" s="36" t="s">
        <v>99</v>
      </c>
      <c r="G10" s="43" t="s">
        <v>100</v>
      </c>
      <c r="H10" s="43" t="s">
        <v>93</v>
      </c>
    </row>
    <row r="11" spans="1:17" x14ac:dyDescent="0.25">
      <c r="F11" s="37" t="s">
        <v>121</v>
      </c>
      <c r="G11" s="47">
        <f>'Control sheet'!D12</f>
        <v>26200</v>
      </c>
      <c r="H11" s="48">
        <f>'Control sheet'!E13</f>
        <v>39.736395073712309</v>
      </c>
    </row>
    <row r="12" spans="1:17" x14ac:dyDescent="0.25">
      <c r="F12" s="37" t="s">
        <v>123</v>
      </c>
      <c r="G12" s="47">
        <f>'Control sheet'!F12</f>
        <v>18250</v>
      </c>
      <c r="H12" s="48">
        <f>'Control sheet'!G13</f>
        <v>27.672450403445975</v>
      </c>
    </row>
    <row r="13" spans="1:17" x14ac:dyDescent="0.25">
      <c r="F13" s="37" t="s">
        <v>124</v>
      </c>
      <c r="G13" s="47">
        <f>'Control sheet'!H12</f>
        <v>13640</v>
      </c>
      <c r="H13" s="48">
        <f>'Control sheet'!I13</f>
        <v>20.686464842565066</v>
      </c>
    </row>
    <row r="14" spans="1:17" x14ac:dyDescent="0.25">
      <c r="A14" s="6" t="s">
        <v>91</v>
      </c>
      <c r="F14" s="37" t="s">
        <v>135</v>
      </c>
      <c r="G14" s="47">
        <f>'Control sheet'!J12</f>
        <v>7790</v>
      </c>
      <c r="H14" s="48">
        <f>'Control sheet'!K13</f>
        <v>11.815203543044349</v>
      </c>
    </row>
    <row r="15" spans="1:17" x14ac:dyDescent="0.25">
      <c r="F15" s="37" t="s">
        <v>92</v>
      </c>
      <c r="G15" s="47">
        <f>'Control sheet'!L12</f>
        <v>60</v>
      </c>
      <c r="H15" s="48">
        <f>'Control sheet'!M13</f>
        <v>0.1</v>
      </c>
    </row>
    <row r="16" spans="1:17" ht="15" customHeight="1" x14ac:dyDescent="0.25">
      <c r="F16" s="49" t="s">
        <v>112</v>
      </c>
      <c r="G16" s="44">
        <f>'Control sheet'!O11</f>
        <v>65930</v>
      </c>
      <c r="H16" s="42"/>
    </row>
    <row r="17" spans="6:13" ht="7.5" customHeight="1" x14ac:dyDescent="0.25"/>
    <row r="18" spans="6:13" ht="25.5" customHeight="1" x14ac:dyDescent="0.25">
      <c r="F18" s="73" t="str">
        <f>'Control sheet'!A59</f>
        <v>Produced by Public Health Wales Observatory, using WDS (NWIS), MapInfo Drivetime</v>
      </c>
      <c r="G18" s="73"/>
      <c r="H18" s="73"/>
    </row>
    <row r="19" spans="6:13" ht="29.25" customHeight="1" x14ac:dyDescent="0.25">
      <c r="F19" s="70" t="s">
        <v>137</v>
      </c>
      <c r="G19" s="70"/>
      <c r="H19" s="70"/>
    </row>
    <row r="20" spans="6:13" x14ac:dyDescent="0.25">
      <c r="F20" s="33" t="s">
        <v>122</v>
      </c>
    </row>
    <row r="22" spans="6:13" ht="41.25" customHeight="1" x14ac:dyDescent="0.25"/>
    <row r="23" spans="6:13" ht="42" customHeight="1" x14ac:dyDescent="0.25">
      <c r="F23" s="72"/>
      <c r="G23" s="72"/>
      <c r="H23" s="72"/>
    </row>
    <row r="24" spans="6:13" s="31" customFormat="1" ht="18" customHeight="1" x14ac:dyDescent="0.25"/>
    <row r="25" spans="6:13" s="31" customFormat="1" ht="23.25" customHeight="1" x14ac:dyDescent="0.25"/>
    <row r="26" spans="6:13" s="31" customFormat="1" ht="18" customHeight="1" x14ac:dyDescent="0.25"/>
    <row r="27" spans="6:13" ht="18.75" customHeight="1" x14ac:dyDescent="0.25">
      <c r="F27" s="35"/>
    </row>
    <row r="28" spans="6:13" ht="19.5" customHeight="1" x14ac:dyDescent="0.25">
      <c r="F28" s="35"/>
    </row>
    <row r="29" spans="6:13" ht="15.75" customHeight="1" x14ac:dyDescent="0.25">
      <c r="F29" s="35"/>
      <c r="G29"/>
      <c r="H29"/>
      <c r="I29"/>
      <c r="J29"/>
      <c r="K29"/>
      <c r="L29"/>
      <c r="M29"/>
    </row>
    <row r="30" spans="6:13" ht="15" customHeight="1" x14ac:dyDescent="0.25">
      <c r="G30"/>
      <c r="H30"/>
      <c r="I30"/>
      <c r="J30"/>
      <c r="K30"/>
      <c r="L30"/>
      <c r="M30"/>
    </row>
    <row r="31" spans="6:13" ht="25.5" customHeight="1" x14ac:dyDescent="0.25">
      <c r="G31"/>
      <c r="H31"/>
      <c r="I31"/>
      <c r="J31"/>
      <c r="K31"/>
      <c r="L31"/>
      <c r="M31"/>
    </row>
    <row r="32" spans="6:13" ht="27" customHeight="1" x14ac:dyDescent="0.25"/>
    <row r="33" spans="6:8" ht="17.25" customHeight="1" x14ac:dyDescent="0.25"/>
    <row r="34" spans="6:8" ht="27" customHeight="1" x14ac:dyDescent="0.25">
      <c r="F34" s="70"/>
      <c r="G34" s="70"/>
      <c r="H34" s="70"/>
    </row>
    <row r="35" spans="6:8" x14ac:dyDescent="0.25">
      <c r="F35" s="33"/>
    </row>
  </sheetData>
  <sheetProtection password="CB28" sheet="1" objects="1" scenarios="1"/>
  <mergeCells count="6">
    <mergeCell ref="F34:H34"/>
    <mergeCell ref="F19:H19"/>
    <mergeCell ref="F6:N7"/>
    <mergeCell ref="F8:H8"/>
    <mergeCell ref="F18:H18"/>
    <mergeCell ref="F23:H23"/>
  </mergeCells>
  <pageMargins left="0.7" right="0.7" top="0.75" bottom="0.75" header="0.3" footer="0.3"/>
  <pageSetup paperSize="9" orientation="portrait" r:id="rId1"/>
  <headerFooter>
    <oddHeader>&amp;L&amp;"Verdana,Regular"&amp;8Author: Leon May, Public Health Wales Observatory&amp;R&amp;"Verdana,Regular"&amp;8Date created: 11/07/2013</oddHead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7889" r:id="rId4" name="List Box 1">
              <controlPr defaultSize="0" autoLine="0" autoPict="0">
                <anchor moveWithCells="1">
                  <from>
                    <xdr:col>0</xdr:col>
                    <xdr:colOff>38100</xdr:colOff>
                    <xdr:row>7</xdr:row>
                    <xdr:rowOff>19050</xdr:rowOff>
                  </from>
                  <to>
                    <xdr:col>2</xdr:col>
                    <xdr:colOff>485775</xdr:colOff>
                    <xdr:row>9</xdr:row>
                    <xdr:rowOff>266700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7890" r:id="rId5" name="List Box 2">
              <controlPr defaultSize="0" autoLine="0" autoPict="0">
                <anchor moveWithCells="1">
                  <from>
                    <xdr:col>0</xdr:col>
                    <xdr:colOff>38100</xdr:colOff>
                    <xdr:row>14</xdr:row>
                    <xdr:rowOff>19050</xdr:rowOff>
                  </from>
                  <to>
                    <xdr:col>2</xdr:col>
                    <xdr:colOff>476250</xdr:colOff>
                    <xdr:row>21</xdr:row>
                    <xdr:rowOff>238125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S77"/>
  <sheetViews>
    <sheetView workbookViewId="0">
      <selection activeCell="B34" sqref="B34"/>
    </sheetView>
  </sheetViews>
  <sheetFormatPr defaultRowHeight="12.75" x14ac:dyDescent="0.2"/>
  <cols>
    <col min="1" max="1" width="32.85546875" style="1" customWidth="1"/>
    <col min="2" max="2" width="33.5703125" style="1" customWidth="1"/>
    <col min="3" max="3" width="37.28515625" style="1" customWidth="1"/>
    <col min="4" max="4" width="21" style="1" bestFit="1" customWidth="1"/>
    <col min="5" max="5" width="19.7109375" style="1" customWidth="1"/>
    <col min="6" max="6" width="23.140625" style="1" bestFit="1" customWidth="1"/>
    <col min="7" max="7" width="20.7109375" style="1" bestFit="1" customWidth="1"/>
    <col min="8" max="8" width="21.85546875" style="1" bestFit="1" customWidth="1"/>
    <col min="9" max="9" width="18.140625" style="1" customWidth="1"/>
    <col min="10" max="10" width="21.42578125" style="1" bestFit="1" customWidth="1"/>
    <col min="11" max="11" width="23.28515625" style="1" bestFit="1" customWidth="1"/>
    <col min="12" max="12" width="7.85546875" style="1" customWidth="1"/>
    <col min="13" max="13" width="27.85546875" style="1" customWidth="1"/>
    <col min="14" max="14" width="8" style="1" customWidth="1"/>
    <col min="15" max="15" width="27.140625" style="1" bestFit="1" customWidth="1"/>
    <col min="16" max="17" width="12" style="1" customWidth="1"/>
    <col min="18" max="19" width="10.5703125" style="1" customWidth="1"/>
    <col min="20" max="20" width="10.42578125" style="1" customWidth="1"/>
    <col min="21" max="21" width="11" style="1" customWidth="1"/>
    <col min="22" max="16384" width="9.140625" style="1"/>
  </cols>
  <sheetData>
    <row r="1" spans="1:19" x14ac:dyDescent="0.2">
      <c r="B1" s="21"/>
    </row>
    <row r="2" spans="1:19" x14ac:dyDescent="0.2">
      <c r="B2" s="22" t="s">
        <v>89</v>
      </c>
      <c r="D2" s="24" t="s">
        <v>77</v>
      </c>
      <c r="H2" s="6"/>
    </row>
    <row r="3" spans="1:19" x14ac:dyDescent="0.2">
      <c r="A3" s="5" t="s">
        <v>66</v>
      </c>
      <c r="B3" s="23">
        <v>1</v>
      </c>
      <c r="D3" s="25">
        <v>1</v>
      </c>
    </row>
    <row r="4" spans="1:19" x14ac:dyDescent="0.2">
      <c r="A4" s="5" t="s">
        <v>67</v>
      </c>
      <c r="B4" s="23" t="str">
        <f>INDEX(B24:B30,B3)</f>
        <v>Betsi Cadwaladr UHB</v>
      </c>
      <c r="D4" s="25" t="str">
        <f>INDEX(B41:H54,D3,B3)</f>
        <v>Anglesey</v>
      </c>
    </row>
    <row r="5" spans="1:19" x14ac:dyDescent="0.2">
      <c r="A5" s="5" t="s">
        <v>68</v>
      </c>
    </row>
    <row r="6" spans="1:19" x14ac:dyDescent="0.2">
      <c r="D6" s="1" t="s">
        <v>103</v>
      </c>
      <c r="E6" s="1" t="s">
        <v>104</v>
      </c>
      <c r="F6" s="41" t="s">
        <v>119</v>
      </c>
      <c r="G6" s="1" t="s">
        <v>120</v>
      </c>
      <c r="H6" s="1" t="s">
        <v>105</v>
      </c>
      <c r="I6" s="1" t="s">
        <v>106</v>
      </c>
      <c r="J6" s="1" t="s">
        <v>107</v>
      </c>
      <c r="K6" s="1" t="s">
        <v>108</v>
      </c>
      <c r="L6" s="1" t="s">
        <v>109</v>
      </c>
      <c r="M6" s="1" t="s">
        <v>110</v>
      </c>
    </row>
    <row r="7" spans="1:19" x14ac:dyDescent="0.2">
      <c r="C7" s="9" t="s">
        <v>76</v>
      </c>
      <c r="D7" s="1">
        <f>D9</f>
        <v>0</v>
      </c>
      <c r="F7" s="1">
        <f>F9</f>
        <v>0</v>
      </c>
      <c r="H7" s="1">
        <f>H9</f>
        <v>0</v>
      </c>
    </row>
    <row r="9" spans="1:19" x14ac:dyDescent="0.2">
      <c r="A9" s="3"/>
      <c r="F9" s="3"/>
      <c r="G9" s="3"/>
      <c r="H9" s="3"/>
      <c r="I9" s="3"/>
      <c r="J9" s="3"/>
      <c r="K9" s="3"/>
      <c r="N9" s="1" t="s">
        <v>0</v>
      </c>
      <c r="O9" s="1" t="s">
        <v>111</v>
      </c>
    </row>
    <row r="10" spans="1:19" x14ac:dyDescent="0.2">
      <c r="B10" s="1" t="s">
        <v>94</v>
      </c>
      <c r="C10" s="1" t="str">
        <f>D4</f>
        <v>Anglesey</v>
      </c>
      <c r="D10" s="2">
        <f>VLOOKUP($C$10,Drivetime,2,0)</f>
        <v>26199</v>
      </c>
      <c r="E10" s="2"/>
      <c r="F10" s="2">
        <f>VLOOKUP($C$10,Drivetime,3,0)</f>
        <v>18245</v>
      </c>
      <c r="G10" s="2"/>
      <c r="H10" s="2">
        <f>VLOOKUP($C$10,Drivetime,4,0)</f>
        <v>13639</v>
      </c>
      <c r="I10" s="2"/>
      <c r="J10" s="2">
        <f>VLOOKUP($C$10,Drivetime,5,0)</f>
        <v>7790</v>
      </c>
      <c r="K10" s="2"/>
      <c r="L10" s="1">
        <f>VLOOKUP(C10,Drivetime,6,0)</f>
        <v>59</v>
      </c>
      <c r="N10" s="1">
        <f>VLOOKUP($C10,Drivetime,7,0)</f>
        <v>65932</v>
      </c>
      <c r="O10" s="30">
        <f>SUM(L11,J11,H11,F11,D11)</f>
        <v>65932</v>
      </c>
    </row>
    <row r="11" spans="1:19" x14ac:dyDescent="0.2">
      <c r="A11" s="3"/>
      <c r="C11" s="1" t="s">
        <v>97</v>
      </c>
      <c r="D11" s="2">
        <f>IF(D10&lt;5, "&lt;5", D10)</f>
        <v>26199</v>
      </c>
      <c r="E11" s="7"/>
      <c r="F11" s="2">
        <f>IF(F10&lt;5, "&lt;5", F10)</f>
        <v>18245</v>
      </c>
      <c r="G11" s="7"/>
      <c r="H11" s="2">
        <f>IF(H10&lt;5, "&lt;5", H10)</f>
        <v>13639</v>
      </c>
      <c r="I11" s="7"/>
      <c r="J11" s="2">
        <f>IF(J10&lt;5, "&lt;5", J10)</f>
        <v>7790</v>
      </c>
      <c r="K11" s="7"/>
      <c r="L11" s="7">
        <f>IF(L10&lt;5,"&lt;5",L10)</f>
        <v>59</v>
      </c>
      <c r="M11" s="7"/>
      <c r="N11" s="2"/>
      <c r="O11" s="2">
        <f>ROUND(O10,-1)</f>
        <v>65930</v>
      </c>
      <c r="P11" s="7"/>
      <c r="Q11" s="7"/>
      <c r="R11" s="7"/>
    </row>
    <row r="12" spans="1:19" x14ac:dyDescent="0.2">
      <c r="A12" s="3"/>
      <c r="C12" s="1" t="s">
        <v>96</v>
      </c>
      <c r="D12" s="2">
        <f>IF(D11="&lt;5", D11, ROUND(D11, -1))</f>
        <v>26200</v>
      </c>
      <c r="F12" s="2">
        <f>IF(F11="&lt;5", F11, ROUND(F11, -1))</f>
        <v>18250</v>
      </c>
      <c r="G12" s="2"/>
      <c r="H12" s="2">
        <f>IF(H11="&lt;5", H11, ROUND(H11, -1))</f>
        <v>13640</v>
      </c>
      <c r="I12" s="2"/>
      <c r="J12" s="2">
        <f>IF(J11="&lt;5", J11, ROUND(J11, -1))</f>
        <v>7790</v>
      </c>
      <c r="K12" s="2"/>
      <c r="L12" s="7">
        <f>IF(L10=0,"-",IF(L11="&lt;5",L11,ROUND(L11,-1)))</f>
        <v>60</v>
      </c>
      <c r="M12" s="7"/>
      <c r="N12" s="2"/>
      <c r="O12" s="7"/>
      <c r="P12" s="7"/>
      <c r="Q12" s="7"/>
      <c r="R12" s="7"/>
    </row>
    <row r="13" spans="1:19" ht="15" x14ac:dyDescent="0.25">
      <c r="C13" s="1" t="s">
        <v>98</v>
      </c>
      <c r="D13" s="8"/>
      <c r="E13" s="34">
        <f>IF(D11="&lt;5", "-", D10/O10*100)</f>
        <v>39.736395073712309</v>
      </c>
      <c r="F13" s="28"/>
      <c r="G13" s="34">
        <f>IF(F11="&lt;5", "-", F10/O10*100)</f>
        <v>27.672450403445975</v>
      </c>
      <c r="H13" s="28"/>
      <c r="I13" s="34">
        <f>IF(H11="&lt;5", "-", H10/O10*100)</f>
        <v>20.686464842565066</v>
      </c>
      <c r="J13" s="8"/>
      <c r="K13" s="34">
        <f>IF(J11="&lt;5", "-", J10/O10*100)</f>
        <v>11.815203543044349</v>
      </c>
      <c r="L13" s="8"/>
      <c r="M13" s="34">
        <f>IF(L11="&lt;5", "-", ROUND(L10/O10*100,1))</f>
        <v>0.1</v>
      </c>
      <c r="N13" s="30"/>
      <c r="O13" s="7"/>
      <c r="P13" s="7"/>
      <c r="Q13" s="7"/>
      <c r="R13" s="7"/>
      <c r="S13" s="7"/>
    </row>
    <row r="14" spans="1:19" x14ac:dyDescent="0.2">
      <c r="A14" s="3"/>
      <c r="E14" s="7"/>
      <c r="F14" s="7"/>
      <c r="G14" s="7"/>
      <c r="H14" s="7"/>
      <c r="I14" s="7"/>
      <c r="J14" s="7"/>
      <c r="K14" s="7"/>
      <c r="L14" s="7"/>
      <c r="M14" s="7"/>
      <c r="N14" s="7"/>
      <c r="O14" s="7"/>
      <c r="P14" s="7"/>
      <c r="Q14" s="7"/>
      <c r="R14" s="7"/>
      <c r="S14" s="7"/>
    </row>
    <row r="15" spans="1:19" x14ac:dyDescent="0.2">
      <c r="A15" s="3"/>
      <c r="E15" s="7"/>
      <c r="F15" s="7"/>
      <c r="G15" s="7"/>
      <c r="H15" s="7"/>
      <c r="I15" s="7"/>
      <c r="J15" s="7"/>
      <c r="K15" s="7"/>
      <c r="L15" s="7"/>
      <c r="M15" s="7"/>
      <c r="N15" s="7"/>
      <c r="O15" s="7"/>
      <c r="P15" s="7"/>
      <c r="Q15" s="7"/>
      <c r="R15" s="7"/>
      <c r="S15" s="7"/>
    </row>
    <row r="16" spans="1:19" x14ac:dyDescent="0.2">
      <c r="A16" s="3"/>
      <c r="E16" s="7"/>
      <c r="F16" s="7"/>
      <c r="G16" s="7"/>
      <c r="H16" s="7"/>
      <c r="I16" s="7"/>
      <c r="J16" s="7"/>
      <c r="K16" s="7"/>
      <c r="L16" s="7"/>
      <c r="M16" s="7"/>
      <c r="N16" s="7"/>
      <c r="O16" s="7"/>
      <c r="P16" s="7"/>
      <c r="Q16" s="7"/>
      <c r="R16" s="7"/>
      <c r="S16" s="7"/>
    </row>
    <row r="17" spans="2:19" x14ac:dyDescent="0.2">
      <c r="B17" s="7"/>
      <c r="J17" s="2"/>
      <c r="K17" s="2"/>
      <c r="L17" s="2"/>
      <c r="M17" s="2"/>
      <c r="N17" s="2"/>
      <c r="O17" s="2"/>
      <c r="P17" s="2"/>
      <c r="Q17" s="2"/>
      <c r="R17" s="2"/>
      <c r="S17" s="7"/>
    </row>
    <row r="18" spans="2:19" x14ac:dyDescent="0.2">
      <c r="B18" s="7" t="s">
        <v>95</v>
      </c>
      <c r="C18" s="10" t="str">
        <f>"Modelled percentage of patients living within specified driving times to their registered main practice in "&amp;D4&amp;" GP cluster, 2012"</f>
        <v>Modelled percentage of patients living within specified driving times to their registered main practice in Anglesey GP cluster, 2012</v>
      </c>
      <c r="D18" s="10"/>
      <c r="E18" s="10"/>
      <c r="F18" s="10"/>
      <c r="G18" s="10"/>
      <c r="H18" s="10"/>
      <c r="I18" s="10"/>
      <c r="J18" s="7"/>
      <c r="K18" s="7"/>
      <c r="L18" s="7"/>
      <c r="M18" s="7"/>
      <c r="N18" s="7"/>
      <c r="O18" s="7"/>
      <c r="P18" s="7"/>
      <c r="Q18" s="7"/>
      <c r="R18" s="7"/>
      <c r="S18" s="7"/>
    </row>
    <row r="19" spans="2:19" x14ac:dyDescent="0.2">
      <c r="B19" s="7" t="s">
        <v>78</v>
      </c>
      <c r="C19" s="4" t="s">
        <v>101</v>
      </c>
      <c r="J19" s="7"/>
      <c r="K19" s="7"/>
      <c r="L19" s="7"/>
      <c r="M19" s="7"/>
      <c r="N19" s="7"/>
      <c r="O19" s="7"/>
      <c r="P19" s="7"/>
      <c r="Q19" s="7"/>
      <c r="R19" s="7"/>
      <c r="S19" s="7"/>
    </row>
    <row r="20" spans="2:19" x14ac:dyDescent="0.2">
      <c r="B20" s="7"/>
      <c r="C20" s="4"/>
      <c r="J20" s="7"/>
      <c r="K20" s="7"/>
      <c r="L20" s="7"/>
      <c r="M20" s="7"/>
      <c r="N20" s="7"/>
      <c r="O20" s="7"/>
      <c r="P20" s="7"/>
      <c r="Q20" s="7"/>
      <c r="R20" s="7"/>
      <c r="S20" s="7"/>
    </row>
    <row r="21" spans="2:19" x14ac:dyDescent="0.2">
      <c r="J21" s="7"/>
      <c r="K21" s="7"/>
      <c r="L21" s="7"/>
      <c r="M21" s="7"/>
      <c r="N21" s="7"/>
      <c r="O21" s="7"/>
      <c r="P21" s="7"/>
      <c r="Q21" s="7"/>
      <c r="R21" s="7"/>
      <c r="S21" s="7"/>
    </row>
    <row r="22" spans="2:19" x14ac:dyDescent="0.2">
      <c r="J22" s="7"/>
      <c r="K22" s="7"/>
      <c r="L22" s="7"/>
      <c r="M22" s="7"/>
      <c r="N22" s="7"/>
      <c r="O22" s="7"/>
      <c r="P22" s="7"/>
      <c r="Q22" s="7"/>
      <c r="R22" s="7"/>
      <c r="S22" s="7"/>
    </row>
    <row r="23" spans="2:19" x14ac:dyDescent="0.2">
      <c r="B23" s="22" t="s">
        <v>89</v>
      </c>
      <c r="C23" s="25"/>
      <c r="D23" s="24" t="s">
        <v>77</v>
      </c>
    </row>
    <row r="24" spans="2:19" x14ac:dyDescent="0.2">
      <c r="B24" s="23" t="s">
        <v>73</v>
      </c>
      <c r="C24" s="25" t="str">
        <f>IF(INDEX($B41:$H$54,1,$B$3)=0,"",$B$4)</f>
        <v>Betsi Cadwaladr UHB</v>
      </c>
      <c r="D24" s="25" t="str">
        <f>IF(INDEX($B41:$H$54,1,$B$3)=0,"",INDEX($B41:$H$54,1,$B$3))</f>
        <v>Anglesey</v>
      </c>
    </row>
    <row r="25" spans="2:19" x14ac:dyDescent="0.2">
      <c r="B25" s="23" t="s">
        <v>72</v>
      </c>
      <c r="C25" s="25" t="str">
        <f>IF(INDEX($B42:$H$54,1,$B$3)=0,"",$B$4)</f>
        <v>Betsi Cadwaladr UHB</v>
      </c>
      <c r="D25" s="25" t="str">
        <f>IF(INDEX($B42:$H$54,1,$B$3)=0,"",INDEX($B42:$H$54,1,$B$3))</f>
        <v>Arfon</v>
      </c>
    </row>
    <row r="26" spans="2:19" x14ac:dyDescent="0.2">
      <c r="B26" s="23" t="s">
        <v>69</v>
      </c>
      <c r="C26" s="25" t="str">
        <f>IF(INDEX($B43:$H$54,1,$B$3)=0,"",$B$4)</f>
        <v>Betsi Cadwaladr UHB</v>
      </c>
      <c r="D26" s="25" t="str">
        <f>IF(INDEX($B43:$H$54,1,$B$3)=0,"",INDEX($B43:$H$54,1,$B$3))</f>
        <v>Central &amp; South Denbighshire</v>
      </c>
    </row>
    <row r="27" spans="2:19" x14ac:dyDescent="0.2">
      <c r="B27" s="23" t="s">
        <v>71</v>
      </c>
      <c r="C27" s="25" t="str">
        <f>IF(INDEX($B44:$H$54,1,$B$3)=0,"",$B$4)</f>
        <v>Betsi Cadwaladr UHB</v>
      </c>
      <c r="D27" s="25" t="str">
        <f>IF(INDEX($B44:$H$54,1,$B$3)=0,"",INDEX($B44:$H$54,1,$B$3))</f>
        <v>Conwy East</v>
      </c>
    </row>
    <row r="28" spans="2:19" x14ac:dyDescent="0.2">
      <c r="B28" s="23" t="s">
        <v>70</v>
      </c>
      <c r="C28" s="25" t="str">
        <f>IF(INDEX($B45:$H$54,1,$B$3)=0,"",$B$4)</f>
        <v>Betsi Cadwaladr UHB</v>
      </c>
      <c r="D28" s="25" t="str">
        <f>IF(INDEX($B45:$H$54,1,$B$3)=0,"",INDEX($B45:$H$54,1,$B$3))</f>
        <v>Conwy West</v>
      </c>
    </row>
    <row r="29" spans="2:19" x14ac:dyDescent="0.2">
      <c r="B29" s="23" t="s">
        <v>74</v>
      </c>
      <c r="C29" s="25" t="str">
        <f>IF(INDEX($B46:$H$54,1,$B$3)=0,"",$B$4)</f>
        <v>Betsi Cadwaladr UHB</v>
      </c>
      <c r="D29" s="25" t="str">
        <f>IF(INDEX($B46:$H$54,1,$B$3)=0,"",INDEX($B46:$H$54,1,$B$3))</f>
        <v>Deeside, Hawarden &amp; Saltney</v>
      </c>
    </row>
    <row r="30" spans="2:19" x14ac:dyDescent="0.2">
      <c r="B30" s="23" t="s">
        <v>75</v>
      </c>
      <c r="C30" s="25" t="str">
        <f>IF(INDEX($B47:$H$54,1,$B$3)=0,"",$B$4)</f>
        <v>Betsi Cadwaladr UHB</v>
      </c>
      <c r="D30" s="25" t="str">
        <f>IF(INDEX($B47:$H$54,1,$B$3)=0,"",INDEX($B47:$H$54,1,$B$3))</f>
        <v>Dwyfor</v>
      </c>
    </row>
    <row r="31" spans="2:19" x14ac:dyDescent="0.2">
      <c r="C31" s="25" t="str">
        <f>IF(INDEX($B48:$H$54,1,$B$3)=0,"",$B$4)</f>
        <v>Betsi Cadwaladr UHB</v>
      </c>
      <c r="D31" s="25" t="str">
        <f>IF(INDEX($B48:$H$54,1,$B$3)=0,"",INDEX($B48:$H$54,1,$B$3))</f>
        <v>Holywell &amp; Flint</v>
      </c>
    </row>
    <row r="32" spans="2:19" x14ac:dyDescent="0.2">
      <c r="C32" s="25" t="str">
        <f>IF(INDEX($B49:$H$54,1,$B$3)=0,"",$B$4)</f>
        <v>Betsi Cadwaladr UHB</v>
      </c>
      <c r="D32" s="25" t="str">
        <f>IF(INDEX($B49:$H$54,1,$B$3)=0,"",INDEX($B49:$H$54,1,$B$3))</f>
        <v>Meirionnydd</v>
      </c>
    </row>
    <row r="33" spans="1:18" x14ac:dyDescent="0.2">
      <c r="C33" s="25" t="str">
        <f>IF(INDEX($B50:$H$54,1,$B$3)=0,"",$B$4)</f>
        <v>Betsi Cadwaladr UHB</v>
      </c>
      <c r="D33" s="25" t="str">
        <f>IF(INDEX($B50:$H$54,1,$B$3)=0,"",INDEX($B50:$H$54,1,$B$3))</f>
        <v>Mold, Buckley &amp; Caergwle</v>
      </c>
    </row>
    <row r="34" spans="1:18" x14ac:dyDescent="0.2">
      <c r="C34" s="25" t="str">
        <f>IF(INDEX($B51:$H$54,1,$B$3)=0,"",$B$4)</f>
        <v>Betsi Cadwaladr UHB</v>
      </c>
      <c r="D34" s="25" t="str">
        <f>IF(INDEX($B51:$H$54,1,$B$3)=0,"",INDEX($B51:$H$54,1,$B$3))</f>
        <v>North Denbighshire</v>
      </c>
    </row>
    <row r="35" spans="1:18" x14ac:dyDescent="0.2">
      <c r="C35" s="25" t="str">
        <f>IF(INDEX($B52:$H$54,1,$B$3)=0,"",$B$4)</f>
        <v>Betsi Cadwaladr UHB</v>
      </c>
      <c r="D35" s="25" t="str">
        <f>IF(INDEX($B52:$H$54,1,$B$3)=0,"",INDEX($B52:$H$54,1,$B$3))</f>
        <v>South Wrexham</v>
      </c>
    </row>
    <row r="36" spans="1:18" x14ac:dyDescent="0.2">
      <c r="C36" s="25" t="str">
        <f>IF(INDEX($B53:$H$54,1,$B$3)=0,"",$B$4)</f>
        <v>Betsi Cadwaladr UHB</v>
      </c>
      <c r="D36" s="25" t="str">
        <f>IF(INDEX($B53:$H$54,1,$B$3)=0,"",INDEX($B53:$H$54,1,$B$3))</f>
        <v>West &amp; North Wrexham</v>
      </c>
    </row>
    <row r="37" spans="1:18" ht="14.25" customHeight="1" x14ac:dyDescent="0.2">
      <c r="C37" s="25" t="str">
        <f>IF(INDEX($B54:$H$54,1,$B$3)=0,"",$B$4)</f>
        <v>Betsi Cadwaladr UHB</v>
      </c>
      <c r="D37" s="25" t="str">
        <f>IF(INDEX($B54:$H$54,1,$B$3)=0,"",INDEX($B54:$H$54,1,$B$3))</f>
        <v>Wrexham Town</v>
      </c>
      <c r="J37" s="11"/>
      <c r="K37" s="11"/>
      <c r="L37" s="11"/>
      <c r="M37" s="11"/>
      <c r="N37" s="11"/>
      <c r="O37" s="11"/>
      <c r="P37" s="11"/>
      <c r="Q37" s="11"/>
      <c r="R37" s="11"/>
    </row>
    <row r="38" spans="1:18" x14ac:dyDescent="0.2">
      <c r="B38" s="24" t="s">
        <v>77</v>
      </c>
      <c r="C38" s="25"/>
      <c r="D38" s="25"/>
      <c r="E38" s="25"/>
      <c r="F38" s="25"/>
      <c r="G38" s="25"/>
      <c r="H38" s="25"/>
    </row>
    <row r="39" spans="1:18" x14ac:dyDescent="0.2">
      <c r="B39" s="25"/>
      <c r="C39" s="25"/>
      <c r="D39" s="25"/>
      <c r="E39" s="25"/>
      <c r="F39" s="25"/>
      <c r="G39" s="25"/>
      <c r="H39" s="25"/>
    </row>
    <row r="40" spans="1:18" x14ac:dyDescent="0.2">
      <c r="B40" s="24" t="s">
        <v>73</v>
      </c>
      <c r="C40" s="24" t="s">
        <v>72</v>
      </c>
      <c r="D40" s="24" t="s">
        <v>69</v>
      </c>
      <c r="E40" s="24" t="s">
        <v>71</v>
      </c>
      <c r="F40" s="24" t="s">
        <v>70</v>
      </c>
      <c r="G40" s="24" t="s">
        <v>74</v>
      </c>
      <c r="H40" s="24" t="s">
        <v>75</v>
      </c>
    </row>
    <row r="41" spans="1:18" x14ac:dyDescent="0.2">
      <c r="B41" s="25" t="s">
        <v>32</v>
      </c>
      <c r="C41" s="25" t="s">
        <v>63</v>
      </c>
      <c r="D41" s="25" t="s">
        <v>58</v>
      </c>
      <c r="E41" s="25" t="s">
        <v>7</v>
      </c>
      <c r="F41" s="25" t="s">
        <v>40</v>
      </c>
      <c r="G41" s="25" t="s">
        <v>54</v>
      </c>
      <c r="H41" s="25" t="s">
        <v>17</v>
      </c>
    </row>
    <row r="42" spans="1:18" x14ac:dyDescent="0.2">
      <c r="B42" s="25" t="s">
        <v>34</v>
      </c>
      <c r="C42" s="25" t="s">
        <v>65</v>
      </c>
      <c r="D42" s="25" t="s">
        <v>60</v>
      </c>
      <c r="E42" s="25" t="s">
        <v>8</v>
      </c>
      <c r="F42" s="25" t="s">
        <v>42</v>
      </c>
      <c r="G42" s="25" t="s">
        <v>51</v>
      </c>
      <c r="H42" s="25" t="s">
        <v>21</v>
      </c>
    </row>
    <row r="43" spans="1:18" x14ac:dyDescent="0.2">
      <c r="B43" s="25" t="s">
        <v>33</v>
      </c>
      <c r="C43" s="25" t="s">
        <v>64</v>
      </c>
      <c r="D43" s="25" t="s">
        <v>59</v>
      </c>
      <c r="E43" s="25" t="s">
        <v>5</v>
      </c>
      <c r="F43" s="25" t="s">
        <v>45</v>
      </c>
      <c r="G43" s="25" t="s">
        <v>53</v>
      </c>
      <c r="H43" s="25" t="s">
        <v>19</v>
      </c>
    </row>
    <row r="44" spans="1:18" x14ac:dyDescent="0.2">
      <c r="B44" s="25" t="s">
        <v>25</v>
      </c>
      <c r="C44" s="25"/>
      <c r="D44" s="25" t="s">
        <v>56</v>
      </c>
      <c r="E44" s="25" t="s">
        <v>1</v>
      </c>
      <c r="F44" s="25" t="s">
        <v>43</v>
      </c>
      <c r="G44" s="25" t="s">
        <v>47</v>
      </c>
      <c r="H44" s="25" t="s">
        <v>20</v>
      </c>
    </row>
    <row r="45" spans="1:18" x14ac:dyDescent="0.2">
      <c r="B45" s="25" t="s">
        <v>28</v>
      </c>
      <c r="C45" s="25"/>
      <c r="D45" s="25" t="s">
        <v>62</v>
      </c>
      <c r="E45" s="25" t="s">
        <v>11</v>
      </c>
      <c r="F45" s="25" t="s">
        <v>38</v>
      </c>
      <c r="G45" s="25" t="s">
        <v>52</v>
      </c>
      <c r="H45" s="25" t="s">
        <v>16</v>
      </c>
    </row>
    <row r="46" spans="1:18" x14ac:dyDescent="0.2">
      <c r="B46" s="25" t="s">
        <v>35</v>
      </c>
      <c r="C46" s="25"/>
      <c r="D46" s="25" t="s">
        <v>57</v>
      </c>
      <c r="E46" s="25" t="s">
        <v>6</v>
      </c>
      <c r="F46" s="25" t="s">
        <v>46</v>
      </c>
      <c r="G46" s="25" t="s">
        <v>50</v>
      </c>
      <c r="H46" s="25" t="s">
        <v>14</v>
      </c>
    </row>
    <row r="47" spans="1:18" x14ac:dyDescent="0.2">
      <c r="B47" s="25" t="s">
        <v>31</v>
      </c>
      <c r="C47" s="25"/>
      <c r="D47" s="25" t="s">
        <v>61</v>
      </c>
      <c r="E47" s="25" t="s">
        <v>2</v>
      </c>
      <c r="F47" s="25" t="s">
        <v>39</v>
      </c>
      <c r="G47" s="25" t="s">
        <v>49</v>
      </c>
      <c r="H47" s="25" t="s">
        <v>18</v>
      </c>
    </row>
    <row r="48" spans="1:18" x14ac:dyDescent="0.2">
      <c r="A48" s="3"/>
      <c r="B48" s="25" t="s">
        <v>29</v>
      </c>
      <c r="C48" s="25"/>
      <c r="D48" s="25"/>
      <c r="E48" s="25" t="s">
        <v>3</v>
      </c>
      <c r="F48" s="25" t="s">
        <v>41</v>
      </c>
      <c r="G48" s="25" t="s">
        <v>48</v>
      </c>
      <c r="H48" s="25" t="s">
        <v>15</v>
      </c>
    </row>
    <row r="49" spans="1:8" x14ac:dyDescent="0.2">
      <c r="B49" s="25" t="s">
        <v>24</v>
      </c>
      <c r="C49" s="25"/>
      <c r="D49" s="25"/>
      <c r="E49" s="25" t="s">
        <v>10</v>
      </c>
      <c r="F49" s="25" t="s">
        <v>44</v>
      </c>
      <c r="G49" s="25"/>
      <c r="H49" s="25" t="s">
        <v>22</v>
      </c>
    </row>
    <row r="50" spans="1:8" x14ac:dyDescent="0.2">
      <c r="B50" s="25" t="s">
        <v>26</v>
      </c>
      <c r="C50" s="25"/>
      <c r="D50" s="25"/>
      <c r="E50" s="25" t="s">
        <v>9</v>
      </c>
      <c r="F50" s="25"/>
      <c r="G50" s="25"/>
      <c r="H50" s="25" t="s">
        <v>23</v>
      </c>
    </row>
    <row r="51" spans="1:8" x14ac:dyDescent="0.2">
      <c r="B51" s="25" t="s">
        <v>30</v>
      </c>
      <c r="C51" s="25"/>
      <c r="D51" s="25"/>
      <c r="E51" s="25" t="s">
        <v>4</v>
      </c>
      <c r="F51" s="25"/>
      <c r="G51" s="25"/>
      <c r="H51" s="25" t="s">
        <v>12</v>
      </c>
    </row>
    <row r="52" spans="1:8" x14ac:dyDescent="0.2">
      <c r="B52" s="25" t="s">
        <v>37</v>
      </c>
      <c r="C52" s="25"/>
      <c r="D52" s="25"/>
      <c r="E52" s="25"/>
      <c r="F52" s="25"/>
      <c r="G52" s="25"/>
      <c r="H52" s="25" t="s">
        <v>13</v>
      </c>
    </row>
    <row r="53" spans="1:8" x14ac:dyDescent="0.2">
      <c r="B53" s="25" t="s">
        <v>36</v>
      </c>
      <c r="C53" s="25"/>
      <c r="D53" s="25"/>
      <c r="E53" s="25"/>
      <c r="F53" s="25"/>
      <c r="G53" s="25"/>
      <c r="H53" s="25"/>
    </row>
    <row r="54" spans="1:8" x14ac:dyDescent="0.2">
      <c r="B54" s="25" t="s">
        <v>27</v>
      </c>
      <c r="C54" s="25"/>
      <c r="D54" s="25"/>
      <c r="E54" s="25"/>
      <c r="F54" s="25"/>
      <c r="G54" s="25"/>
      <c r="H54" s="25"/>
    </row>
    <row r="58" spans="1:8" x14ac:dyDescent="0.2">
      <c r="A58" s="50" t="s">
        <v>139</v>
      </c>
      <c r="B58" s="50"/>
      <c r="C58" s="50"/>
      <c r="D58" s="50"/>
    </row>
    <row r="59" spans="1:8" x14ac:dyDescent="0.2">
      <c r="A59" s="50" t="str">
        <f>IF($B$73=1,A75,A76)</f>
        <v>Produced by Public Health Wales Observatory, using WDS (NWIS), MapInfo Drivetime</v>
      </c>
      <c r="B59" s="50"/>
      <c r="C59" s="50"/>
      <c r="D59" s="50"/>
    </row>
    <row r="60" spans="1:8" x14ac:dyDescent="0.2">
      <c r="A60" s="50"/>
      <c r="B60" s="50"/>
      <c r="C60" s="50"/>
      <c r="D60" s="50"/>
    </row>
    <row r="61" spans="1:8" x14ac:dyDescent="0.2">
      <c r="A61" s="50" t="s">
        <v>140</v>
      </c>
      <c r="B61" s="50"/>
      <c r="C61" s="50"/>
      <c r="D61" s="50"/>
    </row>
    <row r="62" spans="1:8" x14ac:dyDescent="0.2">
      <c r="A62" s="50"/>
      <c r="B62" s="50"/>
      <c r="C62" s="50"/>
      <c r="D62" s="50"/>
    </row>
    <row r="63" spans="1:8" x14ac:dyDescent="0.2">
      <c r="A63" s="50" t="s">
        <v>114</v>
      </c>
      <c r="B63" s="50"/>
      <c r="C63" s="50"/>
      <c r="D63" s="50"/>
    </row>
    <row r="64" spans="1:8" x14ac:dyDescent="0.2">
      <c r="A64" s="50" t="s">
        <v>64</v>
      </c>
      <c r="B64" s="50">
        <f>IF($C$10=A64,1,0)</f>
        <v>0</v>
      </c>
      <c r="C64" s="50"/>
      <c r="D64" s="50"/>
    </row>
    <row r="65" spans="1:4" x14ac:dyDescent="0.2">
      <c r="A65" s="50" t="s">
        <v>35</v>
      </c>
      <c r="B65" s="50">
        <f t="shared" ref="B65:B72" si="0">IF($C$10=A65,1,0)</f>
        <v>0</v>
      </c>
      <c r="C65" s="50"/>
      <c r="D65" s="50"/>
    </row>
    <row r="66" spans="1:4" x14ac:dyDescent="0.2">
      <c r="A66" s="50" t="s">
        <v>14</v>
      </c>
      <c r="B66" s="50">
        <f t="shared" si="0"/>
        <v>0</v>
      </c>
      <c r="C66" s="50"/>
      <c r="D66" s="50"/>
    </row>
    <row r="67" spans="1:4" x14ac:dyDescent="0.2">
      <c r="A67" s="50" t="s">
        <v>26</v>
      </c>
      <c r="B67" s="50">
        <f t="shared" si="0"/>
        <v>0</v>
      </c>
      <c r="C67" s="50"/>
      <c r="D67" s="50"/>
    </row>
    <row r="68" spans="1:4" x14ac:dyDescent="0.2">
      <c r="A68" s="50" t="s">
        <v>37</v>
      </c>
      <c r="B68" s="50">
        <f t="shared" si="0"/>
        <v>0</v>
      </c>
      <c r="C68" s="50"/>
      <c r="D68" s="50"/>
    </row>
    <row r="69" spans="1:4" x14ac:dyDescent="0.2">
      <c r="A69" s="50" t="s">
        <v>65</v>
      </c>
      <c r="B69" s="50">
        <f t="shared" si="0"/>
        <v>0</v>
      </c>
      <c r="C69" s="50"/>
      <c r="D69" s="50"/>
    </row>
    <row r="70" spans="1:4" x14ac:dyDescent="0.2">
      <c r="A70" s="50" t="s">
        <v>63</v>
      </c>
      <c r="B70" s="50">
        <f t="shared" si="0"/>
        <v>0</v>
      </c>
      <c r="C70" s="50"/>
      <c r="D70" s="50"/>
    </row>
    <row r="71" spans="1:4" x14ac:dyDescent="0.2">
      <c r="A71" s="50" t="s">
        <v>18</v>
      </c>
      <c r="B71" s="50">
        <f t="shared" si="0"/>
        <v>0</v>
      </c>
      <c r="C71" s="50"/>
      <c r="D71" s="50"/>
    </row>
    <row r="72" spans="1:4" x14ac:dyDescent="0.2">
      <c r="A72" s="50" t="s">
        <v>36</v>
      </c>
      <c r="B72" s="50">
        <f t="shared" si="0"/>
        <v>0</v>
      </c>
      <c r="C72" s="50"/>
      <c r="D72" s="50"/>
    </row>
    <row r="73" spans="1:4" x14ac:dyDescent="0.2">
      <c r="A73" s="50"/>
      <c r="B73" s="50">
        <f>SUM(B64:B72)</f>
        <v>0</v>
      </c>
      <c r="C73" s="50"/>
      <c r="D73" s="50"/>
    </row>
    <row r="74" spans="1:4" x14ac:dyDescent="0.2">
      <c r="A74" s="50"/>
      <c r="B74" s="50"/>
      <c r="C74" s="50"/>
      <c r="D74" s="50"/>
    </row>
    <row r="75" spans="1:4" x14ac:dyDescent="0.2">
      <c r="A75" s="51" t="s">
        <v>141</v>
      </c>
      <c r="B75" s="50"/>
      <c r="C75" s="50"/>
      <c r="D75" s="50"/>
    </row>
    <row r="76" spans="1:4" x14ac:dyDescent="0.2">
      <c r="A76" s="51" t="s">
        <v>138</v>
      </c>
      <c r="B76" s="50"/>
      <c r="C76" s="50"/>
      <c r="D76" s="50"/>
    </row>
    <row r="77" spans="1:4" x14ac:dyDescent="0.2">
      <c r="A77" s="50"/>
      <c r="B77" s="50"/>
      <c r="C77" s="50"/>
      <c r="D77" s="50"/>
    </row>
  </sheetData>
  <sortState ref="H41:H52">
    <sortCondition ref="H41"/>
  </sortState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A1:AD66"/>
  <sheetViews>
    <sheetView workbookViewId="0">
      <selection activeCell="C2" sqref="C2:I66"/>
    </sheetView>
  </sheetViews>
  <sheetFormatPr defaultRowHeight="15" x14ac:dyDescent="0.25"/>
  <cols>
    <col min="1" max="1" width="18" customWidth="1"/>
    <col min="2" max="2" width="20.140625" style="8" customWidth="1"/>
    <col min="3" max="3" width="27.7109375" style="8" bestFit="1" customWidth="1"/>
    <col min="4" max="4" width="8.85546875" style="8" customWidth="1"/>
    <col min="5" max="5" width="9.140625" style="8"/>
    <col min="6" max="6" width="12.85546875" style="8" bestFit="1" customWidth="1"/>
    <col min="7" max="7" width="14.5703125" style="8" bestFit="1" customWidth="1"/>
    <col min="8" max="8" width="11.140625" style="8" bestFit="1" customWidth="1"/>
    <col min="9" max="9" width="9.140625" style="8"/>
    <col min="10" max="10" width="11" style="8" customWidth="1"/>
    <col min="11" max="11" width="11.140625" style="8" customWidth="1"/>
    <col min="12" max="12" width="9.140625" style="8"/>
    <col min="13" max="21" width="9.140625" style="45"/>
    <col min="22" max="22" width="16.28515625" style="45" bestFit="1" customWidth="1"/>
    <col min="23" max="30" width="9.140625" style="45"/>
    <col min="31" max="16384" width="9.140625" style="8"/>
  </cols>
  <sheetData>
    <row r="1" spans="2:30" x14ac:dyDescent="0.25">
      <c r="B1" s="26"/>
      <c r="C1" s="26"/>
      <c r="D1" s="26"/>
      <c r="E1" s="26"/>
      <c r="F1" s="26"/>
      <c r="G1" s="26"/>
      <c r="H1" s="26"/>
      <c r="I1" s="26"/>
      <c r="J1" s="27"/>
      <c r="K1" s="27"/>
      <c r="L1" s="26"/>
      <c r="M1" s="45" t="s">
        <v>136</v>
      </c>
    </row>
    <row r="2" spans="2:30" x14ac:dyDescent="0.25">
      <c r="B2" s="26" t="s">
        <v>113</v>
      </c>
      <c r="C2" s="26" t="s">
        <v>114</v>
      </c>
      <c r="D2" s="26" t="s">
        <v>115</v>
      </c>
      <c r="E2" s="38" t="s">
        <v>116</v>
      </c>
      <c r="F2" s="39" t="s">
        <v>117</v>
      </c>
      <c r="G2" s="39" t="s">
        <v>102</v>
      </c>
      <c r="H2" s="26" t="s">
        <v>125</v>
      </c>
      <c r="I2" s="26" t="s">
        <v>118</v>
      </c>
      <c r="J2" s="26" t="s">
        <v>126</v>
      </c>
      <c r="K2" s="26" t="s">
        <v>127</v>
      </c>
      <c r="M2" s="45" t="s">
        <v>113</v>
      </c>
      <c r="N2" s="45" t="s">
        <v>114</v>
      </c>
      <c r="O2" s="45" t="s">
        <v>115</v>
      </c>
      <c r="P2" s="45" t="s">
        <v>116</v>
      </c>
      <c r="Q2" s="45" t="s">
        <v>117</v>
      </c>
      <c r="R2" s="45" t="s">
        <v>102</v>
      </c>
      <c r="S2" s="45" t="s">
        <v>125</v>
      </c>
      <c r="T2" s="45" t="s">
        <v>118</v>
      </c>
      <c r="U2" s="45" t="s">
        <v>126</v>
      </c>
      <c r="V2" s="45" t="s">
        <v>127</v>
      </c>
      <c r="W2" s="45" t="s">
        <v>115</v>
      </c>
      <c r="X2" s="45" t="s">
        <v>116</v>
      </c>
      <c r="Y2" s="45" t="s">
        <v>117</v>
      </c>
      <c r="Z2" s="45" t="s">
        <v>102</v>
      </c>
      <c r="AA2" s="45" t="s">
        <v>125</v>
      </c>
      <c r="AB2" s="45" t="s">
        <v>118</v>
      </c>
      <c r="AC2" s="45" t="s">
        <v>126</v>
      </c>
      <c r="AD2" s="45" t="s">
        <v>127</v>
      </c>
    </row>
    <row r="3" spans="2:30" x14ac:dyDescent="0.25">
      <c r="B3" s="8" t="s">
        <v>128</v>
      </c>
      <c r="C3" s="8" t="s">
        <v>7</v>
      </c>
      <c r="D3" s="8">
        <v>18351</v>
      </c>
      <c r="E3" s="8">
        <v>24457</v>
      </c>
      <c r="F3" s="8">
        <v>5851</v>
      </c>
      <c r="G3" s="8">
        <v>2162</v>
      </c>
      <c r="H3" s="8">
        <v>2</v>
      </c>
      <c r="I3" s="8">
        <v>50823</v>
      </c>
      <c r="J3" s="8">
        <v>0</v>
      </c>
      <c r="K3" s="8">
        <v>2</v>
      </c>
      <c r="M3" s="45" t="s">
        <v>128</v>
      </c>
      <c r="N3" s="45" t="s">
        <v>7</v>
      </c>
      <c r="O3" s="45">
        <v>18351</v>
      </c>
      <c r="P3" s="45">
        <v>24457</v>
      </c>
      <c r="Q3" s="45">
        <v>5851</v>
      </c>
      <c r="R3" s="45">
        <v>2162</v>
      </c>
      <c r="S3" s="45">
        <v>2</v>
      </c>
      <c r="T3" s="45">
        <v>50823</v>
      </c>
      <c r="U3" s="45">
        <v>0</v>
      </c>
      <c r="V3" s="45">
        <v>2</v>
      </c>
      <c r="W3" s="45">
        <f>D3-O3</f>
        <v>0</v>
      </c>
      <c r="X3" s="45">
        <f t="shared" ref="X3:AD3" si="0">E3-P3</f>
        <v>0</v>
      </c>
      <c r="Y3" s="45">
        <f t="shared" si="0"/>
        <v>0</v>
      </c>
      <c r="Z3" s="45">
        <f t="shared" si="0"/>
        <v>0</v>
      </c>
      <c r="AA3" s="45">
        <f t="shared" si="0"/>
        <v>0</v>
      </c>
      <c r="AB3" s="45">
        <f t="shared" si="0"/>
        <v>0</v>
      </c>
      <c r="AC3" s="45">
        <f t="shared" si="0"/>
        <v>0</v>
      </c>
      <c r="AD3" s="45">
        <f t="shared" si="0"/>
        <v>0</v>
      </c>
    </row>
    <row r="4" spans="2:30" x14ac:dyDescent="0.25">
      <c r="B4" s="8" t="s">
        <v>128</v>
      </c>
      <c r="C4" s="8" t="s">
        <v>8</v>
      </c>
      <c r="D4" s="8">
        <v>20252</v>
      </c>
      <c r="E4" s="8">
        <v>30055</v>
      </c>
      <c r="F4" s="8">
        <v>14137</v>
      </c>
      <c r="G4" s="8">
        <v>9016</v>
      </c>
      <c r="H4" s="8">
        <v>20</v>
      </c>
      <c r="I4" s="8">
        <v>73480</v>
      </c>
      <c r="J4" s="8">
        <v>0</v>
      </c>
      <c r="K4" s="8">
        <v>20</v>
      </c>
      <c r="M4" s="45" t="s">
        <v>128</v>
      </c>
      <c r="N4" s="45" t="s">
        <v>8</v>
      </c>
      <c r="O4" s="45">
        <v>20252</v>
      </c>
      <c r="P4" s="45">
        <v>30055</v>
      </c>
      <c r="Q4" s="45">
        <v>14137</v>
      </c>
      <c r="R4" s="45">
        <v>9016</v>
      </c>
      <c r="S4" s="45">
        <v>20</v>
      </c>
      <c r="T4" s="45">
        <v>73480</v>
      </c>
      <c r="U4" s="45">
        <v>0</v>
      </c>
      <c r="V4" s="45">
        <v>20</v>
      </c>
      <c r="W4" s="45">
        <f t="shared" ref="W4:W66" si="1">D4-O4</f>
        <v>0</v>
      </c>
      <c r="X4" s="45">
        <f t="shared" ref="X4:X66" si="2">E4-P4</f>
        <v>0</v>
      </c>
      <c r="Y4" s="45">
        <f t="shared" ref="Y4:Y66" si="3">F4-Q4</f>
        <v>0</v>
      </c>
      <c r="Z4" s="45">
        <f t="shared" ref="Z4:Z66" si="4">G4-R4</f>
        <v>0</v>
      </c>
      <c r="AA4" s="45">
        <f t="shared" ref="AA4:AA66" si="5">H4-S4</f>
        <v>0</v>
      </c>
      <c r="AB4" s="45">
        <f t="shared" ref="AB4:AB66" si="6">I4-T4</f>
        <v>0</v>
      </c>
      <c r="AC4" s="45">
        <f t="shared" ref="AC4:AC66" si="7">J4-U4</f>
        <v>0</v>
      </c>
      <c r="AD4" s="45">
        <f t="shared" ref="AD4:AD66" si="8">K4-V4</f>
        <v>0</v>
      </c>
    </row>
    <row r="5" spans="2:30" x14ac:dyDescent="0.25">
      <c r="B5" s="8" t="s">
        <v>128</v>
      </c>
      <c r="C5" s="8" t="s">
        <v>5</v>
      </c>
      <c r="D5" s="8">
        <v>17132</v>
      </c>
      <c r="E5" s="8">
        <v>35345</v>
      </c>
      <c r="F5" s="8">
        <v>14223</v>
      </c>
      <c r="G5" s="8">
        <v>1178</v>
      </c>
      <c r="H5" s="8">
        <v>254</v>
      </c>
      <c r="I5" s="8">
        <v>68132</v>
      </c>
      <c r="J5" s="8">
        <v>0</v>
      </c>
      <c r="K5" s="8">
        <v>254</v>
      </c>
      <c r="M5" s="45" t="s">
        <v>128</v>
      </c>
      <c r="N5" s="45" t="s">
        <v>5</v>
      </c>
      <c r="O5" s="45">
        <v>17132</v>
      </c>
      <c r="P5" s="45">
        <v>35345</v>
      </c>
      <c r="Q5" s="45">
        <v>14223</v>
      </c>
      <c r="R5" s="45">
        <v>1178</v>
      </c>
      <c r="S5" s="45">
        <v>254</v>
      </c>
      <c r="T5" s="45">
        <v>68132</v>
      </c>
      <c r="U5" s="45">
        <v>0</v>
      </c>
      <c r="V5" s="45">
        <v>254</v>
      </c>
      <c r="W5" s="45">
        <f t="shared" si="1"/>
        <v>0</v>
      </c>
      <c r="X5" s="45">
        <f t="shared" si="2"/>
        <v>0</v>
      </c>
      <c r="Y5" s="45">
        <f t="shared" si="3"/>
        <v>0</v>
      </c>
      <c r="Z5" s="45">
        <f t="shared" si="4"/>
        <v>0</v>
      </c>
      <c r="AA5" s="45">
        <f t="shared" si="5"/>
        <v>0</v>
      </c>
      <c r="AB5" s="45">
        <f t="shared" si="6"/>
        <v>0</v>
      </c>
      <c r="AC5" s="45">
        <f t="shared" si="7"/>
        <v>0</v>
      </c>
      <c r="AD5" s="45">
        <f t="shared" si="8"/>
        <v>0</v>
      </c>
    </row>
    <row r="6" spans="2:30" x14ac:dyDescent="0.25">
      <c r="B6" s="8" t="s">
        <v>128</v>
      </c>
      <c r="C6" s="8" t="s">
        <v>1</v>
      </c>
      <c r="D6" s="8">
        <v>21702</v>
      </c>
      <c r="E6" s="8">
        <v>23436</v>
      </c>
      <c r="F6" s="8">
        <v>5260</v>
      </c>
      <c r="G6" s="8">
        <v>842</v>
      </c>
      <c r="H6" s="8">
        <v>13</v>
      </c>
      <c r="I6" s="8">
        <v>51253</v>
      </c>
      <c r="J6" s="8">
        <v>0</v>
      </c>
      <c r="K6" s="8">
        <v>13</v>
      </c>
      <c r="M6" s="45" t="s">
        <v>128</v>
      </c>
      <c r="N6" s="45" t="s">
        <v>1</v>
      </c>
      <c r="O6" s="45">
        <v>21702</v>
      </c>
      <c r="P6" s="45">
        <v>23436</v>
      </c>
      <c r="Q6" s="45">
        <v>5260</v>
      </c>
      <c r="R6" s="45">
        <v>842</v>
      </c>
      <c r="S6" s="45">
        <v>13</v>
      </c>
      <c r="T6" s="45">
        <v>51253</v>
      </c>
      <c r="U6" s="45">
        <v>0</v>
      </c>
      <c r="V6" s="45">
        <v>13</v>
      </c>
      <c r="W6" s="45">
        <f t="shared" si="1"/>
        <v>0</v>
      </c>
      <c r="X6" s="45">
        <f t="shared" si="2"/>
        <v>0</v>
      </c>
      <c r="Y6" s="45">
        <f t="shared" si="3"/>
        <v>0</v>
      </c>
      <c r="Z6" s="45">
        <f t="shared" si="4"/>
        <v>0</v>
      </c>
      <c r="AA6" s="45">
        <f t="shared" si="5"/>
        <v>0</v>
      </c>
      <c r="AB6" s="45">
        <f t="shared" si="6"/>
        <v>0</v>
      </c>
      <c r="AC6" s="45">
        <f t="shared" si="7"/>
        <v>0</v>
      </c>
      <c r="AD6" s="45">
        <f t="shared" si="8"/>
        <v>0</v>
      </c>
    </row>
    <row r="7" spans="2:30" x14ac:dyDescent="0.25">
      <c r="B7" s="8" t="s">
        <v>128</v>
      </c>
      <c r="C7" s="8" t="s">
        <v>11</v>
      </c>
      <c r="D7" s="8">
        <v>14724</v>
      </c>
      <c r="E7" s="8">
        <v>17233</v>
      </c>
      <c r="F7" s="8">
        <v>1923</v>
      </c>
      <c r="G7" s="8">
        <v>86</v>
      </c>
      <c r="H7" s="8">
        <v>133</v>
      </c>
      <c r="I7" s="8">
        <v>34099</v>
      </c>
      <c r="J7" s="8">
        <v>0</v>
      </c>
      <c r="K7" s="8">
        <v>133</v>
      </c>
      <c r="M7" s="45" t="s">
        <v>128</v>
      </c>
      <c r="N7" s="45" t="s">
        <v>11</v>
      </c>
      <c r="O7" s="45">
        <v>14724</v>
      </c>
      <c r="P7" s="45">
        <v>17233</v>
      </c>
      <c r="Q7" s="45">
        <v>1923</v>
      </c>
      <c r="R7" s="45">
        <v>86</v>
      </c>
      <c r="S7" s="45">
        <v>133</v>
      </c>
      <c r="T7" s="45">
        <v>34099</v>
      </c>
      <c r="U7" s="45">
        <v>0</v>
      </c>
      <c r="V7" s="45">
        <v>133</v>
      </c>
      <c r="W7" s="45">
        <f t="shared" si="1"/>
        <v>0</v>
      </c>
      <c r="X7" s="45">
        <f t="shared" si="2"/>
        <v>0</v>
      </c>
      <c r="Y7" s="45">
        <f t="shared" si="3"/>
        <v>0</v>
      </c>
      <c r="Z7" s="45">
        <f t="shared" si="4"/>
        <v>0</v>
      </c>
      <c r="AA7" s="45">
        <f t="shared" si="5"/>
        <v>0</v>
      </c>
      <c r="AB7" s="45">
        <f t="shared" si="6"/>
        <v>0</v>
      </c>
      <c r="AC7" s="45">
        <f t="shared" si="7"/>
        <v>0</v>
      </c>
      <c r="AD7" s="45">
        <f t="shared" si="8"/>
        <v>0</v>
      </c>
    </row>
    <row r="8" spans="2:30" x14ac:dyDescent="0.25">
      <c r="B8" s="8" t="s">
        <v>128</v>
      </c>
      <c r="C8" s="8" t="s">
        <v>6</v>
      </c>
      <c r="D8" s="8">
        <v>11798</v>
      </c>
      <c r="E8" s="8">
        <v>19567</v>
      </c>
      <c r="F8" s="8">
        <v>13667</v>
      </c>
      <c r="G8" s="8">
        <v>5822</v>
      </c>
      <c r="H8" s="8">
        <v>17</v>
      </c>
      <c r="I8" s="8">
        <v>50871</v>
      </c>
      <c r="J8" s="8">
        <v>0</v>
      </c>
      <c r="K8" s="8">
        <v>17</v>
      </c>
      <c r="M8" s="45" t="s">
        <v>128</v>
      </c>
      <c r="N8" s="45" t="s">
        <v>6</v>
      </c>
      <c r="O8" s="45">
        <v>11798</v>
      </c>
      <c r="P8" s="45">
        <v>19567</v>
      </c>
      <c r="Q8" s="45">
        <v>13667</v>
      </c>
      <c r="R8" s="45">
        <v>5822</v>
      </c>
      <c r="S8" s="45">
        <v>17</v>
      </c>
      <c r="T8" s="45">
        <v>50871</v>
      </c>
      <c r="U8" s="45">
        <v>0</v>
      </c>
      <c r="V8" s="45">
        <v>17</v>
      </c>
      <c r="W8" s="45">
        <f t="shared" si="1"/>
        <v>0</v>
      </c>
      <c r="X8" s="45">
        <f t="shared" si="2"/>
        <v>0</v>
      </c>
      <c r="Y8" s="45">
        <f t="shared" si="3"/>
        <v>0</v>
      </c>
      <c r="Z8" s="45">
        <f t="shared" si="4"/>
        <v>0</v>
      </c>
      <c r="AA8" s="45">
        <f t="shared" si="5"/>
        <v>0</v>
      </c>
      <c r="AB8" s="45">
        <f t="shared" si="6"/>
        <v>0</v>
      </c>
      <c r="AC8" s="45">
        <f t="shared" si="7"/>
        <v>0</v>
      </c>
      <c r="AD8" s="45">
        <f t="shared" si="8"/>
        <v>0</v>
      </c>
    </row>
    <row r="9" spans="2:30" x14ac:dyDescent="0.25">
      <c r="B9" s="8" t="s">
        <v>128</v>
      </c>
      <c r="C9" s="8" t="s">
        <v>2</v>
      </c>
      <c r="D9" s="8">
        <v>22514</v>
      </c>
      <c r="E9" s="8">
        <v>18167</v>
      </c>
      <c r="F9" s="8">
        <v>2056</v>
      </c>
      <c r="G9" s="8">
        <v>217</v>
      </c>
      <c r="H9" s="8">
        <v>0</v>
      </c>
      <c r="I9" s="8">
        <v>42954</v>
      </c>
      <c r="J9" s="8">
        <v>0</v>
      </c>
      <c r="K9" s="8">
        <v>0</v>
      </c>
      <c r="M9" s="45" t="s">
        <v>128</v>
      </c>
      <c r="N9" s="45" t="s">
        <v>2</v>
      </c>
      <c r="O9" s="45">
        <v>22514</v>
      </c>
      <c r="P9" s="45">
        <v>18167</v>
      </c>
      <c r="Q9" s="45">
        <v>2056</v>
      </c>
      <c r="R9" s="45">
        <v>217</v>
      </c>
      <c r="S9" s="45">
        <v>0</v>
      </c>
      <c r="T9" s="45">
        <v>42954</v>
      </c>
      <c r="U9" s="45">
        <v>0</v>
      </c>
      <c r="V9" s="45">
        <v>0</v>
      </c>
      <c r="W9" s="45">
        <f t="shared" si="1"/>
        <v>0</v>
      </c>
      <c r="X9" s="45">
        <f t="shared" si="2"/>
        <v>0</v>
      </c>
      <c r="Y9" s="45">
        <f t="shared" si="3"/>
        <v>0</v>
      </c>
      <c r="Z9" s="45">
        <f t="shared" si="4"/>
        <v>0</v>
      </c>
      <c r="AA9" s="45">
        <f t="shared" si="5"/>
        <v>0</v>
      </c>
      <c r="AB9" s="45">
        <f t="shared" si="6"/>
        <v>0</v>
      </c>
      <c r="AC9" s="45">
        <f t="shared" si="7"/>
        <v>0</v>
      </c>
      <c r="AD9" s="45">
        <f t="shared" si="8"/>
        <v>0</v>
      </c>
    </row>
    <row r="10" spans="2:30" x14ac:dyDescent="0.25">
      <c r="B10" s="8" t="s">
        <v>128</v>
      </c>
      <c r="C10" s="8" t="s">
        <v>3</v>
      </c>
      <c r="D10" s="40">
        <v>19846</v>
      </c>
      <c r="E10" s="8">
        <v>20716</v>
      </c>
      <c r="F10" s="8">
        <v>4664</v>
      </c>
      <c r="G10" s="8">
        <v>990</v>
      </c>
      <c r="H10" s="8">
        <v>37</v>
      </c>
      <c r="I10" s="40">
        <v>46253</v>
      </c>
      <c r="J10" s="8">
        <v>0</v>
      </c>
      <c r="K10" s="8">
        <v>37</v>
      </c>
      <c r="M10" s="45" t="s">
        <v>128</v>
      </c>
      <c r="N10" s="45" t="s">
        <v>3</v>
      </c>
      <c r="O10" s="45">
        <v>19846</v>
      </c>
      <c r="P10" s="45">
        <v>20716</v>
      </c>
      <c r="Q10" s="45">
        <v>4664</v>
      </c>
      <c r="R10" s="45">
        <v>990</v>
      </c>
      <c r="S10" s="45">
        <v>37</v>
      </c>
      <c r="T10" s="45">
        <v>46253</v>
      </c>
      <c r="U10" s="45">
        <v>0</v>
      </c>
      <c r="V10" s="45">
        <v>37</v>
      </c>
      <c r="W10" s="45">
        <f t="shared" si="1"/>
        <v>0</v>
      </c>
      <c r="X10" s="45">
        <f t="shared" si="2"/>
        <v>0</v>
      </c>
      <c r="Y10" s="45">
        <f t="shared" si="3"/>
        <v>0</v>
      </c>
      <c r="Z10" s="45">
        <f t="shared" si="4"/>
        <v>0</v>
      </c>
      <c r="AA10" s="45">
        <f t="shared" si="5"/>
        <v>0</v>
      </c>
      <c r="AB10" s="45">
        <f t="shared" si="6"/>
        <v>0</v>
      </c>
      <c r="AC10" s="45">
        <f t="shared" si="7"/>
        <v>0</v>
      </c>
      <c r="AD10" s="45">
        <f t="shared" si="8"/>
        <v>0</v>
      </c>
    </row>
    <row r="11" spans="2:30" x14ac:dyDescent="0.25">
      <c r="B11" s="8" t="s">
        <v>128</v>
      </c>
      <c r="C11" s="8" t="s">
        <v>10</v>
      </c>
      <c r="D11" s="40">
        <v>14242</v>
      </c>
      <c r="E11" s="8">
        <v>29921</v>
      </c>
      <c r="F11" s="8">
        <v>9682</v>
      </c>
      <c r="G11" s="8">
        <v>2664</v>
      </c>
      <c r="H11" s="8">
        <v>4</v>
      </c>
      <c r="I11" s="40">
        <v>56513</v>
      </c>
      <c r="J11" s="8">
        <v>0</v>
      </c>
      <c r="K11" s="8">
        <v>4</v>
      </c>
      <c r="M11" s="45" t="s">
        <v>128</v>
      </c>
      <c r="N11" s="45" t="s">
        <v>10</v>
      </c>
      <c r="O11" s="45">
        <v>14242</v>
      </c>
      <c r="P11" s="45">
        <v>29921</v>
      </c>
      <c r="Q11" s="45">
        <v>9682</v>
      </c>
      <c r="R11" s="45">
        <v>2664</v>
      </c>
      <c r="S11" s="45">
        <v>4</v>
      </c>
      <c r="T11" s="45">
        <v>56513</v>
      </c>
      <c r="U11" s="45">
        <v>0</v>
      </c>
      <c r="V11" s="45">
        <v>4</v>
      </c>
      <c r="W11" s="45">
        <f t="shared" si="1"/>
        <v>0</v>
      </c>
      <c r="X11" s="45">
        <f t="shared" si="2"/>
        <v>0</v>
      </c>
      <c r="Y11" s="45">
        <f t="shared" si="3"/>
        <v>0</v>
      </c>
      <c r="Z11" s="45">
        <f t="shared" si="4"/>
        <v>0</v>
      </c>
      <c r="AA11" s="45">
        <f t="shared" si="5"/>
        <v>0</v>
      </c>
      <c r="AB11" s="45">
        <f t="shared" si="6"/>
        <v>0</v>
      </c>
      <c r="AC11" s="45">
        <f t="shared" si="7"/>
        <v>0</v>
      </c>
      <c r="AD11" s="45">
        <f t="shared" si="8"/>
        <v>0</v>
      </c>
    </row>
    <row r="12" spans="2:30" x14ac:dyDescent="0.25">
      <c r="B12" s="8" t="s">
        <v>128</v>
      </c>
      <c r="C12" s="8" t="s">
        <v>9</v>
      </c>
      <c r="D12" s="40">
        <v>10451</v>
      </c>
      <c r="E12" s="8">
        <v>17679</v>
      </c>
      <c r="F12" s="8">
        <v>7589</v>
      </c>
      <c r="G12" s="8">
        <v>1262</v>
      </c>
      <c r="H12" s="8">
        <v>13</v>
      </c>
      <c r="I12" s="40">
        <v>36994</v>
      </c>
      <c r="J12" s="8">
        <v>0</v>
      </c>
      <c r="K12" s="8">
        <v>13</v>
      </c>
      <c r="M12" s="45" t="s">
        <v>128</v>
      </c>
      <c r="N12" s="45" t="s">
        <v>9</v>
      </c>
      <c r="O12" s="45">
        <v>10451</v>
      </c>
      <c r="P12" s="45">
        <v>17679</v>
      </c>
      <c r="Q12" s="45">
        <v>7589</v>
      </c>
      <c r="R12" s="45">
        <v>1262</v>
      </c>
      <c r="S12" s="45">
        <v>13</v>
      </c>
      <c r="T12" s="45">
        <v>36994</v>
      </c>
      <c r="U12" s="45">
        <v>0</v>
      </c>
      <c r="V12" s="45">
        <v>13</v>
      </c>
      <c r="W12" s="45">
        <f t="shared" si="1"/>
        <v>0</v>
      </c>
      <c r="X12" s="45">
        <f t="shared" si="2"/>
        <v>0</v>
      </c>
      <c r="Y12" s="45">
        <f t="shared" si="3"/>
        <v>0</v>
      </c>
      <c r="Z12" s="45">
        <f t="shared" si="4"/>
        <v>0</v>
      </c>
      <c r="AA12" s="45">
        <f t="shared" si="5"/>
        <v>0</v>
      </c>
      <c r="AB12" s="45">
        <f t="shared" si="6"/>
        <v>0</v>
      </c>
      <c r="AC12" s="45">
        <f t="shared" si="7"/>
        <v>0</v>
      </c>
      <c r="AD12" s="45">
        <f t="shared" si="8"/>
        <v>0</v>
      </c>
    </row>
    <row r="13" spans="2:30" x14ac:dyDescent="0.25">
      <c r="B13" s="8" t="s">
        <v>128</v>
      </c>
      <c r="C13" s="8" t="s">
        <v>4</v>
      </c>
      <c r="D13" s="8">
        <v>7095</v>
      </c>
      <c r="E13" s="8">
        <v>16625</v>
      </c>
      <c r="F13" s="8">
        <v>6149</v>
      </c>
      <c r="G13" s="8">
        <v>928</v>
      </c>
      <c r="H13" s="8">
        <v>0</v>
      </c>
      <c r="I13" s="8">
        <v>30797</v>
      </c>
      <c r="J13" s="8">
        <v>0</v>
      </c>
      <c r="K13" s="8">
        <v>0</v>
      </c>
      <c r="M13" s="45" t="s">
        <v>128</v>
      </c>
      <c r="N13" s="45" t="s">
        <v>4</v>
      </c>
      <c r="O13" s="45">
        <v>7095</v>
      </c>
      <c r="P13" s="45">
        <v>16625</v>
      </c>
      <c r="Q13" s="45">
        <v>6149</v>
      </c>
      <c r="R13" s="45">
        <v>928</v>
      </c>
      <c r="S13" s="45">
        <v>0</v>
      </c>
      <c r="T13" s="45">
        <v>30797</v>
      </c>
      <c r="U13" s="45">
        <v>0</v>
      </c>
      <c r="V13" s="45">
        <v>0</v>
      </c>
      <c r="W13" s="45">
        <f t="shared" si="1"/>
        <v>0</v>
      </c>
      <c r="X13" s="45">
        <f t="shared" si="2"/>
        <v>0</v>
      </c>
      <c r="Y13" s="45">
        <f t="shared" si="3"/>
        <v>0</v>
      </c>
      <c r="Z13" s="45">
        <f t="shared" si="4"/>
        <v>0</v>
      </c>
      <c r="AA13" s="45">
        <f t="shared" si="5"/>
        <v>0</v>
      </c>
      <c r="AB13" s="45">
        <f t="shared" si="6"/>
        <v>0</v>
      </c>
      <c r="AC13" s="45">
        <f t="shared" si="7"/>
        <v>0</v>
      </c>
      <c r="AD13" s="45">
        <f t="shared" si="8"/>
        <v>0</v>
      </c>
    </row>
    <row r="14" spans="2:30" x14ac:dyDescent="0.25">
      <c r="B14" s="8" t="s">
        <v>129</v>
      </c>
      <c r="C14" s="8" t="s">
        <v>17</v>
      </c>
      <c r="D14" s="8">
        <v>21070</v>
      </c>
      <c r="E14" s="8">
        <v>12646</v>
      </c>
      <c r="F14" s="8">
        <v>3665</v>
      </c>
      <c r="G14" s="8">
        <v>938</v>
      </c>
      <c r="H14" s="8">
        <v>40</v>
      </c>
      <c r="I14" s="8">
        <v>38359</v>
      </c>
      <c r="J14" s="8">
        <v>8</v>
      </c>
      <c r="K14" s="8">
        <v>32</v>
      </c>
      <c r="M14" s="45" t="s">
        <v>129</v>
      </c>
      <c r="N14" s="45" t="s">
        <v>17</v>
      </c>
      <c r="O14" s="45">
        <v>21070</v>
      </c>
      <c r="P14" s="45">
        <v>12646</v>
      </c>
      <c r="Q14" s="45">
        <v>3665</v>
      </c>
      <c r="R14" s="45">
        <v>938</v>
      </c>
      <c r="S14" s="45">
        <v>40</v>
      </c>
      <c r="T14" s="45">
        <v>38359</v>
      </c>
      <c r="U14" s="45">
        <v>8</v>
      </c>
      <c r="V14" s="45">
        <v>32</v>
      </c>
      <c r="W14" s="45">
        <f t="shared" si="1"/>
        <v>0</v>
      </c>
      <c r="X14" s="45">
        <f t="shared" si="2"/>
        <v>0</v>
      </c>
      <c r="Y14" s="45">
        <f t="shared" si="3"/>
        <v>0</v>
      </c>
      <c r="Z14" s="45">
        <f t="shared" si="4"/>
        <v>0</v>
      </c>
      <c r="AA14" s="45">
        <f t="shared" si="5"/>
        <v>0</v>
      </c>
      <c r="AB14" s="45">
        <f t="shared" si="6"/>
        <v>0</v>
      </c>
      <c r="AC14" s="45">
        <f t="shared" si="7"/>
        <v>0</v>
      </c>
      <c r="AD14" s="45">
        <f t="shared" si="8"/>
        <v>0</v>
      </c>
    </row>
    <row r="15" spans="2:30" x14ac:dyDescent="0.25">
      <c r="B15" s="8" t="s">
        <v>129</v>
      </c>
      <c r="C15" s="8" t="s">
        <v>21</v>
      </c>
      <c r="D15" s="8">
        <v>14577</v>
      </c>
      <c r="E15" s="8">
        <v>18362</v>
      </c>
      <c r="F15" s="8">
        <v>1753</v>
      </c>
      <c r="G15" s="8">
        <v>230</v>
      </c>
      <c r="H15" s="8">
        <v>24</v>
      </c>
      <c r="I15" s="8">
        <v>34946</v>
      </c>
      <c r="J15" s="8">
        <v>1</v>
      </c>
      <c r="K15" s="8">
        <v>23</v>
      </c>
      <c r="M15" s="45" t="s">
        <v>129</v>
      </c>
      <c r="N15" s="45" t="s">
        <v>21</v>
      </c>
      <c r="O15" s="45">
        <v>14577</v>
      </c>
      <c r="P15" s="45">
        <v>18362</v>
      </c>
      <c r="Q15" s="45">
        <v>1753</v>
      </c>
      <c r="R15" s="45">
        <v>230</v>
      </c>
      <c r="S15" s="45">
        <v>24</v>
      </c>
      <c r="T15" s="45">
        <v>34946</v>
      </c>
      <c r="U15" s="45">
        <v>1</v>
      </c>
      <c r="V15" s="45">
        <v>23</v>
      </c>
      <c r="W15" s="45">
        <f t="shared" si="1"/>
        <v>0</v>
      </c>
      <c r="X15" s="45">
        <f t="shared" si="2"/>
        <v>0</v>
      </c>
      <c r="Y15" s="45">
        <f t="shared" si="3"/>
        <v>0</v>
      </c>
      <c r="Z15" s="45">
        <f t="shared" si="4"/>
        <v>0</v>
      </c>
      <c r="AA15" s="45">
        <f t="shared" si="5"/>
        <v>0</v>
      </c>
      <c r="AB15" s="45">
        <f t="shared" si="6"/>
        <v>0</v>
      </c>
      <c r="AC15" s="45">
        <f t="shared" si="7"/>
        <v>0</v>
      </c>
      <c r="AD15" s="45">
        <f t="shared" si="8"/>
        <v>0</v>
      </c>
    </row>
    <row r="16" spans="2:30" x14ac:dyDescent="0.25">
      <c r="B16" s="8" t="s">
        <v>129</v>
      </c>
      <c r="C16" s="8" t="s">
        <v>19</v>
      </c>
      <c r="D16" s="8">
        <v>25428</v>
      </c>
      <c r="E16" s="8">
        <v>29070</v>
      </c>
      <c r="F16" s="8">
        <v>4320</v>
      </c>
      <c r="G16" s="8">
        <v>318</v>
      </c>
      <c r="H16" s="8">
        <v>707</v>
      </c>
      <c r="I16" s="8">
        <v>59843</v>
      </c>
      <c r="J16" s="8">
        <v>592</v>
      </c>
      <c r="K16" s="8">
        <v>115</v>
      </c>
      <c r="M16" s="45" t="s">
        <v>129</v>
      </c>
      <c r="N16" s="45" t="s">
        <v>19</v>
      </c>
      <c r="O16" s="45">
        <v>25428</v>
      </c>
      <c r="P16" s="45">
        <v>29070</v>
      </c>
      <c r="Q16" s="45">
        <v>4320</v>
      </c>
      <c r="R16" s="45">
        <v>318</v>
      </c>
      <c r="S16" s="45">
        <v>707</v>
      </c>
      <c r="T16" s="45">
        <v>59843</v>
      </c>
      <c r="U16" s="45">
        <v>592</v>
      </c>
      <c r="V16" s="45">
        <v>115</v>
      </c>
      <c r="W16" s="45">
        <f t="shared" si="1"/>
        <v>0</v>
      </c>
      <c r="X16" s="45">
        <f t="shared" si="2"/>
        <v>0</v>
      </c>
      <c r="Y16" s="45">
        <f t="shared" si="3"/>
        <v>0</v>
      </c>
      <c r="Z16" s="45">
        <f t="shared" si="4"/>
        <v>0</v>
      </c>
      <c r="AA16" s="45">
        <f t="shared" si="5"/>
        <v>0</v>
      </c>
      <c r="AB16" s="45">
        <f t="shared" si="6"/>
        <v>0</v>
      </c>
      <c r="AC16" s="45">
        <f t="shared" si="7"/>
        <v>0</v>
      </c>
      <c r="AD16" s="45">
        <f t="shared" si="8"/>
        <v>0</v>
      </c>
    </row>
    <row r="17" spans="2:30" x14ac:dyDescent="0.25">
      <c r="B17" s="8" t="s">
        <v>129</v>
      </c>
      <c r="C17" s="8" t="s">
        <v>20</v>
      </c>
      <c r="D17" s="8">
        <v>28891</v>
      </c>
      <c r="E17" s="8">
        <v>28776</v>
      </c>
      <c r="F17" s="8">
        <v>9011</v>
      </c>
      <c r="G17" s="8">
        <v>1748</v>
      </c>
      <c r="H17" s="8">
        <v>356</v>
      </c>
      <c r="I17" s="8">
        <v>68782</v>
      </c>
      <c r="J17" s="8">
        <v>283</v>
      </c>
      <c r="K17" s="8">
        <v>73</v>
      </c>
      <c r="M17" s="45" t="s">
        <v>129</v>
      </c>
      <c r="N17" s="45" t="s">
        <v>20</v>
      </c>
      <c r="O17" s="45">
        <v>28891</v>
      </c>
      <c r="P17" s="45">
        <v>28776</v>
      </c>
      <c r="Q17" s="45">
        <v>9011</v>
      </c>
      <c r="R17" s="45">
        <v>1748</v>
      </c>
      <c r="S17" s="45">
        <v>356</v>
      </c>
      <c r="T17" s="45">
        <v>68782</v>
      </c>
      <c r="U17" s="45">
        <v>283</v>
      </c>
      <c r="V17" s="45">
        <v>73</v>
      </c>
      <c r="W17" s="45">
        <f t="shared" si="1"/>
        <v>0</v>
      </c>
      <c r="X17" s="45">
        <f t="shared" si="2"/>
        <v>0</v>
      </c>
      <c r="Y17" s="45">
        <f t="shared" si="3"/>
        <v>0</v>
      </c>
      <c r="Z17" s="45">
        <f t="shared" si="4"/>
        <v>0</v>
      </c>
      <c r="AA17" s="45">
        <f t="shared" si="5"/>
        <v>0</v>
      </c>
      <c r="AB17" s="45">
        <f t="shared" si="6"/>
        <v>0</v>
      </c>
      <c r="AC17" s="45">
        <f t="shared" si="7"/>
        <v>0</v>
      </c>
      <c r="AD17" s="45">
        <f t="shared" si="8"/>
        <v>0</v>
      </c>
    </row>
    <row r="18" spans="2:30" x14ac:dyDescent="0.25">
      <c r="B18" s="8" t="s">
        <v>129</v>
      </c>
      <c r="C18" s="8" t="s">
        <v>16</v>
      </c>
      <c r="D18" s="8">
        <v>15628</v>
      </c>
      <c r="E18" s="8">
        <v>26628</v>
      </c>
      <c r="F18" s="8">
        <v>11737</v>
      </c>
      <c r="G18" s="8">
        <v>1408</v>
      </c>
      <c r="H18" s="8">
        <v>53</v>
      </c>
      <c r="I18" s="8">
        <v>55454</v>
      </c>
      <c r="J18" s="8">
        <v>0</v>
      </c>
      <c r="K18" s="8">
        <v>53</v>
      </c>
      <c r="M18" s="45" t="s">
        <v>129</v>
      </c>
      <c r="N18" s="45" t="s">
        <v>16</v>
      </c>
      <c r="O18" s="45">
        <v>15628</v>
      </c>
      <c r="P18" s="45">
        <v>26628</v>
      </c>
      <c r="Q18" s="45">
        <v>11737</v>
      </c>
      <c r="R18" s="45">
        <v>1408</v>
      </c>
      <c r="S18" s="45">
        <v>53</v>
      </c>
      <c r="T18" s="45">
        <v>55454</v>
      </c>
      <c r="U18" s="45">
        <v>0</v>
      </c>
      <c r="V18" s="45">
        <v>53</v>
      </c>
      <c r="W18" s="45">
        <f t="shared" si="1"/>
        <v>0</v>
      </c>
      <c r="X18" s="45">
        <f t="shared" si="2"/>
        <v>0</v>
      </c>
      <c r="Y18" s="45">
        <f t="shared" si="3"/>
        <v>0</v>
      </c>
      <c r="Z18" s="45">
        <f t="shared" si="4"/>
        <v>0</v>
      </c>
      <c r="AA18" s="45">
        <f t="shared" si="5"/>
        <v>0</v>
      </c>
      <c r="AB18" s="45">
        <f t="shared" si="6"/>
        <v>0</v>
      </c>
      <c r="AC18" s="45">
        <f t="shared" si="7"/>
        <v>0</v>
      </c>
      <c r="AD18" s="45">
        <f t="shared" si="8"/>
        <v>0</v>
      </c>
    </row>
    <row r="19" spans="2:30" x14ac:dyDescent="0.25">
      <c r="B19" s="8" t="s">
        <v>129</v>
      </c>
      <c r="C19" s="8" t="s">
        <v>14</v>
      </c>
      <c r="D19" s="8">
        <v>19645</v>
      </c>
      <c r="E19" s="8">
        <v>18263</v>
      </c>
      <c r="F19" s="8">
        <v>7952</v>
      </c>
      <c r="G19" s="8">
        <v>5097</v>
      </c>
      <c r="H19" s="8">
        <v>11</v>
      </c>
      <c r="I19" s="8">
        <v>50968</v>
      </c>
      <c r="J19" s="8">
        <v>0</v>
      </c>
      <c r="K19" s="8">
        <v>11</v>
      </c>
      <c r="M19" s="45" t="s">
        <v>129</v>
      </c>
      <c r="N19" s="45" t="s">
        <v>14</v>
      </c>
      <c r="O19" s="45">
        <v>19650</v>
      </c>
      <c r="P19" s="45">
        <v>18263</v>
      </c>
      <c r="Q19" s="45">
        <v>7952</v>
      </c>
      <c r="R19" s="45">
        <v>5098</v>
      </c>
      <c r="S19" s="45">
        <v>11</v>
      </c>
      <c r="T19" s="45">
        <v>50974</v>
      </c>
      <c r="U19" s="45">
        <v>0</v>
      </c>
      <c r="V19" s="45">
        <v>11</v>
      </c>
      <c r="W19" s="45">
        <f t="shared" si="1"/>
        <v>-5</v>
      </c>
      <c r="X19" s="45">
        <f t="shared" si="2"/>
        <v>0</v>
      </c>
      <c r="Y19" s="45">
        <f t="shared" si="3"/>
        <v>0</v>
      </c>
      <c r="Z19" s="45">
        <f t="shared" si="4"/>
        <v>-1</v>
      </c>
      <c r="AA19" s="45">
        <f t="shared" si="5"/>
        <v>0</v>
      </c>
      <c r="AB19" s="45">
        <f t="shared" si="6"/>
        <v>-6</v>
      </c>
      <c r="AC19" s="45">
        <f t="shared" si="7"/>
        <v>0</v>
      </c>
      <c r="AD19" s="45">
        <f t="shared" si="8"/>
        <v>0</v>
      </c>
    </row>
    <row r="20" spans="2:30" x14ac:dyDescent="0.25">
      <c r="B20" s="8" t="s">
        <v>129</v>
      </c>
      <c r="C20" s="8" t="s">
        <v>18</v>
      </c>
      <c r="D20" s="8">
        <v>17525</v>
      </c>
      <c r="E20" s="8">
        <v>20232</v>
      </c>
      <c r="F20" s="8">
        <v>7139</v>
      </c>
      <c r="G20" s="8">
        <v>1719</v>
      </c>
      <c r="H20" s="8">
        <v>121</v>
      </c>
      <c r="I20" s="8">
        <v>46736</v>
      </c>
      <c r="J20" s="8">
        <v>0</v>
      </c>
      <c r="K20" s="8">
        <v>121</v>
      </c>
      <c r="M20" s="45" t="s">
        <v>129</v>
      </c>
      <c r="N20" s="45" t="s">
        <v>18</v>
      </c>
      <c r="O20" s="45">
        <v>17525</v>
      </c>
      <c r="P20" s="45">
        <v>20232</v>
      </c>
      <c r="Q20" s="45">
        <v>7139</v>
      </c>
      <c r="R20" s="45">
        <v>1719</v>
      </c>
      <c r="S20" s="45">
        <v>121</v>
      </c>
      <c r="T20" s="45">
        <v>46736</v>
      </c>
      <c r="U20" s="45">
        <v>0</v>
      </c>
      <c r="V20" s="45">
        <v>121</v>
      </c>
      <c r="W20" s="45">
        <f t="shared" si="1"/>
        <v>0</v>
      </c>
      <c r="X20" s="45">
        <f t="shared" si="2"/>
        <v>0</v>
      </c>
      <c r="Y20" s="45">
        <f t="shared" si="3"/>
        <v>0</v>
      </c>
      <c r="Z20" s="45">
        <f t="shared" si="4"/>
        <v>0</v>
      </c>
      <c r="AA20" s="45">
        <f t="shared" si="5"/>
        <v>0</v>
      </c>
      <c r="AB20" s="45">
        <f t="shared" si="6"/>
        <v>0</v>
      </c>
      <c r="AC20" s="45">
        <f t="shared" si="7"/>
        <v>0</v>
      </c>
      <c r="AD20" s="45">
        <f t="shared" si="8"/>
        <v>0</v>
      </c>
    </row>
    <row r="21" spans="2:30" x14ac:dyDescent="0.25">
      <c r="B21" s="8" t="s">
        <v>129</v>
      </c>
      <c r="C21" s="8" t="s">
        <v>15</v>
      </c>
      <c r="D21" s="8">
        <v>26401</v>
      </c>
      <c r="E21" s="8">
        <v>17834</v>
      </c>
      <c r="F21" s="8">
        <v>3714</v>
      </c>
      <c r="G21" s="8">
        <v>279</v>
      </c>
      <c r="H21" s="8">
        <v>29</v>
      </c>
      <c r="I21" s="8">
        <v>48257</v>
      </c>
      <c r="J21" s="8">
        <v>0</v>
      </c>
      <c r="K21" s="8">
        <v>29</v>
      </c>
      <c r="M21" s="45" t="s">
        <v>129</v>
      </c>
      <c r="N21" s="45" t="s">
        <v>15</v>
      </c>
      <c r="O21" s="45">
        <v>26401</v>
      </c>
      <c r="P21" s="45">
        <v>17834</v>
      </c>
      <c r="Q21" s="45">
        <v>3714</v>
      </c>
      <c r="R21" s="45">
        <v>279</v>
      </c>
      <c r="S21" s="45">
        <v>29</v>
      </c>
      <c r="T21" s="45">
        <v>48257</v>
      </c>
      <c r="U21" s="45">
        <v>0</v>
      </c>
      <c r="V21" s="45">
        <v>29</v>
      </c>
      <c r="W21" s="45">
        <f t="shared" si="1"/>
        <v>0</v>
      </c>
      <c r="X21" s="45">
        <f t="shared" si="2"/>
        <v>0</v>
      </c>
      <c r="Y21" s="45">
        <f t="shared" si="3"/>
        <v>0</v>
      </c>
      <c r="Z21" s="45">
        <f t="shared" si="4"/>
        <v>0</v>
      </c>
      <c r="AA21" s="45">
        <f t="shared" si="5"/>
        <v>0</v>
      </c>
      <c r="AB21" s="45">
        <f t="shared" si="6"/>
        <v>0</v>
      </c>
      <c r="AC21" s="45">
        <f t="shared" si="7"/>
        <v>0</v>
      </c>
      <c r="AD21" s="45">
        <f t="shared" si="8"/>
        <v>0</v>
      </c>
    </row>
    <row r="22" spans="2:30" x14ac:dyDescent="0.25">
      <c r="B22" s="8" t="s">
        <v>129</v>
      </c>
      <c r="C22" s="8" t="s">
        <v>22</v>
      </c>
      <c r="D22" s="8">
        <v>23345</v>
      </c>
      <c r="E22" s="8">
        <v>18087</v>
      </c>
      <c r="F22" s="8">
        <v>5539</v>
      </c>
      <c r="G22" s="8">
        <v>786</v>
      </c>
      <c r="H22" s="8">
        <v>60</v>
      </c>
      <c r="I22" s="8">
        <v>47817</v>
      </c>
      <c r="J22" s="8">
        <v>0</v>
      </c>
      <c r="K22" s="8">
        <v>60</v>
      </c>
      <c r="M22" s="45" t="s">
        <v>129</v>
      </c>
      <c r="N22" s="45" t="s">
        <v>22</v>
      </c>
      <c r="O22" s="45">
        <v>23345</v>
      </c>
      <c r="P22" s="45">
        <v>18087</v>
      </c>
      <c r="Q22" s="45">
        <v>5548</v>
      </c>
      <c r="R22" s="45">
        <v>786</v>
      </c>
      <c r="S22" s="45">
        <v>60</v>
      </c>
      <c r="T22" s="45">
        <v>47826</v>
      </c>
      <c r="U22" s="45">
        <v>0</v>
      </c>
      <c r="V22" s="45">
        <v>60</v>
      </c>
      <c r="W22" s="45">
        <f t="shared" si="1"/>
        <v>0</v>
      </c>
      <c r="X22" s="45">
        <f t="shared" si="2"/>
        <v>0</v>
      </c>
      <c r="Y22" s="45">
        <f t="shared" si="3"/>
        <v>-9</v>
      </c>
      <c r="Z22" s="45">
        <f t="shared" si="4"/>
        <v>0</v>
      </c>
      <c r="AA22" s="45">
        <f t="shared" si="5"/>
        <v>0</v>
      </c>
      <c r="AB22" s="45">
        <f t="shared" si="6"/>
        <v>-9</v>
      </c>
      <c r="AC22" s="45">
        <f t="shared" si="7"/>
        <v>0</v>
      </c>
      <c r="AD22" s="45">
        <f t="shared" si="8"/>
        <v>0</v>
      </c>
    </row>
    <row r="23" spans="2:30" x14ac:dyDescent="0.25">
      <c r="B23" s="8" t="s">
        <v>129</v>
      </c>
      <c r="C23" s="8" t="s">
        <v>23</v>
      </c>
      <c r="D23" s="8">
        <v>18823</v>
      </c>
      <c r="E23" s="8">
        <v>22477</v>
      </c>
      <c r="F23" s="8">
        <v>8571</v>
      </c>
      <c r="G23" s="8">
        <v>2244</v>
      </c>
      <c r="H23" s="8">
        <v>42</v>
      </c>
      <c r="I23" s="8">
        <v>52157</v>
      </c>
      <c r="J23" s="8">
        <v>0</v>
      </c>
      <c r="K23" s="8">
        <v>42</v>
      </c>
      <c r="M23" s="45" t="s">
        <v>129</v>
      </c>
      <c r="N23" s="45" t="s">
        <v>23</v>
      </c>
      <c r="O23" s="45">
        <v>18823</v>
      </c>
      <c r="P23" s="45">
        <v>22477</v>
      </c>
      <c r="Q23" s="45">
        <v>8571</v>
      </c>
      <c r="R23" s="45">
        <v>2244</v>
      </c>
      <c r="S23" s="45">
        <v>42</v>
      </c>
      <c r="T23" s="45">
        <v>52157</v>
      </c>
      <c r="U23" s="45">
        <v>0</v>
      </c>
      <c r="V23" s="45">
        <v>42</v>
      </c>
      <c r="W23" s="45">
        <f t="shared" si="1"/>
        <v>0</v>
      </c>
      <c r="X23" s="45">
        <f t="shared" si="2"/>
        <v>0</v>
      </c>
      <c r="Y23" s="45">
        <f t="shared" si="3"/>
        <v>0</v>
      </c>
      <c r="Z23" s="45">
        <f t="shared" si="4"/>
        <v>0</v>
      </c>
      <c r="AA23" s="45">
        <f t="shared" si="5"/>
        <v>0</v>
      </c>
      <c r="AB23" s="45">
        <f t="shared" si="6"/>
        <v>0</v>
      </c>
      <c r="AC23" s="45">
        <f t="shared" si="7"/>
        <v>0</v>
      </c>
      <c r="AD23" s="45">
        <f t="shared" si="8"/>
        <v>0</v>
      </c>
    </row>
    <row r="24" spans="2:30" x14ac:dyDescent="0.25">
      <c r="B24" s="8" t="s">
        <v>129</v>
      </c>
      <c r="C24" s="8" t="s">
        <v>12</v>
      </c>
      <c r="D24" s="8">
        <v>16602</v>
      </c>
      <c r="E24" s="8">
        <v>20592</v>
      </c>
      <c r="F24" s="8">
        <v>8311</v>
      </c>
      <c r="G24" s="8">
        <v>2970</v>
      </c>
      <c r="H24" s="8">
        <v>10</v>
      </c>
      <c r="I24" s="8">
        <v>48485</v>
      </c>
      <c r="J24" s="8">
        <v>0</v>
      </c>
      <c r="K24" s="8">
        <v>10</v>
      </c>
      <c r="M24" s="45" t="s">
        <v>129</v>
      </c>
      <c r="N24" s="45" t="s">
        <v>12</v>
      </c>
      <c r="O24" s="45">
        <v>16602</v>
      </c>
      <c r="P24" s="45">
        <v>20592</v>
      </c>
      <c r="Q24" s="45">
        <v>8311</v>
      </c>
      <c r="R24" s="45">
        <v>2970</v>
      </c>
      <c r="S24" s="45">
        <v>10</v>
      </c>
      <c r="T24" s="45">
        <v>48485</v>
      </c>
      <c r="U24" s="45">
        <v>0</v>
      </c>
      <c r="V24" s="45">
        <v>10</v>
      </c>
      <c r="W24" s="45">
        <f t="shared" si="1"/>
        <v>0</v>
      </c>
      <c r="X24" s="45">
        <f t="shared" si="2"/>
        <v>0</v>
      </c>
      <c r="Y24" s="45">
        <f t="shared" si="3"/>
        <v>0</v>
      </c>
      <c r="Z24" s="45">
        <f t="shared" si="4"/>
        <v>0</v>
      </c>
      <c r="AA24" s="45">
        <f t="shared" si="5"/>
        <v>0</v>
      </c>
      <c r="AB24" s="45">
        <f t="shared" si="6"/>
        <v>0</v>
      </c>
      <c r="AC24" s="45">
        <f t="shared" si="7"/>
        <v>0</v>
      </c>
      <c r="AD24" s="45">
        <f t="shared" si="8"/>
        <v>0</v>
      </c>
    </row>
    <row r="25" spans="2:30" x14ac:dyDescent="0.25">
      <c r="B25" s="8" t="s">
        <v>129</v>
      </c>
      <c r="C25" s="8" t="s">
        <v>13</v>
      </c>
      <c r="D25" s="8">
        <v>18548</v>
      </c>
      <c r="E25" s="8">
        <v>22055</v>
      </c>
      <c r="F25" s="8">
        <v>4268</v>
      </c>
      <c r="G25" s="8">
        <v>841</v>
      </c>
      <c r="H25" s="8">
        <v>0</v>
      </c>
      <c r="I25" s="8">
        <v>45712</v>
      </c>
      <c r="J25" s="8">
        <v>0</v>
      </c>
      <c r="K25" s="8">
        <v>0</v>
      </c>
      <c r="M25" s="45" t="s">
        <v>129</v>
      </c>
      <c r="N25" s="45" t="s">
        <v>13</v>
      </c>
      <c r="O25" s="45">
        <v>18548</v>
      </c>
      <c r="P25" s="45">
        <v>22055</v>
      </c>
      <c r="Q25" s="45">
        <v>4268</v>
      </c>
      <c r="R25" s="45">
        <v>841</v>
      </c>
      <c r="S25" s="45">
        <v>0</v>
      </c>
      <c r="T25" s="45">
        <v>45712</v>
      </c>
      <c r="U25" s="45">
        <v>0</v>
      </c>
      <c r="V25" s="45">
        <v>0</v>
      </c>
      <c r="W25" s="45">
        <f t="shared" si="1"/>
        <v>0</v>
      </c>
      <c r="X25" s="45">
        <f t="shared" si="2"/>
        <v>0</v>
      </c>
      <c r="Y25" s="45">
        <f t="shared" si="3"/>
        <v>0</v>
      </c>
      <c r="Z25" s="45">
        <f t="shared" si="4"/>
        <v>0</v>
      </c>
      <c r="AA25" s="45">
        <f t="shared" si="5"/>
        <v>0</v>
      </c>
      <c r="AB25" s="45">
        <f t="shared" si="6"/>
        <v>0</v>
      </c>
      <c r="AC25" s="45">
        <f t="shared" si="7"/>
        <v>0</v>
      </c>
      <c r="AD25" s="45">
        <f t="shared" si="8"/>
        <v>0</v>
      </c>
    </row>
    <row r="26" spans="2:30" x14ac:dyDescent="0.25">
      <c r="B26" s="8" t="s">
        <v>130</v>
      </c>
      <c r="C26" s="8" t="s">
        <v>32</v>
      </c>
      <c r="D26" s="8">
        <v>26199</v>
      </c>
      <c r="E26" s="8">
        <v>18245</v>
      </c>
      <c r="F26" s="8">
        <v>13639</v>
      </c>
      <c r="G26" s="8">
        <v>7790</v>
      </c>
      <c r="H26" s="8">
        <v>59</v>
      </c>
      <c r="I26" s="8">
        <v>65932</v>
      </c>
      <c r="J26" s="8">
        <v>0</v>
      </c>
      <c r="K26" s="8">
        <v>59</v>
      </c>
      <c r="M26" s="45" t="s">
        <v>130</v>
      </c>
      <c r="N26" s="45" t="s">
        <v>32</v>
      </c>
      <c r="O26" s="45">
        <v>26199</v>
      </c>
      <c r="P26" s="45">
        <v>18245</v>
      </c>
      <c r="Q26" s="45">
        <v>13639</v>
      </c>
      <c r="R26" s="45">
        <v>7790</v>
      </c>
      <c r="S26" s="45">
        <v>59</v>
      </c>
      <c r="T26" s="45">
        <v>65932</v>
      </c>
      <c r="U26" s="45">
        <v>0</v>
      </c>
      <c r="V26" s="45">
        <v>59</v>
      </c>
      <c r="W26" s="45">
        <f t="shared" si="1"/>
        <v>0</v>
      </c>
      <c r="X26" s="45">
        <f t="shared" si="2"/>
        <v>0</v>
      </c>
      <c r="Y26" s="45">
        <f t="shared" si="3"/>
        <v>0</v>
      </c>
      <c r="Z26" s="45">
        <f t="shared" si="4"/>
        <v>0</v>
      </c>
      <c r="AA26" s="45">
        <f t="shared" si="5"/>
        <v>0</v>
      </c>
      <c r="AB26" s="45">
        <f t="shared" si="6"/>
        <v>0</v>
      </c>
      <c r="AC26" s="45">
        <f t="shared" si="7"/>
        <v>0</v>
      </c>
      <c r="AD26" s="45">
        <f t="shared" si="8"/>
        <v>0</v>
      </c>
    </row>
    <row r="27" spans="2:30" x14ac:dyDescent="0.25">
      <c r="B27" s="8" t="s">
        <v>130</v>
      </c>
      <c r="C27" s="8" t="s">
        <v>34</v>
      </c>
      <c r="D27" s="8">
        <v>20702</v>
      </c>
      <c r="E27" s="8">
        <v>32256</v>
      </c>
      <c r="F27" s="8">
        <v>11856</v>
      </c>
      <c r="G27" s="8">
        <v>3885</v>
      </c>
      <c r="H27" s="8">
        <v>25</v>
      </c>
      <c r="I27" s="8">
        <v>68724</v>
      </c>
      <c r="J27" s="8">
        <v>0</v>
      </c>
      <c r="K27" s="8">
        <v>25</v>
      </c>
      <c r="M27" s="45" t="s">
        <v>130</v>
      </c>
      <c r="N27" s="45" t="s">
        <v>34</v>
      </c>
      <c r="O27" s="45">
        <v>20702</v>
      </c>
      <c r="P27" s="45">
        <v>32256</v>
      </c>
      <c r="Q27" s="45">
        <v>11856</v>
      </c>
      <c r="R27" s="45">
        <v>3885</v>
      </c>
      <c r="S27" s="45">
        <v>25</v>
      </c>
      <c r="T27" s="45">
        <v>68724</v>
      </c>
      <c r="U27" s="45">
        <v>0</v>
      </c>
      <c r="V27" s="45">
        <v>25</v>
      </c>
      <c r="W27" s="45">
        <f t="shared" si="1"/>
        <v>0</v>
      </c>
      <c r="X27" s="45">
        <f t="shared" si="2"/>
        <v>0</v>
      </c>
      <c r="Y27" s="45">
        <f t="shared" si="3"/>
        <v>0</v>
      </c>
      <c r="Z27" s="45">
        <f t="shared" si="4"/>
        <v>0</v>
      </c>
      <c r="AA27" s="45">
        <f t="shared" si="5"/>
        <v>0</v>
      </c>
      <c r="AB27" s="45">
        <f t="shared" si="6"/>
        <v>0</v>
      </c>
      <c r="AC27" s="45">
        <f t="shared" si="7"/>
        <v>0</v>
      </c>
      <c r="AD27" s="45">
        <f t="shared" si="8"/>
        <v>0</v>
      </c>
    </row>
    <row r="28" spans="2:30" x14ac:dyDescent="0.25">
      <c r="B28" s="8" t="s">
        <v>130</v>
      </c>
      <c r="C28" s="8" t="s">
        <v>33</v>
      </c>
      <c r="D28" s="8">
        <v>16341</v>
      </c>
      <c r="E28" s="8">
        <v>11977</v>
      </c>
      <c r="F28" s="8">
        <v>10092</v>
      </c>
      <c r="G28" s="8">
        <v>3764</v>
      </c>
      <c r="H28" s="8">
        <v>48</v>
      </c>
      <c r="I28" s="8">
        <v>42222</v>
      </c>
      <c r="J28" s="8">
        <v>0</v>
      </c>
      <c r="K28" s="8">
        <v>48</v>
      </c>
      <c r="M28" s="45" t="s">
        <v>130</v>
      </c>
      <c r="N28" s="45" t="s">
        <v>33</v>
      </c>
      <c r="O28" s="45">
        <v>16371</v>
      </c>
      <c r="P28" s="45">
        <v>11977</v>
      </c>
      <c r="Q28" s="45">
        <v>10092</v>
      </c>
      <c r="R28" s="45">
        <v>3764</v>
      </c>
      <c r="S28" s="45">
        <v>48</v>
      </c>
      <c r="T28" s="45">
        <v>42252</v>
      </c>
      <c r="U28" s="45">
        <v>0</v>
      </c>
      <c r="V28" s="45">
        <v>48</v>
      </c>
      <c r="W28" s="45">
        <f t="shared" si="1"/>
        <v>-30</v>
      </c>
      <c r="X28" s="45">
        <f t="shared" si="2"/>
        <v>0</v>
      </c>
      <c r="Y28" s="45">
        <f t="shared" si="3"/>
        <v>0</v>
      </c>
      <c r="Z28" s="45">
        <f t="shared" si="4"/>
        <v>0</v>
      </c>
      <c r="AA28" s="45">
        <f t="shared" si="5"/>
        <v>0</v>
      </c>
      <c r="AB28" s="45">
        <f t="shared" si="6"/>
        <v>-30</v>
      </c>
      <c r="AC28" s="45">
        <f t="shared" si="7"/>
        <v>0</v>
      </c>
      <c r="AD28" s="45">
        <f t="shared" si="8"/>
        <v>0</v>
      </c>
    </row>
    <row r="29" spans="2:30" x14ac:dyDescent="0.25">
      <c r="B29" s="8" t="s">
        <v>130</v>
      </c>
      <c r="C29" s="8" t="s">
        <v>25</v>
      </c>
      <c r="D29" s="8">
        <v>22567</v>
      </c>
      <c r="E29" s="8">
        <v>25680</v>
      </c>
      <c r="F29" s="8">
        <v>4245</v>
      </c>
      <c r="G29" s="8">
        <v>1523</v>
      </c>
      <c r="H29" s="8">
        <v>15</v>
      </c>
      <c r="I29" s="8">
        <v>54030</v>
      </c>
      <c r="J29" s="8">
        <v>0</v>
      </c>
      <c r="K29" s="8">
        <v>15</v>
      </c>
      <c r="M29" s="45" t="s">
        <v>130</v>
      </c>
      <c r="N29" s="45" t="s">
        <v>25</v>
      </c>
      <c r="O29" s="45">
        <v>22567</v>
      </c>
      <c r="P29" s="45">
        <v>25680</v>
      </c>
      <c r="Q29" s="45">
        <v>4245</v>
      </c>
      <c r="R29" s="45">
        <v>1523</v>
      </c>
      <c r="S29" s="45">
        <v>15</v>
      </c>
      <c r="T29" s="45">
        <v>54030</v>
      </c>
      <c r="U29" s="45">
        <v>0</v>
      </c>
      <c r="V29" s="45">
        <v>15</v>
      </c>
      <c r="W29" s="45">
        <f t="shared" si="1"/>
        <v>0</v>
      </c>
      <c r="X29" s="45">
        <f t="shared" si="2"/>
        <v>0</v>
      </c>
      <c r="Y29" s="45">
        <f t="shared" si="3"/>
        <v>0</v>
      </c>
      <c r="Z29" s="45">
        <f t="shared" si="4"/>
        <v>0</v>
      </c>
      <c r="AA29" s="45">
        <f t="shared" si="5"/>
        <v>0</v>
      </c>
      <c r="AB29" s="45">
        <f t="shared" si="6"/>
        <v>0</v>
      </c>
      <c r="AC29" s="45">
        <f t="shared" si="7"/>
        <v>0</v>
      </c>
      <c r="AD29" s="45">
        <f t="shared" si="8"/>
        <v>0</v>
      </c>
    </row>
    <row r="30" spans="2:30" x14ac:dyDescent="0.25">
      <c r="B30" s="8" t="s">
        <v>130</v>
      </c>
      <c r="C30" s="8" t="s">
        <v>28</v>
      </c>
      <c r="D30" s="8">
        <v>25505</v>
      </c>
      <c r="E30" s="8">
        <v>19351</v>
      </c>
      <c r="F30" s="8">
        <v>10715</v>
      </c>
      <c r="G30" s="8">
        <v>7123</v>
      </c>
      <c r="H30" s="8">
        <v>37</v>
      </c>
      <c r="I30" s="8">
        <v>62731</v>
      </c>
      <c r="J30" s="8">
        <v>0</v>
      </c>
      <c r="K30" s="8">
        <v>37</v>
      </c>
      <c r="M30" s="45" t="s">
        <v>130</v>
      </c>
      <c r="N30" s="45" t="s">
        <v>28</v>
      </c>
      <c r="O30" s="45">
        <v>25505</v>
      </c>
      <c r="P30" s="45">
        <v>19351</v>
      </c>
      <c r="Q30" s="45">
        <v>10715</v>
      </c>
      <c r="R30" s="45">
        <v>7123</v>
      </c>
      <c r="S30" s="45">
        <v>37</v>
      </c>
      <c r="T30" s="45">
        <v>62731</v>
      </c>
      <c r="U30" s="45">
        <v>0</v>
      </c>
      <c r="V30" s="45">
        <v>37</v>
      </c>
      <c r="W30" s="45">
        <f t="shared" si="1"/>
        <v>0</v>
      </c>
      <c r="X30" s="45">
        <f t="shared" si="2"/>
        <v>0</v>
      </c>
      <c r="Y30" s="45">
        <f t="shared" si="3"/>
        <v>0</v>
      </c>
      <c r="Z30" s="45">
        <f t="shared" si="4"/>
        <v>0</v>
      </c>
      <c r="AA30" s="45">
        <f t="shared" si="5"/>
        <v>0</v>
      </c>
      <c r="AB30" s="45">
        <f t="shared" si="6"/>
        <v>0</v>
      </c>
      <c r="AC30" s="45">
        <f t="shared" si="7"/>
        <v>0</v>
      </c>
      <c r="AD30" s="45">
        <f t="shared" si="8"/>
        <v>0</v>
      </c>
    </row>
    <row r="31" spans="2:30" x14ac:dyDescent="0.25">
      <c r="B31" s="8" t="s">
        <v>130</v>
      </c>
      <c r="C31" s="8" t="s">
        <v>35</v>
      </c>
      <c r="D31" s="8">
        <v>21555</v>
      </c>
      <c r="E31" s="8">
        <v>29086</v>
      </c>
      <c r="F31" s="8">
        <v>9754</v>
      </c>
      <c r="G31" s="8">
        <v>649</v>
      </c>
      <c r="H31" s="8">
        <v>34</v>
      </c>
      <c r="I31" s="8">
        <v>61078</v>
      </c>
      <c r="J31" s="8">
        <v>0</v>
      </c>
      <c r="K31" s="8">
        <v>34</v>
      </c>
      <c r="M31" s="45" t="s">
        <v>130</v>
      </c>
      <c r="N31" s="45" t="s">
        <v>35</v>
      </c>
      <c r="O31" s="45">
        <v>21555</v>
      </c>
      <c r="P31" s="45">
        <v>29086</v>
      </c>
      <c r="Q31" s="45">
        <v>9754</v>
      </c>
      <c r="R31" s="45">
        <v>649</v>
      </c>
      <c r="S31" s="45">
        <v>34</v>
      </c>
      <c r="T31" s="45">
        <v>61078</v>
      </c>
      <c r="U31" s="45">
        <v>0</v>
      </c>
      <c r="V31" s="45">
        <v>34</v>
      </c>
      <c r="W31" s="45">
        <f t="shared" si="1"/>
        <v>0</v>
      </c>
      <c r="X31" s="45">
        <f t="shared" si="2"/>
        <v>0</v>
      </c>
      <c r="Y31" s="45">
        <f t="shared" si="3"/>
        <v>0</v>
      </c>
      <c r="Z31" s="45">
        <f t="shared" si="4"/>
        <v>0</v>
      </c>
      <c r="AA31" s="45">
        <f t="shared" si="5"/>
        <v>0</v>
      </c>
      <c r="AB31" s="45">
        <f t="shared" si="6"/>
        <v>0</v>
      </c>
      <c r="AC31" s="45">
        <f t="shared" si="7"/>
        <v>0</v>
      </c>
      <c r="AD31" s="45">
        <f t="shared" si="8"/>
        <v>0</v>
      </c>
    </row>
    <row r="32" spans="2:30" x14ac:dyDescent="0.25">
      <c r="B32" s="8" t="s">
        <v>130</v>
      </c>
      <c r="C32" s="8" t="s">
        <v>31</v>
      </c>
      <c r="D32" s="8">
        <v>9634</v>
      </c>
      <c r="E32" s="8">
        <v>6975</v>
      </c>
      <c r="F32" s="8">
        <v>5979</v>
      </c>
      <c r="G32" s="8">
        <v>2590</v>
      </c>
      <c r="H32" s="8">
        <v>3</v>
      </c>
      <c r="I32" s="8">
        <v>25181</v>
      </c>
      <c r="J32" s="8">
        <v>0</v>
      </c>
      <c r="K32" s="8">
        <v>3</v>
      </c>
      <c r="M32" s="45" t="s">
        <v>130</v>
      </c>
      <c r="N32" s="45" t="s">
        <v>31</v>
      </c>
      <c r="O32" s="45">
        <v>9634</v>
      </c>
      <c r="P32" s="45">
        <v>6975</v>
      </c>
      <c r="Q32" s="45">
        <v>5979</v>
      </c>
      <c r="R32" s="45">
        <v>2590</v>
      </c>
      <c r="S32" s="45">
        <v>3</v>
      </c>
      <c r="T32" s="45">
        <v>25181</v>
      </c>
      <c r="U32" s="45">
        <v>0</v>
      </c>
      <c r="V32" s="45">
        <v>3</v>
      </c>
      <c r="W32" s="45">
        <f t="shared" si="1"/>
        <v>0</v>
      </c>
      <c r="X32" s="45">
        <f t="shared" si="2"/>
        <v>0</v>
      </c>
      <c r="Y32" s="45">
        <f t="shared" si="3"/>
        <v>0</v>
      </c>
      <c r="Z32" s="45">
        <f t="shared" si="4"/>
        <v>0</v>
      </c>
      <c r="AA32" s="45">
        <f t="shared" si="5"/>
        <v>0</v>
      </c>
      <c r="AB32" s="45">
        <f t="shared" si="6"/>
        <v>0</v>
      </c>
      <c r="AC32" s="45">
        <f t="shared" si="7"/>
        <v>0</v>
      </c>
      <c r="AD32" s="45">
        <f t="shared" si="8"/>
        <v>0</v>
      </c>
    </row>
    <row r="33" spans="1:30" x14ac:dyDescent="0.25">
      <c r="B33" s="8" t="s">
        <v>130</v>
      </c>
      <c r="C33" s="8" t="s">
        <v>29</v>
      </c>
      <c r="D33" s="8">
        <v>13306</v>
      </c>
      <c r="E33" s="8">
        <v>18341</v>
      </c>
      <c r="F33" s="8">
        <v>5726</v>
      </c>
      <c r="G33" s="8">
        <v>1677</v>
      </c>
      <c r="H33" s="8">
        <v>13</v>
      </c>
      <c r="I33" s="8">
        <v>39063</v>
      </c>
      <c r="J33" s="8">
        <v>0</v>
      </c>
      <c r="K33" s="8">
        <v>13</v>
      </c>
      <c r="M33" s="45" t="s">
        <v>130</v>
      </c>
      <c r="N33" s="45" t="s">
        <v>29</v>
      </c>
      <c r="O33" s="45">
        <v>13306</v>
      </c>
      <c r="P33" s="45">
        <v>18341</v>
      </c>
      <c r="Q33" s="45">
        <v>5726</v>
      </c>
      <c r="R33" s="45">
        <v>1677</v>
      </c>
      <c r="S33" s="45">
        <v>13</v>
      </c>
      <c r="T33" s="45">
        <v>39063</v>
      </c>
      <c r="U33" s="45">
        <v>0</v>
      </c>
      <c r="V33" s="45">
        <v>13</v>
      </c>
      <c r="W33" s="45">
        <f t="shared" si="1"/>
        <v>0</v>
      </c>
      <c r="X33" s="45">
        <f t="shared" si="2"/>
        <v>0</v>
      </c>
      <c r="Y33" s="45">
        <f t="shared" si="3"/>
        <v>0</v>
      </c>
      <c r="Z33" s="45">
        <f t="shared" si="4"/>
        <v>0</v>
      </c>
      <c r="AA33" s="45">
        <f t="shared" si="5"/>
        <v>0</v>
      </c>
      <c r="AB33" s="45">
        <f t="shared" si="6"/>
        <v>0</v>
      </c>
      <c r="AC33" s="45">
        <f t="shared" si="7"/>
        <v>0</v>
      </c>
      <c r="AD33" s="45">
        <f t="shared" si="8"/>
        <v>0</v>
      </c>
    </row>
    <row r="34" spans="1:30" x14ac:dyDescent="0.25">
      <c r="B34" s="8" t="s">
        <v>130</v>
      </c>
      <c r="C34" s="8" t="s">
        <v>24</v>
      </c>
      <c r="D34" s="8">
        <v>10249</v>
      </c>
      <c r="E34" s="8">
        <v>10190</v>
      </c>
      <c r="F34" s="8">
        <v>6062</v>
      </c>
      <c r="G34" s="8">
        <v>5584</v>
      </c>
      <c r="H34" s="8">
        <v>7</v>
      </c>
      <c r="I34" s="8">
        <v>32092</v>
      </c>
      <c r="J34" s="8">
        <v>0</v>
      </c>
      <c r="K34" s="8">
        <v>7</v>
      </c>
      <c r="M34" s="45" t="s">
        <v>130</v>
      </c>
      <c r="N34" s="45" t="s">
        <v>24</v>
      </c>
      <c r="O34" s="45">
        <v>10249</v>
      </c>
      <c r="P34" s="45">
        <v>10190</v>
      </c>
      <c r="Q34" s="45">
        <v>6062</v>
      </c>
      <c r="R34" s="45">
        <v>5584</v>
      </c>
      <c r="S34" s="45">
        <v>7</v>
      </c>
      <c r="T34" s="45">
        <v>32092</v>
      </c>
      <c r="U34" s="45">
        <v>0</v>
      </c>
      <c r="V34" s="45">
        <v>7</v>
      </c>
      <c r="W34" s="45">
        <f t="shared" si="1"/>
        <v>0</v>
      </c>
      <c r="X34" s="45">
        <f t="shared" si="2"/>
        <v>0</v>
      </c>
      <c r="Y34" s="45">
        <f t="shared" si="3"/>
        <v>0</v>
      </c>
      <c r="Z34" s="45">
        <f t="shared" si="4"/>
        <v>0</v>
      </c>
      <c r="AA34" s="45">
        <f t="shared" si="5"/>
        <v>0</v>
      </c>
      <c r="AB34" s="45">
        <f t="shared" si="6"/>
        <v>0</v>
      </c>
      <c r="AC34" s="45">
        <f t="shared" si="7"/>
        <v>0</v>
      </c>
      <c r="AD34" s="45">
        <f t="shared" si="8"/>
        <v>0</v>
      </c>
    </row>
    <row r="35" spans="1:30" x14ac:dyDescent="0.25">
      <c r="B35" s="8" t="s">
        <v>130</v>
      </c>
      <c r="C35" s="8" t="s">
        <v>26</v>
      </c>
      <c r="D35" s="8">
        <v>16937</v>
      </c>
      <c r="E35" s="8">
        <v>21713</v>
      </c>
      <c r="F35" s="8">
        <v>8238</v>
      </c>
      <c r="G35" s="8">
        <v>1787</v>
      </c>
      <c r="H35" s="8">
        <v>23</v>
      </c>
      <c r="I35" s="8">
        <v>48698</v>
      </c>
      <c r="J35" s="8">
        <v>0</v>
      </c>
      <c r="K35" s="8">
        <v>23</v>
      </c>
      <c r="M35" s="45" t="s">
        <v>130</v>
      </c>
      <c r="N35" s="45" t="s">
        <v>26</v>
      </c>
      <c r="O35" s="45">
        <v>16937</v>
      </c>
      <c r="P35" s="45">
        <v>21713</v>
      </c>
      <c r="Q35" s="45">
        <v>8238</v>
      </c>
      <c r="R35" s="45">
        <v>1787</v>
      </c>
      <c r="S35" s="45">
        <v>23</v>
      </c>
      <c r="T35" s="45">
        <v>48698</v>
      </c>
      <c r="U35" s="45">
        <v>0</v>
      </c>
      <c r="V35" s="45">
        <v>23</v>
      </c>
      <c r="W35" s="45">
        <f t="shared" si="1"/>
        <v>0</v>
      </c>
      <c r="X35" s="45">
        <f t="shared" si="2"/>
        <v>0</v>
      </c>
      <c r="Y35" s="45">
        <f t="shared" si="3"/>
        <v>0</v>
      </c>
      <c r="Z35" s="45">
        <f t="shared" si="4"/>
        <v>0</v>
      </c>
      <c r="AA35" s="45">
        <f t="shared" si="5"/>
        <v>0</v>
      </c>
      <c r="AB35" s="45">
        <f t="shared" si="6"/>
        <v>0</v>
      </c>
      <c r="AC35" s="45">
        <f t="shared" si="7"/>
        <v>0</v>
      </c>
      <c r="AD35" s="45">
        <f t="shared" si="8"/>
        <v>0</v>
      </c>
    </row>
    <row r="36" spans="1:30" x14ac:dyDescent="0.25">
      <c r="B36" s="8" t="s">
        <v>130</v>
      </c>
      <c r="C36" s="8" t="s">
        <v>30</v>
      </c>
      <c r="D36" s="8">
        <v>21294</v>
      </c>
      <c r="E36" s="8">
        <v>26220</v>
      </c>
      <c r="F36" s="8">
        <v>7818</v>
      </c>
      <c r="G36" s="8">
        <v>3802</v>
      </c>
      <c r="H36" s="8">
        <v>13</v>
      </c>
      <c r="I36" s="8">
        <v>59147</v>
      </c>
      <c r="J36" s="8">
        <v>0</v>
      </c>
      <c r="K36" s="8">
        <v>13</v>
      </c>
      <c r="M36" s="45" t="s">
        <v>130</v>
      </c>
      <c r="N36" s="45" t="s">
        <v>30</v>
      </c>
      <c r="O36" s="45">
        <v>21322</v>
      </c>
      <c r="P36" s="45">
        <v>26253</v>
      </c>
      <c r="Q36" s="45">
        <v>7818</v>
      </c>
      <c r="R36" s="45">
        <v>3802</v>
      </c>
      <c r="S36" s="45">
        <v>13</v>
      </c>
      <c r="T36" s="45">
        <v>59208</v>
      </c>
      <c r="U36" s="45">
        <v>0</v>
      </c>
      <c r="V36" s="45">
        <v>13</v>
      </c>
      <c r="W36" s="45">
        <f t="shared" si="1"/>
        <v>-28</v>
      </c>
      <c r="X36" s="45">
        <f t="shared" si="2"/>
        <v>-33</v>
      </c>
      <c r="Y36" s="45">
        <f t="shared" si="3"/>
        <v>0</v>
      </c>
      <c r="Z36" s="45">
        <f t="shared" si="4"/>
        <v>0</v>
      </c>
      <c r="AA36" s="45">
        <f t="shared" si="5"/>
        <v>0</v>
      </c>
      <c r="AB36" s="45">
        <f t="shared" si="6"/>
        <v>-61</v>
      </c>
      <c r="AC36" s="45">
        <f t="shared" si="7"/>
        <v>0</v>
      </c>
      <c r="AD36" s="45">
        <f t="shared" si="8"/>
        <v>0</v>
      </c>
    </row>
    <row r="37" spans="1:30" x14ac:dyDescent="0.25">
      <c r="B37" s="8" t="s">
        <v>130</v>
      </c>
      <c r="C37" s="8" t="s">
        <v>37</v>
      </c>
      <c r="D37" s="8">
        <v>19784</v>
      </c>
      <c r="E37" s="8">
        <v>20828</v>
      </c>
      <c r="F37" s="8">
        <v>8346</v>
      </c>
      <c r="G37" s="8">
        <v>4094</v>
      </c>
      <c r="H37" s="8">
        <v>73</v>
      </c>
      <c r="I37" s="8">
        <v>53125</v>
      </c>
      <c r="J37" s="8">
        <v>0</v>
      </c>
      <c r="K37" s="8">
        <v>73</v>
      </c>
      <c r="M37" s="45" t="s">
        <v>130</v>
      </c>
      <c r="N37" s="45" t="s">
        <v>37</v>
      </c>
      <c r="O37" s="45">
        <v>19784</v>
      </c>
      <c r="P37" s="45">
        <v>20828</v>
      </c>
      <c r="Q37" s="45">
        <v>8346</v>
      </c>
      <c r="R37" s="45">
        <v>4094</v>
      </c>
      <c r="S37" s="45">
        <v>73</v>
      </c>
      <c r="T37" s="45">
        <v>53125</v>
      </c>
      <c r="U37" s="45">
        <v>0</v>
      </c>
      <c r="V37" s="45">
        <v>73</v>
      </c>
      <c r="W37" s="45">
        <f t="shared" si="1"/>
        <v>0</v>
      </c>
      <c r="X37" s="45">
        <f t="shared" si="2"/>
        <v>0</v>
      </c>
      <c r="Y37" s="45">
        <f t="shared" si="3"/>
        <v>0</v>
      </c>
      <c r="Z37" s="45">
        <f t="shared" si="4"/>
        <v>0</v>
      </c>
      <c r="AA37" s="45">
        <f t="shared" si="5"/>
        <v>0</v>
      </c>
      <c r="AB37" s="45">
        <f t="shared" si="6"/>
        <v>0</v>
      </c>
      <c r="AC37" s="45">
        <f t="shared" si="7"/>
        <v>0</v>
      </c>
      <c r="AD37" s="45">
        <f t="shared" si="8"/>
        <v>0</v>
      </c>
    </row>
    <row r="38" spans="1:30" x14ac:dyDescent="0.25">
      <c r="B38" s="8" t="s">
        <v>130</v>
      </c>
      <c r="C38" s="8" t="s">
        <v>36</v>
      </c>
      <c r="D38" s="8">
        <v>10238</v>
      </c>
      <c r="E38" s="8">
        <v>19628</v>
      </c>
      <c r="F38" s="8">
        <v>6856</v>
      </c>
      <c r="G38" s="8">
        <v>3331</v>
      </c>
      <c r="H38" s="8">
        <v>60</v>
      </c>
      <c r="I38" s="8">
        <v>40113</v>
      </c>
      <c r="J38" s="8">
        <v>0</v>
      </c>
      <c r="K38" s="8">
        <v>60</v>
      </c>
      <c r="M38" s="45" t="s">
        <v>130</v>
      </c>
      <c r="N38" s="45" t="s">
        <v>36</v>
      </c>
      <c r="O38" s="45">
        <v>10238</v>
      </c>
      <c r="P38" s="45">
        <v>19628</v>
      </c>
      <c r="Q38" s="45">
        <v>6856</v>
      </c>
      <c r="R38" s="45">
        <v>3331</v>
      </c>
      <c r="S38" s="45">
        <v>60</v>
      </c>
      <c r="T38" s="45">
        <v>40113</v>
      </c>
      <c r="U38" s="45">
        <v>0</v>
      </c>
      <c r="V38" s="45">
        <v>60</v>
      </c>
      <c r="W38" s="45">
        <f t="shared" si="1"/>
        <v>0</v>
      </c>
      <c r="X38" s="45">
        <f t="shared" si="2"/>
        <v>0</v>
      </c>
      <c r="Y38" s="45">
        <f t="shared" si="3"/>
        <v>0</v>
      </c>
      <c r="Z38" s="45">
        <f t="shared" si="4"/>
        <v>0</v>
      </c>
      <c r="AA38" s="45">
        <f t="shared" si="5"/>
        <v>0</v>
      </c>
      <c r="AB38" s="45">
        <f t="shared" si="6"/>
        <v>0</v>
      </c>
      <c r="AC38" s="45">
        <f t="shared" si="7"/>
        <v>0</v>
      </c>
      <c r="AD38" s="45">
        <f t="shared" si="8"/>
        <v>0</v>
      </c>
    </row>
    <row r="39" spans="1:30" s="32" customFormat="1" x14ac:dyDescent="0.25">
      <c r="A39"/>
      <c r="B39" s="8" t="s">
        <v>130</v>
      </c>
      <c r="C39" s="8" t="s">
        <v>27</v>
      </c>
      <c r="D39" s="8">
        <v>20934</v>
      </c>
      <c r="E39" s="8">
        <v>24035</v>
      </c>
      <c r="F39" s="8">
        <v>5673</v>
      </c>
      <c r="G39" s="8">
        <v>1089</v>
      </c>
      <c r="H39" s="8">
        <v>85</v>
      </c>
      <c r="I39" s="8">
        <v>51816</v>
      </c>
      <c r="J39" s="32">
        <v>0</v>
      </c>
      <c r="K39" s="32">
        <v>85</v>
      </c>
      <c r="M39" s="46" t="s">
        <v>130</v>
      </c>
      <c r="N39" s="46" t="s">
        <v>27</v>
      </c>
      <c r="O39" s="46">
        <v>20934</v>
      </c>
      <c r="P39" s="46">
        <v>24035</v>
      </c>
      <c r="Q39" s="46">
        <v>5673</v>
      </c>
      <c r="R39" s="46">
        <v>1089</v>
      </c>
      <c r="S39" s="46">
        <v>85</v>
      </c>
      <c r="T39" s="46">
        <v>51816</v>
      </c>
      <c r="U39" s="46">
        <v>0</v>
      </c>
      <c r="V39" s="46">
        <v>85</v>
      </c>
      <c r="W39" s="45">
        <f t="shared" si="1"/>
        <v>0</v>
      </c>
      <c r="X39" s="45">
        <f t="shared" si="2"/>
        <v>0</v>
      </c>
      <c r="Y39" s="45">
        <f t="shared" si="3"/>
        <v>0</v>
      </c>
      <c r="Z39" s="45">
        <f t="shared" si="4"/>
        <v>0</v>
      </c>
      <c r="AA39" s="45">
        <f t="shared" si="5"/>
        <v>0</v>
      </c>
      <c r="AB39" s="45">
        <f t="shared" si="6"/>
        <v>0</v>
      </c>
      <c r="AC39" s="45">
        <f t="shared" si="7"/>
        <v>0</v>
      </c>
      <c r="AD39" s="45">
        <f t="shared" si="8"/>
        <v>0</v>
      </c>
    </row>
    <row r="40" spans="1:30" x14ac:dyDescent="0.25">
      <c r="B40" s="8" t="s">
        <v>131</v>
      </c>
      <c r="C40" s="8" t="s">
        <v>40</v>
      </c>
      <c r="D40" s="8">
        <v>14332</v>
      </c>
      <c r="E40" s="8">
        <v>26074</v>
      </c>
      <c r="F40" s="8">
        <v>12866</v>
      </c>
      <c r="G40" s="8">
        <v>3569</v>
      </c>
      <c r="H40" s="8">
        <v>0</v>
      </c>
      <c r="I40" s="8">
        <v>56841</v>
      </c>
      <c r="J40" s="8">
        <v>0</v>
      </c>
      <c r="K40" s="8">
        <v>0</v>
      </c>
      <c r="M40" s="45" t="s">
        <v>131</v>
      </c>
      <c r="N40" s="45" t="s">
        <v>40</v>
      </c>
      <c r="O40" s="45">
        <v>14332</v>
      </c>
      <c r="P40" s="45">
        <v>26074</v>
      </c>
      <c r="Q40" s="45">
        <v>12866</v>
      </c>
      <c r="R40" s="45">
        <v>3569</v>
      </c>
      <c r="S40" s="45">
        <v>0</v>
      </c>
      <c r="T40" s="45">
        <v>56841</v>
      </c>
      <c r="U40" s="45">
        <v>0</v>
      </c>
      <c r="V40" s="45">
        <v>0</v>
      </c>
      <c r="W40" s="45">
        <f t="shared" si="1"/>
        <v>0</v>
      </c>
      <c r="X40" s="45">
        <f t="shared" si="2"/>
        <v>0</v>
      </c>
      <c r="Y40" s="45">
        <f t="shared" si="3"/>
        <v>0</v>
      </c>
      <c r="Z40" s="45">
        <f t="shared" si="4"/>
        <v>0</v>
      </c>
      <c r="AA40" s="45">
        <f t="shared" si="5"/>
        <v>0</v>
      </c>
      <c r="AB40" s="45">
        <f t="shared" si="6"/>
        <v>0</v>
      </c>
      <c r="AC40" s="45">
        <f t="shared" si="7"/>
        <v>0</v>
      </c>
      <c r="AD40" s="45">
        <f t="shared" si="8"/>
        <v>0</v>
      </c>
    </row>
    <row r="41" spans="1:30" x14ac:dyDescent="0.25">
      <c r="B41" s="8" t="s">
        <v>131</v>
      </c>
      <c r="C41" s="8" t="s">
        <v>42</v>
      </c>
      <c r="D41" s="8">
        <v>39741</v>
      </c>
      <c r="E41" s="8">
        <v>53969</v>
      </c>
      <c r="F41" s="8">
        <v>7597</v>
      </c>
      <c r="G41" s="8">
        <v>1133</v>
      </c>
      <c r="H41" s="8">
        <v>6</v>
      </c>
      <c r="I41" s="8">
        <v>102446</v>
      </c>
      <c r="J41" s="8">
        <v>0</v>
      </c>
      <c r="K41" s="8">
        <v>6</v>
      </c>
      <c r="M41" s="45" t="s">
        <v>131</v>
      </c>
      <c r="N41" s="45" t="s">
        <v>42</v>
      </c>
      <c r="O41" s="45">
        <v>39741</v>
      </c>
      <c r="P41" s="45">
        <v>53969</v>
      </c>
      <c r="Q41" s="45">
        <v>7597</v>
      </c>
      <c r="R41" s="45">
        <v>1133</v>
      </c>
      <c r="S41" s="45">
        <v>6</v>
      </c>
      <c r="T41" s="45">
        <v>102446</v>
      </c>
      <c r="U41" s="45">
        <v>0</v>
      </c>
      <c r="V41" s="45">
        <v>6</v>
      </c>
      <c r="W41" s="45">
        <f t="shared" si="1"/>
        <v>0</v>
      </c>
      <c r="X41" s="45">
        <f t="shared" si="2"/>
        <v>0</v>
      </c>
      <c r="Y41" s="45">
        <f t="shared" si="3"/>
        <v>0</v>
      </c>
      <c r="Z41" s="45">
        <f t="shared" si="4"/>
        <v>0</v>
      </c>
      <c r="AA41" s="45">
        <f t="shared" si="5"/>
        <v>0</v>
      </c>
      <c r="AB41" s="45">
        <f t="shared" si="6"/>
        <v>0</v>
      </c>
      <c r="AC41" s="45">
        <f t="shared" si="7"/>
        <v>0</v>
      </c>
      <c r="AD41" s="45">
        <f t="shared" si="8"/>
        <v>0</v>
      </c>
    </row>
    <row r="42" spans="1:30" x14ac:dyDescent="0.25">
      <c r="B42" s="8" t="s">
        <v>131</v>
      </c>
      <c r="C42" s="8" t="s">
        <v>45</v>
      </c>
      <c r="D42" s="8">
        <v>30987</v>
      </c>
      <c r="E42" s="8">
        <v>23454</v>
      </c>
      <c r="F42" s="8">
        <v>6233</v>
      </c>
      <c r="G42" s="8">
        <v>888</v>
      </c>
      <c r="H42" s="8">
        <v>2</v>
      </c>
      <c r="I42" s="8">
        <v>61564</v>
      </c>
      <c r="J42" s="8">
        <v>0</v>
      </c>
      <c r="K42" s="8">
        <v>2</v>
      </c>
      <c r="M42" s="45" t="s">
        <v>131</v>
      </c>
      <c r="N42" s="45" t="s">
        <v>45</v>
      </c>
      <c r="O42" s="45">
        <v>30987</v>
      </c>
      <c r="P42" s="45">
        <v>23454</v>
      </c>
      <c r="Q42" s="45">
        <v>6233</v>
      </c>
      <c r="R42" s="45">
        <v>888</v>
      </c>
      <c r="S42" s="45">
        <v>2</v>
      </c>
      <c r="T42" s="45">
        <v>61564</v>
      </c>
      <c r="U42" s="45">
        <v>0</v>
      </c>
      <c r="V42" s="45">
        <v>2</v>
      </c>
      <c r="W42" s="45">
        <f t="shared" si="1"/>
        <v>0</v>
      </c>
      <c r="X42" s="45">
        <f t="shared" si="2"/>
        <v>0</v>
      </c>
      <c r="Y42" s="45">
        <f t="shared" si="3"/>
        <v>0</v>
      </c>
      <c r="Z42" s="45">
        <f t="shared" si="4"/>
        <v>0</v>
      </c>
      <c r="AA42" s="45">
        <f t="shared" si="5"/>
        <v>0</v>
      </c>
      <c r="AB42" s="45">
        <f t="shared" si="6"/>
        <v>0</v>
      </c>
      <c r="AC42" s="45">
        <f t="shared" si="7"/>
        <v>0</v>
      </c>
      <c r="AD42" s="45">
        <f t="shared" si="8"/>
        <v>0</v>
      </c>
    </row>
    <row r="43" spans="1:30" x14ac:dyDescent="0.25">
      <c r="B43" s="8" t="s">
        <v>131</v>
      </c>
      <c r="C43" s="8" t="s">
        <v>43</v>
      </c>
      <c r="D43" s="8">
        <v>40113</v>
      </c>
      <c r="E43" s="8">
        <v>21330</v>
      </c>
      <c r="F43" s="8">
        <v>3445</v>
      </c>
      <c r="G43" s="8">
        <v>499</v>
      </c>
      <c r="H43" s="8">
        <v>30</v>
      </c>
      <c r="I43" s="8">
        <v>65417</v>
      </c>
      <c r="J43" s="8">
        <v>0</v>
      </c>
      <c r="K43" s="8">
        <v>30</v>
      </c>
      <c r="M43" s="45" t="s">
        <v>131</v>
      </c>
      <c r="N43" s="45" t="s">
        <v>43</v>
      </c>
      <c r="O43" s="45">
        <v>40113</v>
      </c>
      <c r="P43" s="45">
        <v>21330</v>
      </c>
      <c r="Q43" s="45">
        <v>3445</v>
      </c>
      <c r="R43" s="45">
        <v>499</v>
      </c>
      <c r="S43" s="45">
        <v>30</v>
      </c>
      <c r="T43" s="45">
        <v>65417</v>
      </c>
      <c r="U43" s="45">
        <v>0</v>
      </c>
      <c r="V43" s="45">
        <v>30</v>
      </c>
      <c r="W43" s="45">
        <f t="shared" si="1"/>
        <v>0</v>
      </c>
      <c r="X43" s="45">
        <f t="shared" si="2"/>
        <v>0</v>
      </c>
      <c r="Y43" s="45">
        <f t="shared" si="3"/>
        <v>0</v>
      </c>
      <c r="Z43" s="45">
        <f t="shared" si="4"/>
        <v>0</v>
      </c>
      <c r="AA43" s="45">
        <f t="shared" si="5"/>
        <v>0</v>
      </c>
      <c r="AB43" s="45">
        <f t="shared" si="6"/>
        <v>0</v>
      </c>
      <c r="AC43" s="45">
        <f t="shared" si="7"/>
        <v>0</v>
      </c>
      <c r="AD43" s="45">
        <f t="shared" si="8"/>
        <v>0</v>
      </c>
    </row>
    <row r="44" spans="1:30" x14ac:dyDescent="0.25">
      <c r="B44" s="8" t="s">
        <v>131</v>
      </c>
      <c r="C44" s="8" t="s">
        <v>38</v>
      </c>
      <c r="D44" s="8">
        <v>18846</v>
      </c>
      <c r="E44" s="8">
        <v>22005</v>
      </c>
      <c r="F44" s="8">
        <v>10582</v>
      </c>
      <c r="G44" s="8">
        <v>693</v>
      </c>
      <c r="H44" s="8">
        <v>2</v>
      </c>
      <c r="I44" s="8">
        <v>52128</v>
      </c>
      <c r="J44" s="8">
        <v>1</v>
      </c>
      <c r="K44" s="8">
        <v>1</v>
      </c>
      <c r="M44" s="45" t="s">
        <v>131</v>
      </c>
      <c r="N44" s="45" t="s">
        <v>38</v>
      </c>
      <c r="O44" s="45">
        <v>18846</v>
      </c>
      <c r="P44" s="45">
        <v>22005</v>
      </c>
      <c r="Q44" s="45">
        <v>10583</v>
      </c>
      <c r="R44" s="45">
        <v>693</v>
      </c>
      <c r="S44" s="45">
        <v>2</v>
      </c>
      <c r="T44" s="45">
        <v>52129</v>
      </c>
      <c r="U44" s="45">
        <v>1</v>
      </c>
      <c r="V44" s="45">
        <v>1</v>
      </c>
      <c r="W44" s="45">
        <f t="shared" si="1"/>
        <v>0</v>
      </c>
      <c r="X44" s="45">
        <f t="shared" si="2"/>
        <v>0</v>
      </c>
      <c r="Y44" s="45">
        <f t="shared" si="3"/>
        <v>-1</v>
      </c>
      <c r="Z44" s="45">
        <f t="shared" si="4"/>
        <v>0</v>
      </c>
      <c r="AA44" s="45">
        <f t="shared" si="5"/>
        <v>0</v>
      </c>
      <c r="AB44" s="45">
        <f t="shared" si="6"/>
        <v>-1</v>
      </c>
      <c r="AC44" s="45">
        <f t="shared" si="7"/>
        <v>0</v>
      </c>
      <c r="AD44" s="45">
        <f t="shared" si="8"/>
        <v>0</v>
      </c>
    </row>
    <row r="45" spans="1:30" x14ac:dyDescent="0.25">
      <c r="B45" s="8" t="s">
        <v>131</v>
      </c>
      <c r="C45" s="8" t="s">
        <v>46</v>
      </c>
      <c r="D45" s="8">
        <v>14266</v>
      </c>
      <c r="E45" s="8">
        <v>32632</v>
      </c>
      <c r="F45" s="8">
        <v>9556</v>
      </c>
      <c r="G45" s="8">
        <v>5041</v>
      </c>
      <c r="H45" s="8">
        <v>14</v>
      </c>
      <c r="I45" s="8">
        <v>61509</v>
      </c>
      <c r="J45" s="8">
        <v>0</v>
      </c>
      <c r="K45" s="8">
        <v>14</v>
      </c>
      <c r="M45" s="45" t="s">
        <v>131</v>
      </c>
      <c r="N45" s="45" t="s">
        <v>46</v>
      </c>
      <c r="O45" s="45">
        <v>14266</v>
      </c>
      <c r="P45" s="45">
        <v>32632</v>
      </c>
      <c r="Q45" s="45">
        <v>9556</v>
      </c>
      <c r="R45" s="45">
        <v>5041</v>
      </c>
      <c r="S45" s="45">
        <v>14</v>
      </c>
      <c r="T45" s="45">
        <v>61509</v>
      </c>
      <c r="U45" s="45">
        <v>0</v>
      </c>
      <c r="V45" s="45">
        <v>14</v>
      </c>
      <c r="W45" s="45">
        <f t="shared" si="1"/>
        <v>0</v>
      </c>
      <c r="X45" s="45">
        <f t="shared" si="2"/>
        <v>0</v>
      </c>
      <c r="Y45" s="45">
        <f t="shared" si="3"/>
        <v>0</v>
      </c>
      <c r="Z45" s="45">
        <f t="shared" si="4"/>
        <v>0</v>
      </c>
      <c r="AA45" s="45">
        <f t="shared" si="5"/>
        <v>0</v>
      </c>
      <c r="AB45" s="45">
        <f t="shared" si="6"/>
        <v>0</v>
      </c>
      <c r="AC45" s="45">
        <f t="shared" si="7"/>
        <v>0</v>
      </c>
      <c r="AD45" s="45">
        <f t="shared" si="8"/>
        <v>0</v>
      </c>
    </row>
    <row r="46" spans="1:30" x14ac:dyDescent="0.25">
      <c r="B46" s="8" t="s">
        <v>131</v>
      </c>
      <c r="C46" s="8" t="s">
        <v>39</v>
      </c>
      <c r="D46" s="8">
        <v>20900</v>
      </c>
      <c r="E46" s="8">
        <v>11471</v>
      </c>
      <c r="F46" s="8">
        <v>1430</v>
      </c>
      <c r="G46" s="8">
        <v>601</v>
      </c>
      <c r="H46" s="8">
        <v>77</v>
      </c>
      <c r="I46" s="8">
        <v>34479</v>
      </c>
      <c r="J46" s="8">
        <v>0</v>
      </c>
      <c r="K46" s="8">
        <v>77</v>
      </c>
      <c r="M46" s="45" t="s">
        <v>131</v>
      </c>
      <c r="N46" s="45" t="s">
        <v>39</v>
      </c>
      <c r="O46" s="45">
        <v>20900</v>
      </c>
      <c r="P46" s="45">
        <v>11471</v>
      </c>
      <c r="Q46" s="45">
        <v>1430</v>
      </c>
      <c r="R46" s="45">
        <v>601</v>
      </c>
      <c r="S46" s="45">
        <v>77</v>
      </c>
      <c r="T46" s="45">
        <v>34479</v>
      </c>
      <c r="U46" s="45">
        <v>0</v>
      </c>
      <c r="V46" s="45">
        <v>77</v>
      </c>
      <c r="W46" s="45">
        <f t="shared" si="1"/>
        <v>0</v>
      </c>
      <c r="X46" s="45">
        <f t="shared" si="2"/>
        <v>0</v>
      </c>
      <c r="Y46" s="45">
        <f t="shared" si="3"/>
        <v>0</v>
      </c>
      <c r="Z46" s="45">
        <f t="shared" si="4"/>
        <v>0</v>
      </c>
      <c r="AA46" s="45">
        <f t="shared" si="5"/>
        <v>0</v>
      </c>
      <c r="AB46" s="45">
        <f t="shared" si="6"/>
        <v>0</v>
      </c>
      <c r="AC46" s="45">
        <f t="shared" si="7"/>
        <v>0</v>
      </c>
      <c r="AD46" s="45">
        <f t="shared" si="8"/>
        <v>0</v>
      </c>
    </row>
    <row r="47" spans="1:30" x14ac:dyDescent="0.25">
      <c r="B47" s="8" t="s">
        <v>131</v>
      </c>
      <c r="C47" s="8" t="s">
        <v>41</v>
      </c>
      <c r="D47" s="8">
        <v>16691</v>
      </c>
      <c r="E47" s="8">
        <v>16188</v>
      </c>
      <c r="F47" s="8">
        <v>3315</v>
      </c>
      <c r="G47" s="8">
        <v>385</v>
      </c>
      <c r="H47" s="8">
        <v>0</v>
      </c>
      <c r="I47" s="8">
        <v>36579</v>
      </c>
      <c r="J47" s="8">
        <v>0</v>
      </c>
      <c r="K47" s="8">
        <v>0</v>
      </c>
      <c r="M47" s="45" t="s">
        <v>131</v>
      </c>
      <c r="N47" s="45" t="s">
        <v>41</v>
      </c>
      <c r="O47" s="45">
        <v>16691</v>
      </c>
      <c r="P47" s="45">
        <v>16188</v>
      </c>
      <c r="Q47" s="45">
        <v>3315</v>
      </c>
      <c r="R47" s="45">
        <v>385</v>
      </c>
      <c r="S47" s="45">
        <v>0</v>
      </c>
      <c r="T47" s="45">
        <v>36579</v>
      </c>
      <c r="U47" s="45">
        <v>0</v>
      </c>
      <c r="V47" s="45">
        <v>0</v>
      </c>
      <c r="W47" s="45">
        <f t="shared" si="1"/>
        <v>0</v>
      </c>
      <c r="X47" s="45">
        <f t="shared" si="2"/>
        <v>0</v>
      </c>
      <c r="Y47" s="45">
        <f t="shared" si="3"/>
        <v>0</v>
      </c>
      <c r="Z47" s="45">
        <f t="shared" si="4"/>
        <v>0</v>
      </c>
      <c r="AA47" s="45">
        <f t="shared" si="5"/>
        <v>0</v>
      </c>
      <c r="AB47" s="45">
        <f t="shared" si="6"/>
        <v>0</v>
      </c>
      <c r="AC47" s="45">
        <f t="shared" si="7"/>
        <v>0</v>
      </c>
      <c r="AD47" s="45">
        <f t="shared" si="8"/>
        <v>0</v>
      </c>
    </row>
    <row r="48" spans="1:30" x14ac:dyDescent="0.25">
      <c r="B48" s="8" t="s">
        <v>131</v>
      </c>
      <c r="C48" s="8" t="s">
        <v>44</v>
      </c>
      <c r="D48" s="8">
        <v>8930</v>
      </c>
      <c r="E48" s="8">
        <v>5339</v>
      </c>
      <c r="F48" s="8">
        <v>7227</v>
      </c>
      <c r="G48" s="8">
        <v>5468</v>
      </c>
      <c r="H48" s="8">
        <v>0</v>
      </c>
      <c r="I48" s="8">
        <v>26964</v>
      </c>
      <c r="J48" s="8">
        <v>0</v>
      </c>
      <c r="K48" s="8">
        <v>0</v>
      </c>
      <c r="M48" s="45" t="s">
        <v>131</v>
      </c>
      <c r="N48" s="45" t="s">
        <v>44</v>
      </c>
      <c r="O48" s="45">
        <v>8930</v>
      </c>
      <c r="P48" s="45">
        <v>5339</v>
      </c>
      <c r="Q48" s="45">
        <v>7227</v>
      </c>
      <c r="R48" s="45">
        <v>5468</v>
      </c>
      <c r="S48" s="45">
        <v>0</v>
      </c>
      <c r="T48" s="45">
        <v>26964</v>
      </c>
      <c r="U48" s="45">
        <v>0</v>
      </c>
      <c r="V48" s="45">
        <v>0</v>
      </c>
      <c r="W48" s="45">
        <f t="shared" si="1"/>
        <v>0</v>
      </c>
      <c r="X48" s="45">
        <f t="shared" si="2"/>
        <v>0</v>
      </c>
      <c r="Y48" s="45">
        <f t="shared" si="3"/>
        <v>0</v>
      </c>
      <c r="Z48" s="45">
        <f t="shared" si="4"/>
        <v>0</v>
      </c>
      <c r="AA48" s="45">
        <f t="shared" si="5"/>
        <v>0</v>
      </c>
      <c r="AB48" s="45">
        <f t="shared" si="6"/>
        <v>0</v>
      </c>
      <c r="AC48" s="45">
        <f t="shared" si="7"/>
        <v>0</v>
      </c>
      <c r="AD48" s="45">
        <f t="shared" si="8"/>
        <v>0</v>
      </c>
    </row>
    <row r="49" spans="2:30" x14ac:dyDescent="0.25">
      <c r="B49" s="8" t="s">
        <v>132</v>
      </c>
      <c r="C49" s="8" t="s">
        <v>54</v>
      </c>
      <c r="D49" s="8">
        <v>14358</v>
      </c>
      <c r="E49" s="8">
        <v>16676</v>
      </c>
      <c r="F49" s="8">
        <v>6003</v>
      </c>
      <c r="G49" s="8">
        <v>2677</v>
      </c>
      <c r="H49" s="8">
        <v>49</v>
      </c>
      <c r="I49" s="8">
        <v>39763</v>
      </c>
      <c r="J49" s="8">
        <v>0</v>
      </c>
      <c r="K49" s="8">
        <v>49</v>
      </c>
      <c r="M49" s="45" t="s">
        <v>132</v>
      </c>
      <c r="N49" s="45" t="s">
        <v>54</v>
      </c>
      <c r="O49" s="45">
        <v>14358</v>
      </c>
      <c r="P49" s="45">
        <v>16676</v>
      </c>
      <c r="Q49" s="45">
        <v>6003</v>
      </c>
      <c r="R49" s="45">
        <v>2677</v>
      </c>
      <c r="S49" s="45">
        <v>49</v>
      </c>
      <c r="T49" s="45">
        <v>39763</v>
      </c>
      <c r="U49" s="45">
        <v>0</v>
      </c>
      <c r="V49" s="45">
        <v>49</v>
      </c>
      <c r="W49" s="45">
        <f t="shared" si="1"/>
        <v>0</v>
      </c>
      <c r="X49" s="45">
        <f t="shared" si="2"/>
        <v>0</v>
      </c>
      <c r="Y49" s="45">
        <f t="shared" si="3"/>
        <v>0</v>
      </c>
      <c r="Z49" s="45">
        <f t="shared" si="4"/>
        <v>0</v>
      </c>
      <c r="AA49" s="45">
        <f t="shared" si="5"/>
        <v>0</v>
      </c>
      <c r="AB49" s="45">
        <f t="shared" si="6"/>
        <v>0</v>
      </c>
      <c r="AC49" s="45">
        <f t="shared" si="7"/>
        <v>0</v>
      </c>
      <c r="AD49" s="45">
        <f t="shared" si="8"/>
        <v>0</v>
      </c>
    </row>
    <row r="50" spans="2:30" x14ac:dyDescent="0.25">
      <c r="B50" s="8" t="s">
        <v>132</v>
      </c>
      <c r="C50" s="8" t="s">
        <v>51</v>
      </c>
      <c r="D50" s="8">
        <v>9895</v>
      </c>
      <c r="E50" s="8">
        <v>17396</v>
      </c>
      <c r="F50" s="8">
        <v>4368</v>
      </c>
      <c r="G50" s="8">
        <v>120</v>
      </c>
      <c r="H50" s="8">
        <v>0</v>
      </c>
      <c r="I50" s="8">
        <v>31779</v>
      </c>
      <c r="J50" s="8">
        <v>0</v>
      </c>
      <c r="K50" s="8">
        <v>0</v>
      </c>
      <c r="M50" s="45" t="s">
        <v>132</v>
      </c>
      <c r="N50" s="45" t="s">
        <v>51</v>
      </c>
      <c r="O50" s="45">
        <v>9895</v>
      </c>
      <c r="P50" s="45">
        <v>17396</v>
      </c>
      <c r="Q50" s="45">
        <v>4368</v>
      </c>
      <c r="R50" s="45">
        <v>120</v>
      </c>
      <c r="S50" s="45">
        <v>0</v>
      </c>
      <c r="T50" s="45">
        <v>31779</v>
      </c>
      <c r="U50" s="45">
        <v>0</v>
      </c>
      <c r="V50" s="45">
        <v>0</v>
      </c>
      <c r="W50" s="45">
        <f t="shared" si="1"/>
        <v>0</v>
      </c>
      <c r="X50" s="45">
        <f t="shared" si="2"/>
        <v>0</v>
      </c>
      <c r="Y50" s="45">
        <f t="shared" si="3"/>
        <v>0</v>
      </c>
      <c r="Z50" s="45">
        <f t="shared" si="4"/>
        <v>0</v>
      </c>
      <c r="AA50" s="45">
        <f t="shared" si="5"/>
        <v>0</v>
      </c>
      <c r="AB50" s="45">
        <f t="shared" si="6"/>
        <v>0</v>
      </c>
      <c r="AC50" s="45">
        <f t="shared" si="7"/>
        <v>0</v>
      </c>
      <c r="AD50" s="45">
        <f t="shared" si="8"/>
        <v>0</v>
      </c>
    </row>
    <row r="51" spans="2:30" x14ac:dyDescent="0.25">
      <c r="B51" s="8" t="s">
        <v>132</v>
      </c>
      <c r="C51" s="8" t="s">
        <v>53</v>
      </c>
      <c r="D51" s="8">
        <v>14850</v>
      </c>
      <c r="E51" s="8">
        <v>14759</v>
      </c>
      <c r="F51" s="8">
        <v>5710</v>
      </c>
      <c r="G51" s="8">
        <v>1087</v>
      </c>
      <c r="H51" s="8">
        <v>17</v>
      </c>
      <c r="I51" s="8">
        <v>36423</v>
      </c>
      <c r="J51" s="8">
        <v>0</v>
      </c>
      <c r="K51" s="8">
        <v>17</v>
      </c>
      <c r="M51" s="45" t="s">
        <v>132</v>
      </c>
      <c r="N51" s="45" t="s">
        <v>53</v>
      </c>
      <c r="O51" s="45">
        <v>14850</v>
      </c>
      <c r="P51" s="45">
        <v>14759</v>
      </c>
      <c r="Q51" s="45">
        <v>5710</v>
      </c>
      <c r="R51" s="45">
        <v>1087</v>
      </c>
      <c r="S51" s="45">
        <v>17</v>
      </c>
      <c r="T51" s="45">
        <v>36423</v>
      </c>
      <c r="U51" s="45">
        <v>0</v>
      </c>
      <c r="V51" s="45">
        <v>17</v>
      </c>
      <c r="W51" s="45">
        <f t="shared" si="1"/>
        <v>0</v>
      </c>
      <c r="X51" s="45">
        <f t="shared" si="2"/>
        <v>0</v>
      </c>
      <c r="Y51" s="45">
        <f t="shared" si="3"/>
        <v>0</v>
      </c>
      <c r="Z51" s="45">
        <f t="shared" si="4"/>
        <v>0</v>
      </c>
      <c r="AA51" s="45">
        <f t="shared" si="5"/>
        <v>0</v>
      </c>
      <c r="AB51" s="45">
        <f t="shared" si="6"/>
        <v>0</v>
      </c>
      <c r="AC51" s="45">
        <f t="shared" si="7"/>
        <v>0</v>
      </c>
      <c r="AD51" s="45">
        <f t="shared" si="8"/>
        <v>0</v>
      </c>
    </row>
    <row r="52" spans="2:30" x14ac:dyDescent="0.25">
      <c r="B52" s="8" t="s">
        <v>132</v>
      </c>
      <c r="C52" s="8" t="s">
        <v>47</v>
      </c>
      <c r="D52" s="8">
        <v>15812</v>
      </c>
      <c r="E52" s="8">
        <v>19468</v>
      </c>
      <c r="F52" s="8">
        <v>7678</v>
      </c>
      <c r="G52" s="8">
        <v>3785</v>
      </c>
      <c r="H52" s="8">
        <v>0</v>
      </c>
      <c r="I52" s="8">
        <v>46743</v>
      </c>
      <c r="J52" s="8">
        <v>0</v>
      </c>
      <c r="K52" s="8">
        <v>0</v>
      </c>
      <c r="M52" s="45" t="s">
        <v>132</v>
      </c>
      <c r="N52" s="45" t="s">
        <v>47</v>
      </c>
      <c r="O52" s="45">
        <v>15812</v>
      </c>
      <c r="P52" s="45">
        <v>19468</v>
      </c>
      <c r="Q52" s="45">
        <v>7678</v>
      </c>
      <c r="R52" s="45">
        <v>3785</v>
      </c>
      <c r="S52" s="45">
        <v>0</v>
      </c>
      <c r="T52" s="45">
        <v>46743</v>
      </c>
      <c r="U52" s="45">
        <v>0</v>
      </c>
      <c r="V52" s="45">
        <v>0</v>
      </c>
      <c r="W52" s="45">
        <f t="shared" si="1"/>
        <v>0</v>
      </c>
      <c r="X52" s="45">
        <f t="shared" si="2"/>
        <v>0</v>
      </c>
      <c r="Y52" s="45">
        <f t="shared" si="3"/>
        <v>0</v>
      </c>
      <c r="Z52" s="45">
        <f t="shared" si="4"/>
        <v>0</v>
      </c>
      <c r="AA52" s="45">
        <f t="shared" si="5"/>
        <v>0</v>
      </c>
      <c r="AB52" s="45">
        <f t="shared" si="6"/>
        <v>0</v>
      </c>
      <c r="AC52" s="45">
        <f t="shared" si="7"/>
        <v>0</v>
      </c>
      <c r="AD52" s="45">
        <f t="shared" si="8"/>
        <v>0</v>
      </c>
    </row>
    <row r="53" spans="2:30" x14ac:dyDescent="0.25">
      <c r="B53" s="8" t="s">
        <v>132</v>
      </c>
      <c r="C53" s="8" t="s">
        <v>52</v>
      </c>
      <c r="D53" s="8">
        <v>10348</v>
      </c>
      <c r="E53" s="8">
        <v>8881</v>
      </c>
      <c r="F53" s="8">
        <v>1069</v>
      </c>
      <c r="G53" s="8">
        <v>507</v>
      </c>
      <c r="H53" s="8">
        <v>16</v>
      </c>
      <c r="I53" s="8">
        <v>20821</v>
      </c>
      <c r="J53" s="8">
        <v>0</v>
      </c>
      <c r="K53" s="8">
        <v>16</v>
      </c>
      <c r="M53" s="45" t="s">
        <v>132</v>
      </c>
      <c r="N53" s="45" t="s">
        <v>52</v>
      </c>
      <c r="O53" s="45">
        <v>10348</v>
      </c>
      <c r="P53" s="45">
        <v>8881</v>
      </c>
      <c r="Q53" s="45">
        <v>1069</v>
      </c>
      <c r="R53" s="45">
        <v>507</v>
      </c>
      <c r="S53" s="45">
        <v>16</v>
      </c>
      <c r="T53" s="45">
        <v>20821</v>
      </c>
      <c r="U53" s="45">
        <v>0</v>
      </c>
      <c r="V53" s="45">
        <v>16</v>
      </c>
      <c r="W53" s="45">
        <f t="shared" si="1"/>
        <v>0</v>
      </c>
      <c r="X53" s="45">
        <f t="shared" si="2"/>
        <v>0</v>
      </c>
      <c r="Y53" s="45">
        <f t="shared" si="3"/>
        <v>0</v>
      </c>
      <c r="Z53" s="45">
        <f t="shared" si="4"/>
        <v>0</v>
      </c>
      <c r="AA53" s="45">
        <f t="shared" si="5"/>
        <v>0</v>
      </c>
      <c r="AB53" s="45">
        <f t="shared" si="6"/>
        <v>0</v>
      </c>
      <c r="AC53" s="45">
        <f t="shared" si="7"/>
        <v>0</v>
      </c>
      <c r="AD53" s="45">
        <f t="shared" si="8"/>
        <v>0</v>
      </c>
    </row>
    <row r="54" spans="2:30" x14ac:dyDescent="0.25">
      <c r="B54" s="8" t="s">
        <v>132</v>
      </c>
      <c r="C54" s="8" t="s">
        <v>50</v>
      </c>
      <c r="D54" s="8">
        <v>8534</v>
      </c>
      <c r="E54" s="8">
        <v>13684</v>
      </c>
      <c r="F54" s="8">
        <v>3137</v>
      </c>
      <c r="G54" s="8">
        <v>2039</v>
      </c>
      <c r="H54" s="8">
        <v>7</v>
      </c>
      <c r="I54" s="8">
        <v>27401</v>
      </c>
      <c r="J54" s="8">
        <v>0</v>
      </c>
      <c r="K54" s="8">
        <v>7</v>
      </c>
      <c r="M54" s="45" t="s">
        <v>132</v>
      </c>
      <c r="N54" s="45" t="s">
        <v>50</v>
      </c>
      <c r="O54" s="45">
        <v>8534</v>
      </c>
      <c r="P54" s="45">
        <v>13684</v>
      </c>
      <c r="Q54" s="45">
        <v>3137</v>
      </c>
      <c r="R54" s="45">
        <v>2039</v>
      </c>
      <c r="S54" s="45">
        <v>7</v>
      </c>
      <c r="T54" s="45">
        <v>27401</v>
      </c>
      <c r="U54" s="45">
        <v>0</v>
      </c>
      <c r="V54" s="45">
        <v>7</v>
      </c>
      <c r="W54" s="45">
        <f t="shared" si="1"/>
        <v>0</v>
      </c>
      <c r="X54" s="45">
        <f t="shared" si="2"/>
        <v>0</v>
      </c>
      <c r="Y54" s="45">
        <f t="shared" si="3"/>
        <v>0</v>
      </c>
      <c r="Z54" s="45">
        <f t="shared" si="4"/>
        <v>0</v>
      </c>
      <c r="AA54" s="45">
        <f t="shared" si="5"/>
        <v>0</v>
      </c>
      <c r="AB54" s="45">
        <f t="shared" si="6"/>
        <v>0</v>
      </c>
      <c r="AC54" s="45">
        <f t="shared" si="7"/>
        <v>0</v>
      </c>
      <c r="AD54" s="45">
        <f t="shared" si="8"/>
        <v>0</v>
      </c>
    </row>
    <row r="55" spans="2:30" x14ac:dyDescent="0.25">
      <c r="B55" s="8" t="s">
        <v>132</v>
      </c>
      <c r="C55" s="8" t="s">
        <v>49</v>
      </c>
      <c r="D55" s="8">
        <v>20280</v>
      </c>
      <c r="E55" s="8">
        <v>16371</v>
      </c>
      <c r="F55" s="8">
        <v>6247</v>
      </c>
      <c r="G55" s="8">
        <v>1163</v>
      </c>
      <c r="H55" s="8">
        <v>20</v>
      </c>
      <c r="I55" s="8">
        <v>44081</v>
      </c>
      <c r="J55" s="8">
        <v>0</v>
      </c>
      <c r="K55" s="8">
        <v>20</v>
      </c>
      <c r="M55" s="45" t="s">
        <v>132</v>
      </c>
      <c r="N55" s="45" t="s">
        <v>49</v>
      </c>
      <c r="O55" s="45">
        <v>20280</v>
      </c>
      <c r="P55" s="45">
        <v>16371</v>
      </c>
      <c r="Q55" s="45">
        <v>6247</v>
      </c>
      <c r="R55" s="45">
        <v>1163</v>
      </c>
      <c r="S55" s="45">
        <v>20</v>
      </c>
      <c r="T55" s="45">
        <v>44081</v>
      </c>
      <c r="U55" s="45">
        <v>0</v>
      </c>
      <c r="V55" s="45">
        <v>20</v>
      </c>
      <c r="W55" s="45">
        <f t="shared" si="1"/>
        <v>0</v>
      </c>
      <c r="X55" s="45">
        <f t="shared" si="2"/>
        <v>0</v>
      </c>
      <c r="Y55" s="45">
        <f t="shared" si="3"/>
        <v>0</v>
      </c>
      <c r="Z55" s="45">
        <f t="shared" si="4"/>
        <v>0</v>
      </c>
      <c r="AA55" s="45">
        <f t="shared" si="5"/>
        <v>0</v>
      </c>
      <c r="AB55" s="45">
        <f t="shared" si="6"/>
        <v>0</v>
      </c>
      <c r="AC55" s="45">
        <f t="shared" si="7"/>
        <v>0</v>
      </c>
      <c r="AD55" s="45">
        <f t="shared" si="8"/>
        <v>0</v>
      </c>
    </row>
    <row r="56" spans="2:30" x14ac:dyDescent="0.25">
      <c r="B56" s="8" t="s">
        <v>132</v>
      </c>
      <c r="C56" s="8" t="s">
        <v>48</v>
      </c>
      <c r="D56" s="8">
        <v>21558</v>
      </c>
      <c r="E56" s="8">
        <v>25945</v>
      </c>
      <c r="F56" s="8">
        <v>8488</v>
      </c>
      <c r="G56" s="8">
        <v>667</v>
      </c>
      <c r="H56" s="8">
        <v>27</v>
      </c>
      <c r="I56" s="8">
        <v>56685</v>
      </c>
      <c r="J56" s="8">
        <v>0</v>
      </c>
      <c r="K56" s="8">
        <v>27</v>
      </c>
      <c r="M56" s="45" t="s">
        <v>132</v>
      </c>
      <c r="N56" s="45" t="s">
        <v>48</v>
      </c>
      <c r="O56" s="45">
        <v>21558</v>
      </c>
      <c r="P56" s="45">
        <v>25945</v>
      </c>
      <c r="Q56" s="45">
        <v>8488</v>
      </c>
      <c r="R56" s="45">
        <v>667</v>
      </c>
      <c r="S56" s="45">
        <v>27</v>
      </c>
      <c r="T56" s="45">
        <v>56685</v>
      </c>
      <c r="U56" s="45">
        <v>0</v>
      </c>
      <c r="V56" s="45">
        <v>27</v>
      </c>
      <c r="W56" s="45">
        <f t="shared" si="1"/>
        <v>0</v>
      </c>
      <c r="X56" s="45">
        <f t="shared" si="2"/>
        <v>0</v>
      </c>
      <c r="Y56" s="45">
        <f t="shared" si="3"/>
        <v>0</v>
      </c>
      <c r="Z56" s="45">
        <f t="shared" si="4"/>
        <v>0</v>
      </c>
      <c r="AA56" s="45">
        <f t="shared" si="5"/>
        <v>0</v>
      </c>
      <c r="AB56" s="45">
        <f t="shared" si="6"/>
        <v>0</v>
      </c>
      <c r="AC56" s="45">
        <f t="shared" si="7"/>
        <v>0</v>
      </c>
      <c r="AD56" s="45">
        <f t="shared" si="8"/>
        <v>0</v>
      </c>
    </row>
    <row r="57" spans="2:30" x14ac:dyDescent="0.25">
      <c r="B57" s="8" t="s">
        <v>55</v>
      </c>
      <c r="C57" s="8" t="s">
        <v>58</v>
      </c>
      <c r="D57" s="8">
        <v>20648</v>
      </c>
      <c r="E57" s="8">
        <v>24931</v>
      </c>
      <c r="F57" s="8">
        <v>9738</v>
      </c>
      <c r="G57" s="8">
        <v>2402</v>
      </c>
      <c r="H57" s="8">
        <v>73</v>
      </c>
      <c r="I57" s="8">
        <v>57792</v>
      </c>
      <c r="J57" s="8">
        <v>0</v>
      </c>
      <c r="K57" s="8">
        <v>73</v>
      </c>
      <c r="M57" s="45" t="s">
        <v>55</v>
      </c>
      <c r="N57" s="45" t="s">
        <v>58</v>
      </c>
      <c r="O57" s="45">
        <v>20648</v>
      </c>
      <c r="P57" s="45">
        <v>24931</v>
      </c>
      <c r="Q57" s="45">
        <v>9738</v>
      </c>
      <c r="R57" s="45">
        <v>2402</v>
      </c>
      <c r="S57" s="45">
        <v>73</v>
      </c>
      <c r="T57" s="45">
        <v>57792</v>
      </c>
      <c r="U57" s="45">
        <v>0</v>
      </c>
      <c r="V57" s="45">
        <v>73</v>
      </c>
      <c r="W57" s="45">
        <f t="shared" si="1"/>
        <v>0</v>
      </c>
      <c r="X57" s="45">
        <f t="shared" si="2"/>
        <v>0</v>
      </c>
      <c r="Y57" s="45">
        <f t="shared" si="3"/>
        <v>0</v>
      </c>
      <c r="Z57" s="45">
        <f t="shared" si="4"/>
        <v>0</v>
      </c>
      <c r="AA57" s="45">
        <f t="shared" si="5"/>
        <v>0</v>
      </c>
      <c r="AB57" s="45">
        <f t="shared" si="6"/>
        <v>0</v>
      </c>
      <c r="AC57" s="45">
        <f t="shared" si="7"/>
        <v>0</v>
      </c>
      <c r="AD57" s="45">
        <f t="shared" si="8"/>
        <v>0</v>
      </c>
    </row>
    <row r="58" spans="2:30" x14ac:dyDescent="0.25">
      <c r="B58" s="8" t="s">
        <v>55</v>
      </c>
      <c r="C58" s="8" t="s">
        <v>60</v>
      </c>
      <c r="D58" s="8">
        <v>28258</v>
      </c>
      <c r="E58" s="8">
        <v>22943</v>
      </c>
      <c r="F58" s="8">
        <v>8870</v>
      </c>
      <c r="G58" s="8">
        <v>825</v>
      </c>
      <c r="H58" s="8">
        <v>66</v>
      </c>
      <c r="I58" s="8">
        <v>60962</v>
      </c>
      <c r="J58" s="8">
        <v>0</v>
      </c>
      <c r="K58" s="8">
        <v>66</v>
      </c>
      <c r="M58" s="45" t="s">
        <v>55</v>
      </c>
      <c r="N58" s="45" t="s">
        <v>60</v>
      </c>
      <c r="O58" s="45">
        <v>28258</v>
      </c>
      <c r="P58" s="45">
        <v>22943</v>
      </c>
      <c r="Q58" s="45">
        <v>8870</v>
      </c>
      <c r="R58" s="45">
        <v>825</v>
      </c>
      <c r="S58" s="45">
        <v>66</v>
      </c>
      <c r="T58" s="45">
        <v>60962</v>
      </c>
      <c r="U58" s="45">
        <v>0</v>
      </c>
      <c r="V58" s="45">
        <v>66</v>
      </c>
      <c r="W58" s="45">
        <f t="shared" si="1"/>
        <v>0</v>
      </c>
      <c r="X58" s="45">
        <f t="shared" si="2"/>
        <v>0</v>
      </c>
      <c r="Y58" s="45">
        <f t="shared" si="3"/>
        <v>0</v>
      </c>
      <c r="Z58" s="45">
        <f t="shared" si="4"/>
        <v>0</v>
      </c>
      <c r="AA58" s="45">
        <f t="shared" si="5"/>
        <v>0</v>
      </c>
      <c r="AB58" s="45">
        <f t="shared" si="6"/>
        <v>0</v>
      </c>
      <c r="AC58" s="45">
        <f t="shared" si="7"/>
        <v>0</v>
      </c>
      <c r="AD58" s="45">
        <f t="shared" si="8"/>
        <v>0</v>
      </c>
    </row>
    <row r="59" spans="2:30" x14ac:dyDescent="0.25">
      <c r="B59" s="8" t="s">
        <v>55</v>
      </c>
      <c r="C59" s="8" t="s">
        <v>59</v>
      </c>
      <c r="D59" s="8">
        <v>17345</v>
      </c>
      <c r="E59" s="8">
        <v>13495</v>
      </c>
      <c r="F59" s="8">
        <v>9058</v>
      </c>
      <c r="G59" s="8">
        <v>8117</v>
      </c>
      <c r="H59" s="8">
        <v>64</v>
      </c>
      <c r="I59" s="8">
        <v>48079</v>
      </c>
      <c r="J59" s="8">
        <v>0</v>
      </c>
      <c r="K59" s="8">
        <v>64</v>
      </c>
      <c r="M59" s="45" t="s">
        <v>55</v>
      </c>
      <c r="N59" s="45" t="s">
        <v>59</v>
      </c>
      <c r="O59" s="45">
        <v>17345</v>
      </c>
      <c r="P59" s="45">
        <v>13495</v>
      </c>
      <c r="Q59" s="45">
        <v>9058</v>
      </c>
      <c r="R59" s="45">
        <v>8117</v>
      </c>
      <c r="S59" s="45">
        <v>64</v>
      </c>
      <c r="T59" s="45">
        <v>48079</v>
      </c>
      <c r="U59" s="45">
        <v>0</v>
      </c>
      <c r="V59" s="45">
        <v>64</v>
      </c>
      <c r="W59" s="45">
        <f t="shared" si="1"/>
        <v>0</v>
      </c>
      <c r="X59" s="45">
        <f t="shared" si="2"/>
        <v>0</v>
      </c>
      <c r="Y59" s="45">
        <f t="shared" si="3"/>
        <v>0</v>
      </c>
      <c r="Z59" s="45">
        <f t="shared" si="4"/>
        <v>0</v>
      </c>
      <c r="AA59" s="45">
        <f t="shared" si="5"/>
        <v>0</v>
      </c>
      <c r="AB59" s="45">
        <f t="shared" si="6"/>
        <v>0</v>
      </c>
      <c r="AC59" s="45">
        <f t="shared" si="7"/>
        <v>0</v>
      </c>
      <c r="AD59" s="45">
        <f t="shared" si="8"/>
        <v>0</v>
      </c>
    </row>
    <row r="60" spans="2:30" x14ac:dyDescent="0.25">
      <c r="B60" s="8" t="s">
        <v>55</v>
      </c>
      <c r="C60" s="8" t="s">
        <v>56</v>
      </c>
      <c r="D60" s="8">
        <v>21899</v>
      </c>
      <c r="E60" s="8">
        <v>20215</v>
      </c>
      <c r="F60" s="8">
        <v>10343</v>
      </c>
      <c r="G60" s="8">
        <v>11040</v>
      </c>
      <c r="H60" s="8">
        <v>66</v>
      </c>
      <c r="I60" s="8">
        <v>63563</v>
      </c>
      <c r="J60" s="8">
        <v>0</v>
      </c>
      <c r="K60" s="8">
        <v>66</v>
      </c>
      <c r="M60" s="45" t="s">
        <v>55</v>
      </c>
      <c r="N60" s="45" t="s">
        <v>56</v>
      </c>
      <c r="O60" s="45">
        <v>21899</v>
      </c>
      <c r="P60" s="45">
        <v>20215</v>
      </c>
      <c r="Q60" s="45">
        <v>10343</v>
      </c>
      <c r="R60" s="45">
        <v>11040</v>
      </c>
      <c r="S60" s="45">
        <v>66</v>
      </c>
      <c r="T60" s="45">
        <v>63563</v>
      </c>
      <c r="U60" s="45">
        <v>0</v>
      </c>
      <c r="V60" s="45">
        <v>66</v>
      </c>
      <c r="W60" s="45">
        <f t="shared" si="1"/>
        <v>0</v>
      </c>
      <c r="X60" s="45">
        <f t="shared" si="2"/>
        <v>0</v>
      </c>
      <c r="Y60" s="45">
        <f t="shared" si="3"/>
        <v>0</v>
      </c>
      <c r="Z60" s="45">
        <f t="shared" si="4"/>
        <v>0</v>
      </c>
      <c r="AA60" s="45">
        <f t="shared" si="5"/>
        <v>0</v>
      </c>
      <c r="AB60" s="45">
        <f t="shared" si="6"/>
        <v>0</v>
      </c>
      <c r="AC60" s="45">
        <f t="shared" si="7"/>
        <v>0</v>
      </c>
      <c r="AD60" s="45">
        <f t="shared" si="8"/>
        <v>0</v>
      </c>
    </row>
    <row r="61" spans="2:30" x14ac:dyDescent="0.25">
      <c r="B61" s="8" t="s">
        <v>55</v>
      </c>
      <c r="C61" s="8" t="s">
        <v>62</v>
      </c>
      <c r="D61" s="8">
        <v>13581</v>
      </c>
      <c r="E61" s="8">
        <v>13628</v>
      </c>
      <c r="F61" s="8">
        <v>12780</v>
      </c>
      <c r="G61" s="8">
        <v>8033</v>
      </c>
      <c r="H61" s="8">
        <v>31</v>
      </c>
      <c r="I61" s="8">
        <v>48053</v>
      </c>
      <c r="J61" s="8">
        <v>0</v>
      </c>
      <c r="K61" s="8">
        <v>31</v>
      </c>
      <c r="M61" s="45" t="s">
        <v>55</v>
      </c>
      <c r="N61" s="45" t="s">
        <v>62</v>
      </c>
      <c r="O61" s="45">
        <v>13581</v>
      </c>
      <c r="P61" s="45">
        <v>13628</v>
      </c>
      <c r="Q61" s="45">
        <v>12780</v>
      </c>
      <c r="R61" s="45">
        <v>8033</v>
      </c>
      <c r="S61" s="45">
        <v>31</v>
      </c>
      <c r="T61" s="45">
        <v>48053</v>
      </c>
      <c r="U61" s="45">
        <v>0</v>
      </c>
      <c r="V61" s="45">
        <v>31</v>
      </c>
      <c r="W61" s="45">
        <f t="shared" si="1"/>
        <v>0</v>
      </c>
      <c r="X61" s="45">
        <f t="shared" si="2"/>
        <v>0</v>
      </c>
      <c r="Y61" s="45">
        <f t="shared" si="3"/>
        <v>0</v>
      </c>
      <c r="Z61" s="45">
        <f t="shared" si="4"/>
        <v>0</v>
      </c>
      <c r="AA61" s="45">
        <f t="shared" si="5"/>
        <v>0</v>
      </c>
      <c r="AB61" s="45">
        <f t="shared" si="6"/>
        <v>0</v>
      </c>
      <c r="AC61" s="45">
        <f t="shared" si="7"/>
        <v>0</v>
      </c>
      <c r="AD61" s="45">
        <f t="shared" si="8"/>
        <v>0</v>
      </c>
    </row>
    <row r="62" spans="2:30" x14ac:dyDescent="0.25">
      <c r="B62" s="8" t="s">
        <v>55</v>
      </c>
      <c r="C62" s="8" t="s">
        <v>57</v>
      </c>
      <c r="D62" s="8">
        <v>15937</v>
      </c>
      <c r="E62" s="8">
        <v>23226</v>
      </c>
      <c r="F62" s="8">
        <v>10481</v>
      </c>
      <c r="G62" s="8">
        <v>5465</v>
      </c>
      <c r="H62" s="8">
        <v>27</v>
      </c>
      <c r="I62" s="8">
        <v>55136</v>
      </c>
      <c r="J62" s="8">
        <v>0</v>
      </c>
      <c r="K62" s="8">
        <v>27</v>
      </c>
      <c r="M62" s="45" t="s">
        <v>55</v>
      </c>
      <c r="N62" s="45" t="s">
        <v>57</v>
      </c>
      <c r="O62" s="45">
        <v>15937</v>
      </c>
      <c r="P62" s="45">
        <v>23226</v>
      </c>
      <c r="Q62" s="45">
        <v>10481</v>
      </c>
      <c r="R62" s="45">
        <v>5465</v>
      </c>
      <c r="S62" s="45">
        <v>27</v>
      </c>
      <c r="T62" s="45">
        <v>55136</v>
      </c>
      <c r="U62" s="45">
        <v>0</v>
      </c>
      <c r="V62" s="45">
        <v>27</v>
      </c>
      <c r="W62" s="45">
        <f t="shared" si="1"/>
        <v>0</v>
      </c>
      <c r="X62" s="45">
        <f t="shared" si="2"/>
        <v>0</v>
      </c>
      <c r="Y62" s="45">
        <f t="shared" si="3"/>
        <v>0</v>
      </c>
      <c r="Z62" s="45">
        <f t="shared" si="4"/>
        <v>0</v>
      </c>
      <c r="AA62" s="45">
        <f t="shared" si="5"/>
        <v>0</v>
      </c>
      <c r="AB62" s="45">
        <f t="shared" si="6"/>
        <v>0</v>
      </c>
      <c r="AC62" s="45">
        <f t="shared" si="7"/>
        <v>0</v>
      </c>
      <c r="AD62" s="45">
        <f t="shared" si="8"/>
        <v>0</v>
      </c>
    </row>
    <row r="63" spans="2:30" x14ac:dyDescent="0.25">
      <c r="B63" s="8" t="s">
        <v>55</v>
      </c>
      <c r="C63" s="8" t="s">
        <v>61</v>
      </c>
      <c r="D63" s="8">
        <v>16938</v>
      </c>
      <c r="E63" s="8">
        <v>18497</v>
      </c>
      <c r="F63" s="8">
        <v>12447</v>
      </c>
      <c r="G63" s="8">
        <v>9262</v>
      </c>
      <c r="H63" s="8">
        <v>19</v>
      </c>
      <c r="I63" s="8">
        <v>57163</v>
      </c>
      <c r="J63" s="8">
        <v>0</v>
      </c>
      <c r="K63" s="8">
        <v>19</v>
      </c>
      <c r="M63" s="45" t="s">
        <v>55</v>
      </c>
      <c r="N63" s="45" t="s">
        <v>61</v>
      </c>
      <c r="O63" s="45">
        <v>16938</v>
      </c>
      <c r="P63" s="45">
        <v>18497</v>
      </c>
      <c r="Q63" s="45">
        <v>12447</v>
      </c>
      <c r="R63" s="45">
        <v>9262</v>
      </c>
      <c r="S63" s="45">
        <v>19</v>
      </c>
      <c r="T63" s="45">
        <v>57163</v>
      </c>
      <c r="U63" s="45">
        <v>0</v>
      </c>
      <c r="V63" s="45">
        <v>19</v>
      </c>
      <c r="W63" s="45">
        <f t="shared" si="1"/>
        <v>0</v>
      </c>
      <c r="X63" s="45">
        <f t="shared" si="2"/>
        <v>0</v>
      </c>
      <c r="Y63" s="45">
        <f t="shared" si="3"/>
        <v>0</v>
      </c>
      <c r="Z63" s="45">
        <f t="shared" si="4"/>
        <v>0</v>
      </c>
      <c r="AA63" s="45">
        <f t="shared" si="5"/>
        <v>0</v>
      </c>
      <c r="AB63" s="45">
        <f t="shared" si="6"/>
        <v>0</v>
      </c>
      <c r="AC63" s="45">
        <f t="shared" si="7"/>
        <v>0</v>
      </c>
      <c r="AD63" s="45">
        <f t="shared" si="8"/>
        <v>0</v>
      </c>
    </row>
    <row r="64" spans="2:30" x14ac:dyDescent="0.25">
      <c r="B64" s="8" t="s">
        <v>133</v>
      </c>
      <c r="C64" s="8" t="s">
        <v>63</v>
      </c>
      <c r="D64" s="8">
        <v>12566</v>
      </c>
      <c r="E64" s="8">
        <v>5532</v>
      </c>
      <c r="F64" s="8">
        <v>4330</v>
      </c>
      <c r="G64" s="8">
        <v>6288</v>
      </c>
      <c r="H64" s="8">
        <v>10</v>
      </c>
      <c r="I64" s="8">
        <v>28726</v>
      </c>
      <c r="J64" s="8">
        <v>0</v>
      </c>
      <c r="K64" s="8">
        <v>10</v>
      </c>
      <c r="M64" s="45" t="s">
        <v>133</v>
      </c>
      <c r="N64" s="45" t="s">
        <v>63</v>
      </c>
      <c r="O64" s="45">
        <v>12566</v>
      </c>
      <c r="P64" s="45">
        <v>5532</v>
      </c>
      <c r="Q64" s="45">
        <v>4330</v>
      </c>
      <c r="R64" s="45">
        <v>6288</v>
      </c>
      <c r="S64" s="45">
        <v>10</v>
      </c>
      <c r="T64" s="45">
        <v>28726</v>
      </c>
      <c r="U64" s="45">
        <v>0</v>
      </c>
      <c r="V64" s="45">
        <v>10</v>
      </c>
      <c r="W64" s="45">
        <f t="shared" si="1"/>
        <v>0</v>
      </c>
      <c r="X64" s="45">
        <f t="shared" si="2"/>
        <v>0</v>
      </c>
      <c r="Y64" s="45">
        <f t="shared" si="3"/>
        <v>0</v>
      </c>
      <c r="Z64" s="45">
        <f t="shared" si="4"/>
        <v>0</v>
      </c>
      <c r="AA64" s="45">
        <f t="shared" si="5"/>
        <v>0</v>
      </c>
      <c r="AB64" s="45">
        <f t="shared" si="6"/>
        <v>0</v>
      </c>
      <c r="AC64" s="45">
        <f t="shared" si="7"/>
        <v>0</v>
      </c>
      <c r="AD64" s="45">
        <f t="shared" si="8"/>
        <v>0</v>
      </c>
    </row>
    <row r="65" spans="2:30" x14ac:dyDescent="0.25">
      <c r="B65" s="8" t="s">
        <v>133</v>
      </c>
      <c r="C65" s="8" t="s">
        <v>65</v>
      </c>
      <c r="D65" s="8">
        <v>17311</v>
      </c>
      <c r="E65" s="8">
        <v>17708</v>
      </c>
      <c r="F65" s="8">
        <v>14989</v>
      </c>
      <c r="G65" s="8">
        <v>14645</v>
      </c>
      <c r="H65" s="8">
        <v>35</v>
      </c>
      <c r="I65" s="8">
        <v>64688</v>
      </c>
      <c r="J65" s="8">
        <v>0</v>
      </c>
      <c r="K65" s="8">
        <v>35</v>
      </c>
      <c r="M65" s="45" t="s">
        <v>133</v>
      </c>
      <c r="N65" s="45" t="s">
        <v>65</v>
      </c>
      <c r="O65" s="45">
        <v>17311</v>
      </c>
      <c r="P65" s="45">
        <v>17708</v>
      </c>
      <c r="Q65" s="45">
        <v>14989</v>
      </c>
      <c r="R65" s="45">
        <v>14645</v>
      </c>
      <c r="S65" s="45">
        <v>35</v>
      </c>
      <c r="T65" s="45">
        <v>64688</v>
      </c>
      <c r="U65" s="45">
        <v>0</v>
      </c>
      <c r="V65" s="45">
        <v>35</v>
      </c>
      <c r="W65" s="45">
        <f t="shared" si="1"/>
        <v>0</v>
      </c>
      <c r="X65" s="45">
        <f t="shared" si="2"/>
        <v>0</v>
      </c>
      <c r="Y65" s="45">
        <f t="shared" si="3"/>
        <v>0</v>
      </c>
      <c r="Z65" s="45">
        <f t="shared" si="4"/>
        <v>0</v>
      </c>
      <c r="AA65" s="45">
        <f t="shared" si="5"/>
        <v>0</v>
      </c>
      <c r="AB65" s="45">
        <f t="shared" si="6"/>
        <v>0</v>
      </c>
      <c r="AC65" s="45">
        <f t="shared" si="7"/>
        <v>0</v>
      </c>
      <c r="AD65" s="45">
        <f t="shared" si="8"/>
        <v>0</v>
      </c>
    </row>
    <row r="66" spans="2:30" x14ac:dyDescent="0.25">
      <c r="B66" s="8" t="s">
        <v>133</v>
      </c>
      <c r="C66" s="8" t="s">
        <v>64</v>
      </c>
      <c r="D66" s="8">
        <v>18612</v>
      </c>
      <c r="E66" s="8">
        <v>13629</v>
      </c>
      <c r="F66" s="8">
        <v>7567</v>
      </c>
      <c r="G66" s="8">
        <v>5390</v>
      </c>
      <c r="H66" s="8">
        <v>56</v>
      </c>
      <c r="I66" s="8">
        <v>45254</v>
      </c>
      <c r="J66" s="8">
        <v>0</v>
      </c>
      <c r="K66" s="8">
        <v>56</v>
      </c>
      <c r="M66" s="45" t="s">
        <v>133</v>
      </c>
      <c r="N66" s="45" t="s">
        <v>64</v>
      </c>
      <c r="O66" s="45">
        <v>18612</v>
      </c>
      <c r="P66" s="45">
        <v>13629</v>
      </c>
      <c r="Q66" s="45">
        <v>7567</v>
      </c>
      <c r="R66" s="45">
        <v>5390</v>
      </c>
      <c r="S66" s="45">
        <v>56</v>
      </c>
      <c r="T66" s="45">
        <v>45254</v>
      </c>
      <c r="U66" s="45">
        <v>0</v>
      </c>
      <c r="V66" s="45">
        <v>56</v>
      </c>
      <c r="W66" s="45">
        <f t="shared" si="1"/>
        <v>0</v>
      </c>
      <c r="X66" s="45">
        <f t="shared" si="2"/>
        <v>0</v>
      </c>
      <c r="Y66" s="45">
        <f t="shared" si="3"/>
        <v>0</v>
      </c>
      <c r="Z66" s="45">
        <f t="shared" si="4"/>
        <v>0</v>
      </c>
      <c r="AA66" s="45">
        <f t="shared" si="5"/>
        <v>0</v>
      </c>
      <c r="AB66" s="45">
        <f t="shared" si="6"/>
        <v>0</v>
      </c>
      <c r="AC66" s="45">
        <f t="shared" si="7"/>
        <v>0</v>
      </c>
      <c r="AD66" s="45">
        <f t="shared" si="8"/>
        <v>0</v>
      </c>
    </row>
  </sheetData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2F936CDCDE8F8418920914B3BFFF19C" ma:contentTypeVersion="12" ma:contentTypeDescription="Create a new document." ma:contentTypeScope="" ma:versionID="46c72e1d8acebe914fcc9e5d023688fa">
  <xsd:schema xmlns:xsd="http://www.w3.org/2001/XMLSchema" xmlns:xs="http://www.w3.org/2001/XMLSchema" xmlns:p="http://schemas.microsoft.com/office/2006/metadata/properties" xmlns:ns3="b7e247b7-cca8-429f-8688-16f83c8fba5f" xmlns:ns4="f30bebb2-c01f-48d0-81da-dc8b123879c2" targetNamespace="http://schemas.microsoft.com/office/2006/metadata/properties" ma:root="true" ma:fieldsID="2636daf5d91eb1d20b88f36be9bc60cc" ns3:_="" ns4:_="">
    <xsd:import namespace="b7e247b7-cca8-429f-8688-16f83c8fba5f"/>
    <xsd:import namespace="f30bebb2-c01f-48d0-81da-dc8b123879c2"/>
    <xsd:element name="properties">
      <xsd:complexType>
        <xsd:sequence>
          <xsd:element name="documentManagement">
            <xsd:complexType>
              <xsd:all>
                <xsd:element ref="ns3:SharedWithUsers" minOccurs="0"/>
                <xsd:element ref="ns3:SharedWithDetails" minOccurs="0"/>
                <xsd:element ref="ns3:SharingHintHash" minOccurs="0"/>
                <xsd:element ref="ns4:MediaServiceMetadata" minOccurs="0"/>
                <xsd:element ref="ns4:MediaServiceFastMetadata" minOccurs="0"/>
                <xsd:element ref="ns4:MediaServiceAutoKeyPoints" minOccurs="0"/>
                <xsd:element ref="ns4:MediaServiceKeyPoints" minOccurs="0"/>
                <xsd:element ref="ns4:MediaServiceAutoTags" minOccurs="0"/>
                <xsd:element ref="ns4:MediaServiceGenerationTime" minOccurs="0"/>
                <xsd:element ref="ns4:MediaServiceEventHashCode" minOccurs="0"/>
                <xsd:element ref="ns4:MediaServiceOCR" minOccurs="0"/>
                <xsd:element ref="ns4:MediaServiceDateTake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7e247b7-cca8-429f-8688-16f83c8fba5f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0" nillable="true" ma:displayName="Sharing Hint Hash" ma:hidden="true" ma:internalName="SharingHintHash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30bebb2-c01f-48d0-81da-dc8b123879c2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3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4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5" nillable="true" ma:displayName="Tags" ma:internalName="MediaServiceAutoTags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9" nillable="true" ma:displayName="MediaServiceDateTaken" ma:hidden="true" ma:internalName="MediaServiceDateTaken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784839F6-3857-4FD8-AE60-ACCA35F30063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b7e247b7-cca8-429f-8688-16f83c8fba5f"/>
    <ds:schemaRef ds:uri="f30bebb2-c01f-48d0-81da-dc8b123879c2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530F409F-FB8F-4B92-8DAC-6EF6F01E5FEF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4092E214-B972-4178-920F-7980F9D8DF91}">
  <ds:schemaRefs>
    <ds:schemaRef ds:uri="http://purl.org/dc/terms/"/>
    <ds:schemaRef ds:uri="http://schemas.openxmlformats.org/package/2006/metadata/core-properties"/>
    <ds:schemaRef ds:uri="http://purl.org/dc/dcmitype/"/>
    <ds:schemaRef ds:uri="http://schemas.microsoft.com/office/infopath/2007/PartnerControls"/>
    <ds:schemaRef ds:uri="http://schemas.microsoft.com/office/2006/documentManagement/types"/>
    <ds:schemaRef ds:uri="http://purl.org/dc/elements/1.1/"/>
    <ds:schemaRef ds:uri="http://schemas.microsoft.com/office/2006/metadata/properties"/>
    <ds:schemaRef ds:uri="f30bebb2-c01f-48d0-81da-dc8b123879c2"/>
    <ds:schemaRef ds:uri="b7e247b7-cca8-429f-8688-16f83c8fba5f"/>
    <ds:schemaRef ds:uri="http://www.w3.org/XML/1998/namespace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2</vt:i4>
      </vt:variant>
    </vt:vector>
  </HeadingPairs>
  <TitlesOfParts>
    <vt:vector size="7" baseType="lpstr">
      <vt:lpstr>README</vt:lpstr>
      <vt:lpstr>Copy tables and charts</vt:lpstr>
      <vt:lpstr>Table</vt:lpstr>
      <vt:lpstr>Control sheet</vt:lpstr>
      <vt:lpstr>DrivetimeData</vt:lpstr>
      <vt:lpstr>Drivetime</vt:lpstr>
      <vt:lpstr>Table!Print_Area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2013-06-28T13:52:53Z</dcterms:created>
  <dcterms:modified xsi:type="dcterms:W3CDTF">2021-08-06T07:56:22Z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0x01010072F936CDCDE8F8418920914B3BFFF19C</vt:lpwstr>
  </property>
</Properties>
</file>